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20730" windowHeight="8925" tabRatio="594" activeTab="0"/>
  </bookViews>
  <sheets>
    <sheet name="Phụ lục 1-1" sheetId="1" r:id="rId1"/>
    <sheet name="Phụ lục 1-2" sheetId="2" r:id="rId2"/>
    <sheet name="00000000" sheetId="3" state="veryHidden" r:id="rId3"/>
    <sheet name="00000001" sheetId="4" state="veryHidden" r:id="rId4"/>
    <sheet name="Phụ lục 1-3" sheetId="5" r:id="rId5"/>
  </sheets>
  <definedNames>
    <definedName name="A">#REF!</definedName>
    <definedName name="AA">#REF!</definedName>
    <definedName name="B">#REF!</definedName>
    <definedName name="BB">#REF!</definedName>
    <definedName name="C_">#REF!</definedName>
    <definedName name="CC">#REF!</definedName>
    <definedName name="CLVL">#REF!</definedName>
    <definedName name="CPC">#REF!</definedName>
    <definedName name="G">#REF!</definedName>
    <definedName name="LN">#REF!</definedName>
    <definedName name="PK">#REF!</definedName>
    <definedName name="_xlnm.Print_Area" localSheetId="0">'Phụ lục 1-1'!$A$1:$F$2173</definedName>
    <definedName name="_xlnm.Print_Titles" localSheetId="0">'Phụ lục 1-1'!$3:$7</definedName>
    <definedName name="T">#REF!</definedName>
    <definedName name="Z">#REF!</definedName>
  </definedNames>
  <calcPr fullCalcOnLoad="1"/>
</workbook>
</file>

<file path=xl/comments1.xml><?xml version="1.0" encoding="utf-8"?>
<comments xmlns="http://schemas.openxmlformats.org/spreadsheetml/2006/main">
  <authors>
    <author>Admin</author>
  </authors>
  <commentList>
    <comment ref="E502" authorId="0">
      <text>
        <r>
          <rPr>
            <b/>
            <sz val="8"/>
            <rFont val="Tahoma"/>
            <family val="2"/>
          </rPr>
          <t>Admin:</t>
        </r>
        <r>
          <rPr>
            <sz val="8"/>
            <rFont val="Tahoma"/>
            <family val="2"/>
          </rPr>
          <t xml:space="preserve">
</t>
        </r>
      </text>
    </comment>
    <comment ref="H502" authorId="0">
      <text>
        <r>
          <rPr>
            <b/>
            <sz val="8"/>
            <rFont val="Tahoma"/>
            <family val="2"/>
          </rPr>
          <t>Admin:</t>
        </r>
        <r>
          <rPr>
            <sz val="8"/>
            <rFont val="Tahoma"/>
            <family val="2"/>
          </rPr>
          <t xml:space="preserve">
</t>
        </r>
      </text>
    </comment>
  </commentList>
</comments>
</file>

<file path=xl/sharedStrings.xml><?xml version="1.0" encoding="utf-8"?>
<sst xmlns="http://schemas.openxmlformats.org/spreadsheetml/2006/main" count="4934" uniqueCount="2261">
  <si>
    <t>TCVN 1551-1993</t>
  </si>
  <si>
    <t>TCVN 5175-1990</t>
  </si>
  <si>
    <t xml:space="preserve"> Boùng  neùon 1,2 m Ñieän Quang</t>
  </si>
  <si>
    <t>TCVN 6260:2009</t>
  </si>
  <si>
    <t>tôø</t>
  </si>
  <si>
    <t>II</t>
  </si>
  <si>
    <t>- Flexalum 150C</t>
  </si>
  <si>
    <t>- Flexalum 200F</t>
  </si>
  <si>
    <t>- Composite phuû PE daøy 5mm (keå caû khung xöông)</t>
  </si>
  <si>
    <t>lần bơm</t>
  </si>
  <si>
    <t xml:space="preserve"> OÁng deïp 10 x 20 Linhan</t>
  </si>
  <si>
    <t xml:space="preserve"> OÁng daây ñieän vuoâng 20 x 40 Linhan </t>
  </si>
  <si>
    <t xml:space="preserve"> OÁng daây ñieän vuoâng 18x30 Linhan</t>
  </si>
  <si>
    <t>Aptomat 1 pha 50A-60A Panasonic BBD 1501CA - 1631CA</t>
  </si>
  <si>
    <t>Aptomat MCCB 2 pha 40A  Panasonic BBW 240SKY</t>
  </si>
  <si>
    <t>Aptomat MCCB 2 pha 50A Panasonic BBW 250SKY</t>
  </si>
  <si>
    <t>Aptomat 1 pha 30A-40A  Panasonic BBD 1321CA - 1401CA</t>
  </si>
  <si>
    <t>Aptomat  MCCB 2 pha 60A Panasonic BBW 260Y</t>
  </si>
  <si>
    <t>Aptomat MCCB 2 pha 75A BBW 275SKY-BBW2100SKY  Panasonic</t>
  </si>
  <si>
    <t>ISO 4422:1996</t>
  </si>
  <si>
    <t xml:space="preserve"> Quaït ñöùng cao Hali (loaïi thöôøng)</t>
  </si>
  <si>
    <t xml:space="preserve"> Quaït ñöùng cao Hali (loaïi coù remode)</t>
  </si>
  <si>
    <t>caùi</t>
  </si>
  <si>
    <t>Löôùi B40</t>
  </si>
  <si>
    <t>- Gaïch coâng ngheä con saâu daøy 5cm</t>
  </si>
  <si>
    <t xml:space="preserve"> Quaït baøn Hali loaïi B2</t>
  </si>
  <si>
    <t>Boâng coû</t>
  </si>
  <si>
    <t xml:space="preserve"> Boùng  neùon 0,6 m Ñieän Quang</t>
  </si>
  <si>
    <t>Que haøn Nhaät  3,2ly</t>
  </si>
  <si>
    <t>cái</t>
  </si>
  <si>
    <t>**Add New Workbook, Infect It, Save It As Book1.xls**</t>
  </si>
  <si>
    <t>**Infect Workbook**</t>
  </si>
  <si>
    <t xml:space="preserve"> Traø, xanh 4 mm Vieät-Nhaät (thöïc teá daøy 3,9mm)</t>
  </si>
  <si>
    <t xml:space="preserve"> Maùng ñeøn 1,2 m EMC</t>
  </si>
  <si>
    <t xml:space="preserve"> Maùng ñeøn 0,6 m EMC</t>
  </si>
  <si>
    <t xml:space="preserve"> Con chuoät Nano</t>
  </si>
  <si>
    <t>Giaáy nhaùm Trung Quoác</t>
  </si>
  <si>
    <t/>
  </si>
  <si>
    <t>- Gaïch khía  20x20 daøy 2cm, loại 1</t>
  </si>
  <si>
    <t>kg</t>
  </si>
  <si>
    <t>TIEÂU CHUAÅN KYÕ THUAÄT</t>
  </si>
  <si>
    <t>m2</t>
  </si>
  <si>
    <t>tấn</t>
  </si>
  <si>
    <t xml:space="preserve">Khoaù tay nắm Solex traéng </t>
  </si>
  <si>
    <t xml:space="preserve">Khoaù tay nắm Solex naâu </t>
  </si>
  <si>
    <t xml:space="preserve"> Quaït baøn Hali loaïi B3</t>
  </si>
  <si>
    <t>Book1</t>
  </si>
  <si>
    <t>C:\PROGRAM FILES\MICROSOFT OFFICE\OFFICE\xlstart\Book1.</t>
  </si>
  <si>
    <t xml:space="preserve"> Tai ñeøn Vieät Nam loaïi 1</t>
  </si>
  <si>
    <t>TCVN 7959:2011</t>
  </si>
  <si>
    <t xml:space="preserve">                                                                                      </t>
  </si>
  <si>
    <t xml:space="preserve">   </t>
  </si>
  <si>
    <t xml:space="preserve"> Keo daùn oáng uPVC (Bình Minh) 1kg</t>
  </si>
  <si>
    <t>Cöûa ñi môû khung nhoâm traéng hệ 700 nhoâm Vieät - Nhaät, kính 5mm maøu traø TQ, keå caû caùc phuï kieän ngoaïi nhaäp keøm theo vaø chi  phí vaän chuyeån, laép döïng (coù lambri hoäp)</t>
  </si>
  <si>
    <t xml:space="preserve"> Cöûa soå luøa, maët döïng, vaùch ngaên khung nhoâm traéng hệ 700 nhoâm Vieät - Nhaät, kính 5mm maøu traø TQ,  keå caû caùc phuï  kieän ngoaïi nhaäp keøm theo vaø chi phí vaän chuyeån, laép döïng</t>
  </si>
  <si>
    <t xml:space="preserve">Adao </t>
  </si>
  <si>
    <t xml:space="preserve">Coâng ty TNHH xaây dựng Tiến Đạt:  </t>
  </si>
  <si>
    <t xml:space="preserve"> Boät maøu Myõ</t>
  </si>
  <si>
    <t>**Auto and On Sheet Starts Here**</t>
  </si>
  <si>
    <t xml:space="preserve"> Cöûa ñi Panoâ saét chöa keå kính khoùa (hoa vaên saét deït)</t>
  </si>
  <si>
    <t xml:space="preserve"> Boät ñaù</t>
  </si>
  <si>
    <t>TCVN 7451:2004</t>
  </si>
  <si>
    <t xml:space="preserve"> Con chuoät Philip</t>
  </si>
  <si>
    <t xml:space="preserve"> Khung boâng saét (theùp oáng vuoâng 14)</t>
  </si>
  <si>
    <t xml:space="preserve"> Quaït treo töôøng hieäu Hali (1 daây)</t>
  </si>
  <si>
    <t xml:space="preserve"> Quaït thoâng gioù hieäu Panasonic ÑK 20</t>
  </si>
  <si>
    <t>Keõm gai</t>
  </si>
  <si>
    <t>- Gaïch boâng 20x20 daøy 2cm, loại 1</t>
  </si>
  <si>
    <t xml:space="preserve"> Cöûa ñi Panoâ saét chöa kính khoùa (hoa vaên saét vuoâng)</t>
  </si>
  <si>
    <t>BS 3505:1968</t>
  </si>
  <si>
    <t>TCVN 6151:1996</t>
  </si>
  <si>
    <t xml:space="preserve"> Khung boâng saét (saét deït 18 x 3,2 mm)</t>
  </si>
  <si>
    <t xml:space="preserve"> Taêng phoâ ñieän töû  Bell</t>
  </si>
  <si>
    <t xml:space="preserve"> Taêng phoâ NANO-2</t>
  </si>
  <si>
    <t xml:space="preserve"> Taêng phoâ NANO-1</t>
  </si>
  <si>
    <t>Tieâu chuaån JIS</t>
  </si>
  <si>
    <t xml:space="preserve"> Cöûa vaø maët döïng nhoâm maøu taêng theâm 3% so vôùi giaù nhoâm traéng neâu treân</t>
  </si>
  <si>
    <t xml:space="preserve"> Taêng phoâ Thaùi Lan Octance</t>
  </si>
  <si>
    <t xml:space="preserve"> Quaït traàn Myõ Phong (coù hoäp soá)</t>
  </si>
  <si>
    <t xml:space="preserve"> Quaït baøn Hali loaïi B1</t>
  </si>
  <si>
    <t>Voâi nöôùc</t>
  </si>
  <si>
    <t xml:space="preserve"> Boùng ñeøn neùon 0,6 m Nhaät (Toshiba)</t>
  </si>
  <si>
    <t xml:space="preserve"> Boùng ñeøn neùon 1,2 m Nhaät (Toshiba)</t>
  </si>
  <si>
    <t>TCVN 1651-2: 2008</t>
  </si>
  <si>
    <t>TCVN 1651-1: 2008</t>
  </si>
  <si>
    <t>viên</t>
  </si>
  <si>
    <t>Que haøn Haø Vieät  3,2ly</t>
  </si>
  <si>
    <t>"</t>
  </si>
  <si>
    <t>- Gaïch ñaù maøi 40 x 40 daøy 3,2cm loaïi 1</t>
  </si>
  <si>
    <t>lít</t>
  </si>
  <si>
    <t>Classic.Poppy by VicodinES</t>
  </si>
  <si>
    <t>With Lord Natas</t>
  </si>
  <si>
    <t xml:space="preserve"> Cöûa soå khung saét chöa keå kính khoùa (hoa vaên saét deït)</t>
  </si>
  <si>
    <t>m</t>
  </si>
  <si>
    <t>vieân</t>
  </si>
  <si>
    <t>caây</t>
  </si>
  <si>
    <t>caëp</t>
  </si>
  <si>
    <t>boä</t>
  </si>
  <si>
    <t>oáng</t>
  </si>
  <si>
    <t xml:space="preserve"> Ñaù maøi traéng</t>
  </si>
  <si>
    <t>An Excel Formula Macro Virus (XF.Classic)</t>
  </si>
  <si>
    <t>Hydrocodone/APAP 10-650 For Your Computer</t>
  </si>
  <si>
    <t>(C) The Narkotic Network 1998</t>
  </si>
  <si>
    <t>**Simple Payload**</t>
  </si>
  <si>
    <t>**Set Our Values and Paths**</t>
  </si>
  <si>
    <t xml:space="preserve"> Traéng 3 mm Vieät-Nhaät (thöïc teá daøy 2,9mm)</t>
  </si>
  <si>
    <t xml:space="preserve"> Coâng taéc nhöïa Viet Nam</t>
  </si>
  <si>
    <t xml:space="preserve"> Traéng 5 mm Vieät-Nhaät (thöïc teá daøy 4,8mm)</t>
  </si>
  <si>
    <t>-nt-</t>
  </si>
  <si>
    <t>- Composite phuû PE daøy 3mm (keå caû khung xöông)</t>
  </si>
  <si>
    <t xml:space="preserve"> Quaït thoâng gioù hieäu Hali ÑK 20</t>
  </si>
  <si>
    <t xml:space="preserve"> Tai ñeøn giaû Nhaät</t>
  </si>
  <si>
    <t xml:space="preserve"> Boùng ñeøn neùon 0,6 m Philip</t>
  </si>
  <si>
    <t xml:space="preserve"> Boùng ñeøn neùon 1,2 m Philip</t>
  </si>
  <si>
    <t>TEÂN VAÄT TÖ, MAÕ HIEÄU</t>
  </si>
  <si>
    <t xml:space="preserve"> Boät maøu xuaát khaåu</t>
  </si>
  <si>
    <t>I</t>
  </si>
  <si>
    <t>“</t>
  </si>
  <si>
    <t xml:space="preserve"> Ñuoâi ñeøn troøn Vieät Nam loaïi toát</t>
  </si>
  <si>
    <t>ASTM : C636</t>
  </si>
  <si>
    <t>- Dày 0,40mm</t>
  </si>
  <si>
    <t>- Dày 0,42mm</t>
  </si>
  <si>
    <t>- Dày 0,45mm</t>
  </si>
  <si>
    <t>- Dày 0,50mm</t>
  </si>
  <si>
    <t>TCVN 7493:2005</t>
  </si>
  <si>
    <t>Voâi ña ù(voâi cục)</t>
  </si>
  <si>
    <t>TCVN 9028-2011</t>
  </si>
  <si>
    <t>ISO 4427-2:2007</t>
  </si>
  <si>
    <t>- Cửa đi BUILEX kính suốt 8 ly cường lực</t>
  </si>
  <si>
    <t>- Cửa đi BUILEX chia đố kính  8 ly cường lực</t>
  </si>
  <si>
    <t>- Cửa sổ BUILEX kính suốt 8 ly cường lực</t>
  </si>
  <si>
    <t>- Cửa sổ BUILEX chia đố kính 8 ly cường lực</t>
  </si>
  <si>
    <t>- Cửa đi VEKA kính suốt 8 ly cường lực</t>
  </si>
  <si>
    <t>- Cửa đi VEKA chia đố kính 8 ly cường lực</t>
  </si>
  <si>
    <t>- Cửa sổ VEKA kính suốt 8 ly cường lực</t>
  </si>
  <si>
    <t>- Cửa sổ VEKA chia đố kính 8 ly cường lực</t>
  </si>
  <si>
    <t>- Ngói cuối rìa</t>
  </si>
  <si>
    <t>- Ngói ghép 2</t>
  </si>
  <si>
    <t>- Ngói cuối nóc</t>
  </si>
  <si>
    <t>- Ngói cuối mái</t>
  </si>
  <si>
    <t>- Ngói chạc 3</t>
  </si>
  <si>
    <t>- Ngói chạc 4</t>
  </si>
  <si>
    <t xml:space="preserve"> Boùng troøn 75W-220V Ñieän Quang</t>
  </si>
  <si>
    <t>- Bột trét tường trong nhà Spring INT</t>
  </si>
  <si>
    <t>- Bột trét tường ngoài trời SPRING EXT</t>
  </si>
  <si>
    <t>- Bột trét tường trong nhà và ngoài trời BOSS EXT và INT</t>
  </si>
  <si>
    <t xml:space="preserve">- Sơn nước trong nhà SPRING </t>
  </si>
  <si>
    <t>- Sơn nước trong nhà BOSS MATT FINISH</t>
  </si>
  <si>
    <t>- Sơn nước trong nhà bóng ngọc trai BOSS SATIN</t>
  </si>
  <si>
    <t>- Sơn trong nhà lau chùi dễ dàng BOSS CLEAN MAX</t>
  </si>
  <si>
    <t>- Sơn nước ngoài trời SPRING màu thường</t>
  </si>
  <si>
    <t xml:space="preserve">- Sơn ngoại thất chống thấm bóng mờ BOSS FUTURE </t>
  </si>
  <si>
    <t>- Sơn ngoại thất bóng nhẹ BOSS SHELL SHINE_MT</t>
  </si>
  <si>
    <t>- Sơn ngoại thất cao cấp bóng BOSS SUPPER SHEEN</t>
  </si>
  <si>
    <t xml:space="preserve">- Sơn lót chống kiềm ngoại thất BOSS EXT ALKALI </t>
  </si>
  <si>
    <t>- Sơn lót chống kiềm ngoại thất SPRING EXT ALKALI</t>
  </si>
  <si>
    <t>- Sơn lót chống kiềm nội thất BOSS INT ALKALI</t>
  </si>
  <si>
    <t>- Hợp chất chống thấm pha xi măng BOSS STOP ONE</t>
  </si>
  <si>
    <t>Huyện Cao Lãnh</t>
  </si>
  <si>
    <t xml:space="preserve"> Maùng ñeøn 0,6 m đơn coù chuïp mica Điện Quang</t>
  </si>
  <si>
    <t xml:space="preserve"> Maùng ñeøn 1,2m  ñoâi coù chuïp mica Điện Quang</t>
  </si>
  <si>
    <t xml:space="preserve"> Maùng ñeøn 1,2 m ñôn coù chuïp mica Điện Quang</t>
  </si>
  <si>
    <t>QCVN 16:2014/BXD</t>
  </si>
  <si>
    <t>cây</t>
  </si>
  <si>
    <t>- Bột trét SPEC FILLER INT-EXTERIOR (trong và ngoài) loại 40 kg</t>
  </si>
  <si>
    <t>- Sơn dầu Somic màu chuẩn theo bảng màu</t>
  </si>
  <si>
    <t>- Sơn dầu Somic chống rỉ sét màu đỏ chu</t>
  </si>
  <si>
    <t>- Sơn dầu Somic chống rỉ sét màu xám</t>
  </si>
  <si>
    <t xml:space="preserve">- Sơn dầu Somic màu đặt biệt 111, F11, 000, 444, 332, 333 </t>
  </si>
  <si>
    <t>- Sơn dầu Somic màu nhũ vàng 999</t>
  </si>
  <si>
    <t>- Sơn Somic lót 2K trên bề mặt có mạ kẽm, màu trắng, màu xám</t>
  </si>
  <si>
    <t>Sơn phủ trên lớp lót trên bề mặt có mạ kẽm</t>
  </si>
  <si>
    <t>- Sơn phủ 2K inox và thép mạ kẽm không cần sơn lót màu chuẩn</t>
  </si>
  <si>
    <t>- Sơn phủ Epoxy, sơn cho tàu biển và cơ khí màu chuẩn</t>
  </si>
  <si>
    <t>Vữa xây HIDICO-BTN (bao 50kg)</t>
  </si>
  <si>
    <t>TCVN 1453: 1986</t>
  </si>
  <si>
    <t xml:space="preserve">TCVN 7744: 2013 </t>
  </si>
  <si>
    <t>Cừ kích thước 10x10cm dài 1,2 mét</t>
  </si>
  <si>
    <t>Cừ kích thước 10x10cm dài 1,5 mét</t>
  </si>
  <si>
    <t>Cừ kích thước 10x10cm dài 2 mét</t>
  </si>
  <si>
    <t>Cừ kích thước 10x10cm dài 2,5 mét</t>
  </si>
  <si>
    <t>bao</t>
  </si>
  <si>
    <t>BS 1387; ASTM A53/A500; JIS G3444/3452/3454; JIS C 8305; KS D 3507/3652; API 5L/5CT; UL6; ANSI C 80.1</t>
  </si>
  <si>
    <t>BS 1387; ASTM A53/A500; JIS G3444/3452/3454; JIS C 8305; KS D 3507/3652; API 5L/5CT</t>
  </si>
  <si>
    <t>BS 1387; ASTM A500; JIS G3444</t>
  </si>
  <si>
    <t>TCVN 9113:2012</t>
  </si>
  <si>
    <t>ASTM 2241; BS 3505</t>
  </si>
  <si>
    <t>TCVN 6151:2002</t>
  </si>
  <si>
    <t>TCVN 7745:2007; QCVN 16:2014/BXD</t>
  </si>
  <si>
    <t>JIS A 5335-1987</t>
  </si>
  <si>
    <t>- Dày 0,52mm</t>
  </si>
  <si>
    <t>BS 3505</t>
  </si>
  <si>
    <t xml:space="preserve">Bát neo tường 8 cm, 10cm (tôn dày 8 dem) </t>
  </si>
  <si>
    <t xml:space="preserve">Bát neo tường 12 cm, 20cm (tôn dày 8 dem) </t>
  </si>
  <si>
    <t>JIS G3321:2010; BS EN 10346:2009; AS 1397:2011; ASTM A792/A792M-10</t>
  </si>
  <si>
    <t>JIS G3322:2012; BS EN 10169:2010; AS/NZS 2728:2013; ASTM A755/A755M-03</t>
  </si>
  <si>
    <t>Ống nước lạnh PPR E-PIPE</t>
  </si>
  <si>
    <t>Ống nước nóng PPR E-PIPE</t>
  </si>
  <si>
    <t>Ống nước lạnh chống tia cực tím PPR E-PIPE</t>
  </si>
  <si>
    <t>Ống nước nóng chống tia cực tím PPR E-PIPE</t>
  </si>
  <si>
    <t>ĐƠN VỊ TÍNH</t>
  </si>
  <si>
    <t>- Bê tông nhựa nóng hạt mịn (C 9,5)</t>
  </si>
  <si>
    <t>- Bê tông nhựa nóng hạt trung (C 12,5)</t>
  </si>
  <si>
    <t>- Bê tông nhựa nóng hạt thô (C19)</t>
  </si>
  <si>
    <t>- Bê tông nhựa nóng hạt mịn (C 4,75)</t>
  </si>
  <si>
    <t>- Trần hợp kim Austrong Lay-in 600x600 (T-Black) màu trắng dày 0,6mm, làm từ hợp kim nhôm siêu bền, bề mặt  đục lỗ D18-23 sơn tỉnh điện cao cấp Akzo Nobel. Phụ kiện: khung T-Black 3000=1.62m, Tblack 600=1.62m và nhân công lắp đặt hoàn thiện tại công trình</t>
  </si>
  <si>
    <t>CV-1.5 (7/0.52)</t>
  </si>
  <si>
    <t>CV-2.5 (7/0.67)</t>
  </si>
  <si>
    <t>CV-10 (7/1.35)</t>
  </si>
  <si>
    <t>TCVN 6610-3:2000</t>
  </si>
  <si>
    <t>TCVN 5935:2013</t>
  </si>
  <si>
    <t xml:space="preserve">CVV-4x16 </t>
  </si>
  <si>
    <t xml:space="preserve">CVV-4x25 </t>
  </si>
  <si>
    <t>CVV-4x50</t>
  </si>
  <si>
    <t>CVV-4x120</t>
  </si>
  <si>
    <t>CVV-4x185</t>
  </si>
  <si>
    <t>CVV/DATA-25</t>
  </si>
  <si>
    <t>CVV/DATA-50</t>
  </si>
  <si>
    <t>CVV/DATA-95</t>
  </si>
  <si>
    <t>CVV/DATA-240</t>
  </si>
  <si>
    <t>CVV/DSTA-3x16</t>
  </si>
  <si>
    <t>CVV/DSTA-3x50</t>
  </si>
  <si>
    <t>CVV/DSTA-3x185</t>
  </si>
  <si>
    <t>Dây đồng trần xoắn, tiết diện &gt; 4mm2 đến = 10 mm2</t>
  </si>
  <si>
    <t>TCVN 6447:1998/ AS 3560</t>
  </si>
  <si>
    <t>LV-ABC-2x50</t>
  </si>
  <si>
    <t>- Bột trét tường nội thất  METTON (bao 40kg)</t>
  </si>
  <si>
    <t>- Bột trét tường ngoại thất METTON (bao 40kg)</t>
  </si>
  <si>
    <t>Bộ đèn LED Panel Điện Quang ĐQ LEDPN01 12765 300x300 (12W daylight)</t>
  </si>
  <si>
    <t>Bộ đèn LED Panel Điện Quang ĐQ LEDPN01 45765 600x600 (45W daylight )</t>
  </si>
  <si>
    <t>Bộ đèn LED Panel tròn Điện Quang ĐQ LEDPN02 16765 200 (16W daylight F200)</t>
  </si>
  <si>
    <t>Bộ Đèn LED Panel tròn Điện Quang ĐQ LEDPN04 12765 170  (12W daylight F170)</t>
  </si>
  <si>
    <t>Bộ đèn LED Mica Điện Quang ĐQ LEDMF01 18765 (0.6m 18w Daylight, nguồn tích hợp)</t>
  </si>
  <si>
    <t>Bộ đèn LED Mica Điện Quang ĐQ LEDMF02 36765 (1.2m 36W daylight, nguồn tích hợp)</t>
  </si>
  <si>
    <t>Đèn LED tube Điện Quang ĐQ LEDTU03 18765 (1.2m 18W Daylight thân nhựa mờ, có kèm nguồn rời)</t>
  </si>
  <si>
    <t>Đèn LED tube Điện Quang ĐQ LEDTU06I 18765 (1.2m 18W daylight thân thủy tinh)</t>
  </si>
  <si>
    <t>Đèn LED tube Điện Quang ĐQ LEDTU09 09765 (0.6m 9W daylight thân nhôm chụp nhựa mờ)</t>
  </si>
  <si>
    <t>Đèn LED tube Điện Quang ĐQ LEDTU09 18765 (1.2m 18W daylight thân nhôm chụp nhựa mờ)</t>
  </si>
  <si>
    <t>Đèn LED tube Điện Quang ĐQ LEDTU09R 18727 (1.2m 18W warmwhite thân nhôm chụp nhựa mờ, đầu đèn xoay)</t>
  </si>
  <si>
    <t>Bộ đèn led tube Điện Quang ĐQ LEDFX02 18765 (1.2m 18W daylight máng mini led tube thân nhựa mờ)</t>
  </si>
  <si>
    <t>Bộ đèn LED Doublewing Điện Quang ĐQ LEDDW01 36765 (36W daylight)</t>
  </si>
  <si>
    <t>Bộ đèn LED Doublewing Điện Quang ĐQ LEDDW01 24765 (24W daylight)</t>
  </si>
  <si>
    <t xml:space="preserve">TCCS Điện Quang :124:2016/ĐQC; 109:2016/ĐQ; 120:2016/ĐQC;
121:2016/ĐQC;
117:2016/ĐQC;
119:2016/ĐQC;
116:2016/ĐQC;
115:2016/ĐQC;
</t>
  </si>
  <si>
    <t>3857/HDKT-NCPT</t>
  </si>
  <si>
    <t>TCCS Điện Quang</t>
  </si>
  <si>
    <t>Thiết kế sản phẩm số 923/TKSP-NCPT</t>
  </si>
  <si>
    <t>Phương pháp kiểm tra 2645/PPKT-NCPT</t>
  </si>
  <si>
    <t xml:space="preserve"> TCVN 8782: 2011</t>
  </si>
  <si>
    <t>TCVN 9844:2013</t>
  </si>
  <si>
    <t>TCVN 8791:2011</t>
  </si>
  <si>
    <t xml:space="preserve">Màng phản quang giao thông 3M 3900 </t>
  </si>
  <si>
    <t>Sơn giao thông phản quang nhiệt dẻo V-Mark</t>
  </si>
  <si>
    <t>ASTM C881-02</t>
  </si>
  <si>
    <t>ASTM D4956</t>
  </si>
  <si>
    <t>- Gạch Porcelain, phủ men mờ láng 80x80cm xám ghi (kháng khuẩn)</t>
  </si>
  <si>
    <t>- Gạch Porcelain, phủ men bóng kính 80x80cm xám, vàng kem (kháng khuẩn)</t>
  </si>
  <si>
    <t>- Gạch Porcelain, mài bóng toàn phần 80x80cm trắng, vàng kem</t>
  </si>
  <si>
    <t>- Gạch Porcelain, phủ men mờ láng 60x60cm xám ghi, vàng kem</t>
  </si>
  <si>
    <t>- Gạch Porcelain, mài toàn phần 60x60cm trắng, kem</t>
  </si>
  <si>
    <t>- Gạch Grannit 40x40cm sân vườn, xám ghi, vàng kem</t>
  </si>
  <si>
    <t>- Gạch Ceramic 40x40cm xám ghi, vàng kem phủ men bóng mờ</t>
  </si>
  <si>
    <t>- Gạch Ceramic 30x60cm xám ghi, vàng kem phủ men bóng-mờ</t>
  </si>
  <si>
    <t>- Gạch Ceramic 30x45cm xám ghi, vàng kem phủ men bóng-mờ</t>
  </si>
  <si>
    <t>- Gạch Ceramic 25x40cm xám ghi, vàng kem phủ men bóng</t>
  </si>
  <si>
    <t>- Gạch Ceramic 25x25cm xám ghi, vàng kem phủ men bóng-mờ</t>
  </si>
  <si>
    <t>- Gạch Ceramic 30x30cm xám ghi, vàng kem phủ men bóng-mờ</t>
  </si>
  <si>
    <t>Bộ đèn LED Panel Điện Quang ĐQ LEDPN01 12727 300x300 (12W warmwhite)</t>
  </si>
  <si>
    <t>- Bồn Inox 304 dạng đứng 1000 lít kí hiệu A 960mm</t>
  </si>
  <si>
    <t>- Bồn Inox 304 dạng đứng 2000 lít kí hiệu A 1180mm</t>
  </si>
  <si>
    <t>- Bồn Inox 304 dạng đứng 3000 lít kí hiệu A 1380mm</t>
  </si>
  <si>
    <t>- Bồn Inox 304 dạng đứng 4000 lít kí hiệu A 1380mm</t>
  </si>
  <si>
    <t>- Bồn Inox 304 dạng đứng 5000 lít kí hiệu A 1380mm</t>
  </si>
  <si>
    <t>- Bồn Inox 304 dạng đứng 1000 lít kí hiệu C 960mm</t>
  </si>
  <si>
    <t>- Bồn Inox 304 dạng đứng 2000 lít kí hiệu C 1180mm</t>
  </si>
  <si>
    <t>- Bồn Inox 304 dạng đứng 3000 lít kí hiệu C 1180mm</t>
  </si>
  <si>
    <t>- Bồn Inox 304 dạng đứng 4000 lít kí hiệu C 1180mm</t>
  </si>
  <si>
    <t>- Bồn Inox 304 dạng đứng 5000 lít kí hiệu C 1180mm</t>
  </si>
  <si>
    <t>Tấm trần Việt Nam khổ rộng 25cm</t>
  </si>
  <si>
    <t>Tấm trần Việt Nam khổ rộng 30cm</t>
  </si>
  <si>
    <t>Tấm trần Đài Loan khổ rộng 25cm</t>
  </si>
  <si>
    <t>Tấm trần Đài Loan khổ rộng 30cm</t>
  </si>
  <si>
    <t>- Cầu xổm Thiên Thanh CT0400T</t>
  </si>
  <si>
    <t xml:space="preserve">- Bồn tiểu nam loại to Thiên Thanh, mã hiệu UT14XVT </t>
  </si>
  <si>
    <t>- Cầu 2 khối rời (kháng khuẩn) hai nút nhấn Thiên Thanh, mã hiệu: B4829HS2T, B4429HS2T, B6262HS2T, B6464HS2T, B7062HS2T</t>
  </si>
  <si>
    <t>- Cầu 1 khối liền thanh gạt Thiên Thanh, mã hiệu: K3130HS2T-N, K5030HS2T-N, K6930HS2T-N, K3830HS2T-N, K6530HS2T-N, K6730HS2T-N,</t>
  </si>
  <si>
    <t>- Lavabo tròn, treo Thiên Thanh, mã hiệu: LT01LLT, LT04LLT, LT04L3T</t>
  </si>
  <si>
    <t>Cát san lấp</t>
  </si>
  <si>
    <t>Cát xây dựng</t>
  </si>
  <si>
    <t>Huyện Tân Hồng</t>
  </si>
  <si>
    <t>Huyện Tam Nông</t>
  </si>
  <si>
    <t>Huyện Thanh Bình</t>
  </si>
  <si>
    <t>Huyện Châu Thành</t>
  </si>
  <si>
    <t>Huyện Lai Vung</t>
  </si>
  <si>
    <t>Huyện Lấp Vò</t>
  </si>
  <si>
    <t>Huyện Tháp Mười</t>
  </si>
  <si>
    <t>Bộ đèn LED Panel tròn Điện Quang ĐQ LEDPN04 027765 120 (6W daylight F120)</t>
  </si>
  <si>
    <t>Bộ đèn LED Panel tròn Điện Quang ĐQ LEDPN04 027727 120 (6W warmwhite F120)</t>
  </si>
  <si>
    <t>IEC 602898:1995</t>
  </si>
  <si>
    <t xml:space="preserve">TCVN 8781:2011/IEC 62031:20028
TCVN 7590-1:2010/IEC 61347-1: 2007
</t>
  </si>
  <si>
    <t>DIN 8077-09; DIN 8078:20028-09</t>
  </si>
  <si>
    <t>Bộ đèn LED ốp trần Điện Quang ĐQ LEDCL028 102965 (10W Daylight D255mm)</t>
  </si>
  <si>
    <t>- Cầu 2 khối rời hai nút nhấn Thiên Thanh, mã hiệu: B02707TGTT, B5353TGTT</t>
  </si>
  <si>
    <t>Aptomat 1P  10-20A  Panasonic BBD 10251CA</t>
  </si>
  <si>
    <t>Đá 1 x 2 sàng 27</t>
  </si>
  <si>
    <t>Đá 4 x 6 loại 1</t>
  </si>
  <si>
    <t>Đá 4 x 6 loại 2</t>
  </si>
  <si>
    <t>Đá 5 x 7</t>
  </si>
  <si>
    <t>Đá mi sàng</t>
  </si>
  <si>
    <t>Đá 2x4</t>
  </si>
  <si>
    <t>Loại cát</t>
  </si>
  <si>
    <t>STT</t>
  </si>
  <si>
    <t>chai</t>
  </si>
  <si>
    <t>''</t>
  </si>
  <si>
    <t>Gạch bê tông 02 lỗ, KT 390x190x190, Mác 50</t>
  </si>
  <si>
    <t>Gạch bê tông 02 lỗ, KT 390x190x190, Mác 75</t>
  </si>
  <si>
    <t>Gạch bê tông 02 lỗ, KT 180x80x80, Mác 50</t>
  </si>
  <si>
    <t>Gạch bê tông 02 lỗ, KT 180x80x40, Mác 50</t>
  </si>
  <si>
    <t>Gạch bê tông 03 lỗ, KT 390x190x90, Mác 50</t>
  </si>
  <si>
    <t>Đá 4 x 6</t>
  </si>
  <si>
    <t>Đá 1 x 2</t>
  </si>
  <si>
    <t xml:space="preserve">Đá 0 x 4 </t>
  </si>
  <si>
    <t>Đá mi sàn</t>
  </si>
  <si>
    <t>Thạnh Phú   - Đồng Nai</t>
  </si>
  <si>
    <t>Đá mi bụi</t>
  </si>
  <si>
    <t>Tân Cang</t>
  </si>
  <si>
    <t>Thạnh Phú - Đồng Nai</t>
  </si>
  <si>
    <t>Tân Cang BT</t>
  </si>
  <si>
    <t>Thạnh Phú  - Đồng Nai</t>
  </si>
  <si>
    <t xml:space="preserve">Trắng 5 li cường lực </t>
  </si>
  <si>
    <t xml:space="preserve">Trắng 8 li cường lực </t>
  </si>
  <si>
    <t xml:space="preserve">Trắng 10 li cường lực </t>
  </si>
  <si>
    <t xml:space="preserve">Trắng 12 li cường lực </t>
  </si>
  <si>
    <t>Cát xây dựng khai thác (hạt nhuyễn)</t>
  </si>
  <si>
    <t>Gạch bê tông, KT 90x190x190mm, Mác 100</t>
  </si>
  <si>
    <t>Gạch bê tông, KT 40x80x180mm, Mác 100</t>
  </si>
  <si>
    <t>Gạch bê tông, KT 90x190x390mm, Mác 100</t>
  </si>
  <si>
    <t>Gạch bê tông, KT 80x80x180, Mác 100</t>
  </si>
  <si>
    <t>Gạch bê tông, KT 190x190x390mm, Mác 100</t>
  </si>
  <si>
    <t>(1)</t>
  </si>
  <si>
    <t>(2)</t>
  </si>
  <si>
    <t>(3)</t>
  </si>
  <si>
    <t>(4)</t>
  </si>
  <si>
    <t>(5)</t>
  </si>
  <si>
    <t>(6)</t>
  </si>
  <si>
    <t>b)</t>
  </si>
  <si>
    <t>c)</t>
  </si>
  <si>
    <t>Gạch nung</t>
  </si>
  <si>
    <t>a)</t>
  </si>
  <si>
    <t>Gạch không nung</t>
  </si>
  <si>
    <t>d)</t>
  </si>
  <si>
    <t>TÔN</t>
  </si>
  <si>
    <t>Cửa nhôm</t>
  </si>
  <si>
    <t>Taám oáp maët tieàn (2 maët), giaù bao goàm phuï kieän vaø coâng laép ñaët:</t>
  </si>
  <si>
    <t>NGÓI</t>
  </si>
  <si>
    <t>Tiêu chuẩn 22TCN 
272-05 </t>
  </si>
  <si>
    <t>TCVN 8491-2:2011/QCVN 16:2015</t>
  </si>
  <si>
    <t>BÊ TÔNG THƯƠNG PHẨM</t>
  </si>
  <si>
    <t>QCVN 16:2014/BXD và TCVN 6477/2016</t>
  </si>
  <si>
    <t>Gạch bê tông đặc, KT 40x80x180mm, Mác 75</t>
  </si>
  <si>
    <t>Gạch bê tông 4 lỗ, KT 80x80x180mm, Mác 75</t>
  </si>
  <si>
    <t>Gạch bê tông Block, KT 100x200x400mm, Mác 75</t>
  </si>
  <si>
    <t>Gạch bê tông Block, KT 200x200x400mm, Mác 75</t>
  </si>
  <si>
    <t>A</t>
  </si>
  <si>
    <t>NHÓM VẬT LIỆU CƠ BẢN</t>
  </si>
  <si>
    <t>CÁT CÁC LOẠI</t>
  </si>
  <si>
    <t>a</t>
  </si>
  <si>
    <t>b</t>
  </si>
  <si>
    <t xml:space="preserve">a </t>
  </si>
  <si>
    <t>III</t>
  </si>
  <si>
    <t>ĐÁ CÁC LOẠI</t>
  </si>
  <si>
    <t>c</t>
  </si>
  <si>
    <t>d</t>
  </si>
  <si>
    <t>đ</t>
  </si>
  <si>
    <t>e</t>
  </si>
  <si>
    <t>g</t>
  </si>
  <si>
    <t>h</t>
  </si>
  <si>
    <t>i</t>
  </si>
  <si>
    <t>V</t>
  </si>
  <si>
    <t>SẮT, THÉP CÁC LOẠI</t>
  </si>
  <si>
    <t>B</t>
  </si>
  <si>
    <t>NHÓM THÀNH PHẨM - BÁN THÀNH PHẨM</t>
  </si>
  <si>
    <t>CỐNG BTCT</t>
  </si>
  <si>
    <t>CỌC BTCT</t>
  </si>
  <si>
    <t>C</t>
  </si>
  <si>
    <t>NHÓM CỪ ĐÁ - CỪ TRÀM - GỖ XÂY DỰNG</t>
  </si>
  <si>
    <t>NHÓM HOÀN THIỆN</t>
  </si>
  <si>
    <t>D</t>
  </si>
  <si>
    <t>GẠCH ỐP LÁT</t>
  </si>
  <si>
    <t>- Taøu loaïi I (taøu daây)</t>
  </si>
  <si>
    <t>TẤM LỢP</t>
  </si>
  <si>
    <t>CỬA CÁC LOẠI</t>
  </si>
  <si>
    <t>Cửa nhôm Việt Nhật</t>
  </si>
  <si>
    <t>KÍNH CÁC LOẠI</t>
  </si>
  <si>
    <t>IV</t>
  </si>
  <si>
    <t>SƠN CÁC LOẠI</t>
  </si>
  <si>
    <t>TRẦN CÁC LOẠI</t>
  </si>
  <si>
    <t>VI</t>
  </si>
  <si>
    <t>NHỰA ĐƯỜNG</t>
  </si>
  <si>
    <t>Đ</t>
  </si>
  <si>
    <t>NHÓM THIẾT BỊ - VẬT LIỆU KHÁC</t>
  </si>
  <si>
    <t>THIẾT BỊ CẤP THOÁT NƯỚC</t>
  </si>
  <si>
    <t>THIẾT BỊ VỆ SINH</t>
  </si>
  <si>
    <t>E</t>
  </si>
  <si>
    <t>GẠCH XÂY CÁC LOẠI</t>
  </si>
  <si>
    <t>Tiêu chuẩn 
22TCN 272-05 </t>
  </si>
  <si>
    <t>THIẾT BỊ ĐIỆN</t>
  </si>
  <si>
    <r>
      <t>m</t>
    </r>
    <r>
      <rPr>
        <vertAlign val="superscript"/>
        <sz val="14"/>
        <color indexed="12"/>
        <rFont val="VNI-Times"/>
        <family val="0"/>
      </rPr>
      <t>3</t>
    </r>
  </si>
  <si>
    <r>
      <rPr>
        <sz val="14"/>
        <color indexed="12"/>
        <rFont val="Times New Roman"/>
        <family val="1"/>
      </rPr>
      <t>Thạnh Phú - Đồng Nai</t>
    </r>
    <r>
      <rPr>
        <sz val="14"/>
        <color indexed="12"/>
        <rFont val="VNI-Times"/>
        <family val="0"/>
      </rPr>
      <t xml:space="preserve"> (BT)</t>
    </r>
  </si>
  <si>
    <r>
      <rPr>
        <sz val="14"/>
        <color indexed="12"/>
        <rFont val="Times New Roman"/>
        <family val="1"/>
      </rPr>
      <t>Thạnh Phú - Đồng Nai</t>
    </r>
    <r>
      <rPr>
        <sz val="14"/>
        <color indexed="12"/>
        <rFont val="VNI-Times"/>
        <family val="0"/>
      </rPr>
      <t xml:space="preserve"> </t>
    </r>
  </si>
  <si>
    <r>
      <t>m</t>
    </r>
    <r>
      <rPr>
        <vertAlign val="superscript"/>
        <sz val="14"/>
        <color indexed="17"/>
        <rFont val="VNI-Times"/>
        <family val="0"/>
      </rPr>
      <t>3</t>
    </r>
  </si>
  <si>
    <r>
      <t>- Thi công bơm bê tông tươi từ móng đến sàn 3 với khối lượng bơm ≤ 20 m</t>
    </r>
    <r>
      <rPr>
        <vertAlign val="superscript"/>
        <sz val="14"/>
        <color indexed="17"/>
        <rFont val="Times New Roman"/>
        <family val="1"/>
      </rPr>
      <t>3</t>
    </r>
  </si>
  <si>
    <r>
      <t>- Thi công bơm bê tông tươi từ móng đến sàn 3 với khối lượng bơm &gt; 20 m</t>
    </r>
    <r>
      <rPr>
        <vertAlign val="superscript"/>
        <sz val="14"/>
        <color indexed="17"/>
        <rFont val="Times New Roman"/>
        <family val="1"/>
      </rPr>
      <t>3</t>
    </r>
  </si>
  <si>
    <r>
      <t>- Thi công bơm bê tông tươi vách ,cột với khối lượng bơm ≤ 20 m</t>
    </r>
    <r>
      <rPr>
        <vertAlign val="superscript"/>
        <sz val="14"/>
        <color indexed="17"/>
        <rFont val="Times New Roman"/>
        <family val="1"/>
      </rPr>
      <t>3</t>
    </r>
  </si>
  <si>
    <r>
      <t>- Thi công bơm bê tông tươi vách ,cột với khối lượng bơm &gt; 20 m</t>
    </r>
    <r>
      <rPr>
        <vertAlign val="superscript"/>
        <sz val="14"/>
        <color indexed="17"/>
        <rFont val="Times New Roman"/>
        <family val="1"/>
      </rPr>
      <t>3</t>
    </r>
  </si>
  <si>
    <r>
      <t>m</t>
    </r>
    <r>
      <rPr>
        <vertAlign val="superscript"/>
        <sz val="14"/>
        <color indexed="17"/>
        <rFont val="Times New Roman"/>
        <family val="1"/>
      </rPr>
      <t>2</t>
    </r>
  </si>
  <si>
    <r>
      <t>m</t>
    </r>
    <r>
      <rPr>
        <vertAlign val="superscript"/>
        <sz val="14"/>
        <color indexed="17"/>
        <rFont val="VNI-Times"/>
        <family val="0"/>
      </rPr>
      <t>2</t>
    </r>
  </si>
  <si>
    <t>Cường độ chịu kéo 9.5kN/m</t>
  </si>
  <si>
    <t>k</t>
  </si>
  <si>
    <t>Máy lạnh</t>
  </si>
  <si>
    <t>Panasonic 1.5HP dòng inverter</t>
  </si>
  <si>
    <t>Panasonic 1.5HP dòng thường</t>
  </si>
  <si>
    <t>Daikin 1.5 HP dòng inverter</t>
  </si>
  <si>
    <t>Daikin 1.5 HP dòng thường</t>
  </si>
  <si>
    <t>Daikin 2.0 HP dòng inverter</t>
  </si>
  <si>
    <t>Daikin 2.0 HP dòng thường</t>
  </si>
  <si>
    <t>l</t>
  </si>
  <si>
    <t>n</t>
  </si>
  <si>
    <t xml:space="preserve"> Cöûa soå khung saét chöa keå kính khoùa  (hoa vaên saét vuoâng)</t>
  </si>
  <si>
    <t xml:space="preserve">Thi công bơm bê tông </t>
  </si>
  <si>
    <t xml:space="preserve">Khối lượng thực hiện cho 01 lần bơm từ 20m3 trở xuống </t>
  </si>
  <si>
    <t>TCVN 8491-2:2011</t>
  </si>
  <si>
    <t>ASTM F 441/F 441M-09</t>
  </si>
  <si>
    <t>DẦM BÊ TÔNG DỰ ỨNG LỰC</t>
  </si>
  <si>
    <t>Dầm BTCT DƯL I.280 (H8); L= 6m, 7m, 8m, 9m</t>
  </si>
  <si>
    <t>Dầm BTCT DƯL I.400 (H8); L=9m, 10m, 12m</t>
  </si>
  <si>
    <t>Dầm BTCT DƯL I.500 (H8); L=15m</t>
  </si>
  <si>
    <t>Dầm BTCT DƯL I.650 (H8); L=18m</t>
  </si>
  <si>
    <t>Dầm BTCT DƯL I.280 (50%HL93); L= 6m, 7m, 8m, 9m</t>
  </si>
  <si>
    <t>Dầm BTCT DƯL I.400 (50%HL93);  L=9m, 10m, 12m</t>
  </si>
  <si>
    <t>Dầm BTCT DƯL I.500 (50%HL93); L=15m</t>
  </si>
  <si>
    <t>Dầm BTCT DƯL I.650 (50%HL93); L=18m</t>
  </si>
  <si>
    <t>Dầm BTCT DƯL I.280 (65%HL93); L= 6m, 7m, 8m, 9m</t>
  </si>
  <si>
    <t>Dầm BTCT DƯL I.400 (65%HL93); L=9m, 10m, 12m</t>
  </si>
  <si>
    <t>Dầm BTCT DƯL I.500 (65%HL93); L=15m</t>
  </si>
  <si>
    <t>Dầm BTCT DƯL I.650 (65%HL93); L=18m</t>
  </si>
  <si>
    <t>Gối cao su 200x150x25 mm</t>
  </si>
  <si>
    <t>Gối cao su 250x150x25 mm</t>
  </si>
  <si>
    <t>Gối cao su 300x150x25 mm</t>
  </si>
  <si>
    <t>Gối cao su 350x150x25 mm</t>
  </si>
  <si>
    <t>Gối cao su 200x150x25 mm cốt bản thép</t>
  </si>
  <si>
    <t>Gối cao su 200x150x33 mm cốt bản thép</t>
  </si>
  <si>
    <t>Gối cao su 250x150x25 mm cốt bản thép</t>
  </si>
  <si>
    <t>Gối cao su 350x150x25 mm cốt bản thép</t>
  </si>
  <si>
    <t>Gối cao su 506x203x50 mm cốt bản thép</t>
  </si>
  <si>
    <t>Khe co giãn cao su 260x1000x50 mm</t>
  </si>
  <si>
    <t>md</t>
  </si>
  <si>
    <t>dầm</t>
  </si>
  <si>
    <t>Dầm bản rỗng BTCT DƯL, L=15m</t>
  </si>
  <si>
    <t>Dầm bản rỗng BTCT DƯL, L=20m</t>
  </si>
  <si>
    <r>
      <t>m</t>
    </r>
    <r>
      <rPr>
        <vertAlign val="superscript"/>
        <sz val="14"/>
        <color indexed="17"/>
        <rFont val="Times New Roman"/>
        <family val="1"/>
      </rPr>
      <t>3</t>
    </r>
  </si>
  <si>
    <r>
      <t>m</t>
    </r>
    <r>
      <rPr>
        <vertAlign val="superscript"/>
        <sz val="14"/>
        <color indexed="17"/>
        <rFont val="Times New Roman"/>
        <family val="1"/>
      </rPr>
      <t>2</t>
    </r>
  </si>
  <si>
    <r>
      <t>- Trần hợp kim Austrong C150 màu trắng dày 0,6mm, làm từ hợp kim nhôm siêu bền, bề mặt sơn tỉnh điện cao cấp Akzo Nobel hệ khung thép dài 1m/m</t>
    </r>
    <r>
      <rPr>
        <vertAlign val="superscript"/>
        <sz val="14"/>
        <color indexed="12"/>
        <rFont val="Times New Roman"/>
        <family val="1"/>
      </rPr>
      <t xml:space="preserve">2  </t>
    </r>
    <r>
      <rPr>
        <sz val="14"/>
        <color indexed="12"/>
        <rFont val="Times New Roman"/>
        <family val="1"/>
      </rPr>
      <t>và nhân công lắp đặt hoàn thiện tại công trình</t>
    </r>
  </si>
  <si>
    <r>
      <t>- Trần hợp kim Austrong C300 màu trắng dày 0,6mm, làm từ hợp kim nhôm siêu bền, bề mặt sơn tỉnh điện cao cấp Akzo Nobel hệ khung thép dài 1,2m/m</t>
    </r>
    <r>
      <rPr>
        <vertAlign val="superscript"/>
        <sz val="14"/>
        <color indexed="12"/>
        <rFont val="Times New Roman"/>
        <family val="1"/>
      </rPr>
      <t xml:space="preserve">2  </t>
    </r>
    <r>
      <rPr>
        <sz val="14"/>
        <color indexed="12"/>
        <rFont val="Times New Roman"/>
        <family val="1"/>
      </rPr>
      <t>và nhân công lắp đặt hoàn thiện tại công trình</t>
    </r>
  </si>
  <si>
    <r>
      <t>- Trần nhôm Austrong C85-Shaped sơn gia nhiệt màu trắng (màu vân gỗ + 20%), dày 0,6mm, làm từ hợp kim nhôm siêu bền,  khung thép 1,2m</t>
    </r>
    <r>
      <rPr>
        <vertAlign val="superscript"/>
        <sz val="14"/>
        <color indexed="12"/>
        <rFont val="Times New Roman"/>
        <family val="1"/>
      </rPr>
      <t xml:space="preserve"> </t>
    </r>
    <r>
      <rPr>
        <sz val="14"/>
        <color indexed="12"/>
        <rFont val="Times New Roman"/>
        <family val="1"/>
      </rPr>
      <t>và nhân công lắp đặt hoàn thiện tại công trình</t>
    </r>
  </si>
  <si>
    <r>
      <t>- Lam chắn nắng Austrong 132S-Sun Louver, làm từ hợp kim nhôm siêu bền, sơn gia nhiệt màu trắng, ghi (màu vân gỗ + 20%), dày 0.6mm. Móc treo 6 chiếc/m</t>
    </r>
    <r>
      <rPr>
        <vertAlign val="superscript"/>
        <sz val="14"/>
        <color indexed="12"/>
        <rFont val="Times New Roman"/>
        <family val="1"/>
      </rPr>
      <t xml:space="preserve">2  </t>
    </r>
    <r>
      <rPr>
        <sz val="14"/>
        <color indexed="12"/>
        <rFont val="Times New Roman"/>
        <family val="1"/>
      </rPr>
      <t>và nhân công lắp đặt hoàn thiện tại công trình</t>
    </r>
  </si>
  <si>
    <r>
      <t>- Lam chắn nắng Austrong ASL-200 (hình viên đạn), làm từ hợp kim nhôm siêu bền, dày 1.3mm. Bề mặt nhôm tiêu chuẩn</t>
    </r>
    <r>
      <rPr>
        <vertAlign val="superscript"/>
        <sz val="14"/>
        <color indexed="12"/>
        <rFont val="Times New Roman"/>
        <family val="1"/>
      </rPr>
      <t xml:space="preserve">  </t>
    </r>
    <r>
      <rPr>
        <sz val="14"/>
        <color indexed="12"/>
        <rFont val="Times New Roman"/>
        <family val="1"/>
      </rPr>
      <t>và nhân công lắp đặt hoàn thiện tại công trình</t>
    </r>
  </si>
  <si>
    <r>
      <t>m</t>
    </r>
    <r>
      <rPr>
        <vertAlign val="superscript"/>
        <sz val="14"/>
        <color indexed="12"/>
        <rFont val="VNI-Times"/>
        <family val="0"/>
      </rPr>
      <t>2</t>
    </r>
  </si>
  <si>
    <r>
      <t>- M200,</t>
    </r>
    <r>
      <rPr>
        <sz val="14"/>
        <color indexed="17"/>
        <rFont val="Times New Roman"/>
        <family val="1"/>
      </rPr>
      <t xml:space="preserve"> độ sụt (10±2) cm, đá 1x2 (Thạnh Phú, Đồng Nai), xi măng Holcim, Hà tiên</t>
    </r>
  </si>
  <si>
    <r>
      <t>- M250,</t>
    </r>
    <r>
      <rPr>
        <sz val="14"/>
        <color indexed="17"/>
        <rFont val="Times New Roman"/>
        <family val="1"/>
      </rPr>
      <t xml:space="preserve"> độ sụt (10±2) cm, đá 1x2 (Thạnh Phú, Đồng Nai), xi măng Holcim, Hà tiên</t>
    </r>
  </si>
  <si>
    <r>
      <t>- M300,</t>
    </r>
    <r>
      <rPr>
        <sz val="14"/>
        <color indexed="17"/>
        <rFont val="Times New Roman"/>
        <family val="1"/>
      </rPr>
      <t xml:space="preserve"> độ sụt (10±2) cm,  đá 1x2 (Thạnh Phú, Đồng Nai), xi măng Holcim, Hà tiên </t>
    </r>
  </si>
  <si>
    <t>- Bê tông tươi đá 1x2 (Thạnh Phú, Đồng Nai), xi măng Holcim, M200, độ sụt (12±2) cm</t>
  </si>
  <si>
    <t>- Bê tông tươi đá 1x2 (Thạnh Phú, Đồng Nai), xi măng Holcim, M250, độ sụt (12±2) cm</t>
  </si>
  <si>
    <t>- Bê tông tươi đá 1x2 (Thạnh Phú, Đồng Nai), xi măng Holcim, M300, độ sụt (12±2) cm</t>
  </si>
  <si>
    <t xml:space="preserve">Ống nhựa uPVC - đường kính </t>
  </si>
  <si>
    <t>Xaêng sinh học E5 Ron 92-II</t>
  </si>
  <si>
    <t>Công ty Cp Ống Việt (số 554/8 Cộng Hoà, phường 13, Q. Tân Bình, tp. Hồ Chí Minh, điện thoại: 028.350289779, 028.35594264) - Đại lý tại Đồng Tháp: Công ty TNHH Vạn Lợi -Đồng Tháp (số 279, Quốc lộ 30, P. Mỹ Phú, tp. Cao Lãnh, điện thoại: 02773,879666 - 09028444818 (a. Hiếu) (áp dụng từ ngày 27/9/2016)</t>
  </si>
  <si>
    <t>Đại lý AUSTRONG tại Đồng Tháp - Doanh nghiệp Tư nhân Mai Chương (chưa VAT) số 270 Điện Biên Phủ, phường Mỹ Phú, thành phố Cao Lãnh sđt: 02773 858 649</t>
  </si>
  <si>
    <t>Sơn lót đường V-Mark</t>
  </si>
  <si>
    <t xml:space="preserve"> Cầu chì Công nghiệp</t>
  </si>
  <si>
    <t>Ổ cắm Lioa có che 03 lỗ</t>
  </si>
  <si>
    <t>Ổ cắm TP 79 (đèn 3 lỗ)</t>
  </si>
  <si>
    <t>- Gạch Porcelain, phủ men bóng kính 60x60cm xám, kem (kháng khuẩn)</t>
  </si>
  <si>
    <t xml:space="preserve">- Gạch Porcelain công nghệ S3D, 80x80cm </t>
  </si>
  <si>
    <t xml:space="preserve">- Gạch Porcelain công nghệ S3D, 60x60cm </t>
  </si>
  <si>
    <t>- Gạch Ceramic 25x60cm xám ghi, vàng kem phủ men mờ</t>
  </si>
  <si>
    <t>- Gạch Ceramic 25x60cm xám trắng, vàng kem phủ men bóng mờ</t>
  </si>
  <si>
    <t xml:space="preserve">- Gạch Porcelain 40x80cm vân đá, vân gỗ-bóng mờ </t>
  </si>
  <si>
    <t xml:space="preserve">- Gạch Porcelain 13x60cm vân đá, vân gỗ-men mờ </t>
  </si>
  <si>
    <r>
      <t xml:space="preserve">Ống nhựa CPVC - </t>
    </r>
    <r>
      <rPr>
        <b/>
        <sz val="12"/>
        <color indexed="17"/>
        <rFont val="Times New Roman"/>
        <family val="1"/>
      </rPr>
      <t>đường kính</t>
    </r>
  </si>
  <si>
    <r>
      <t xml:space="preserve">Ống HDPE - </t>
    </r>
    <r>
      <rPr>
        <b/>
        <sz val="12"/>
        <color indexed="17"/>
        <rFont val="Times New Roman"/>
        <family val="1"/>
      </rPr>
      <t>đường kính</t>
    </r>
  </si>
  <si>
    <t xml:space="preserve">    </t>
  </si>
  <si>
    <t>Cửa sổ lùa, khung kính cố định, kính trắng 8ly cường lực</t>
  </si>
  <si>
    <t>Cửa đi mở, nhôm kính trắng 8ly cường lực</t>
  </si>
  <si>
    <t>Cửa đi mở, kính trắng 8 ly cường lực - không chia đố</t>
  </si>
  <si>
    <t>Cửa đi mở, kính trắng 8 ly cường lực - có chia đố</t>
  </si>
  <si>
    <t>Cửa sổ, kính trắng 8 ly cường lực - không chia đố</t>
  </si>
  <si>
    <t>Cửa sổ, kính trắng 8 ly cường lực - có chia đố</t>
  </si>
  <si>
    <t>Cửa sổ mở, kính trắng 8ly cường lực</t>
  </si>
  <si>
    <t>TCVN 2053:1993</t>
  </si>
  <si>
    <t>Dây đan 2.2/3.2mm - dây viền 2.7/3.7mm</t>
  </si>
  <si>
    <t>Dây đan 2.4/3.4mm - dây viền 3.0/4.0mm</t>
  </si>
  <si>
    <t>Dây đan 2.7/3.7mm - dây viền 3.4/4.4mm</t>
  </si>
  <si>
    <t>Dây đan 2.4/3.4mm - dây viền 2.7/3.7mm</t>
  </si>
  <si>
    <t>- Dày 0,48mm</t>
  </si>
  <si>
    <t>- Dày 0,54mm</t>
  </si>
  <si>
    <t>- Dày 0,58mm</t>
  </si>
  <si>
    <t>JIS G3308</t>
  </si>
  <si>
    <t xml:space="preserve">C 45x80, dày 1,8ly </t>
  </si>
  <si>
    <t xml:space="preserve">C 45x80, dày 2,0ly </t>
  </si>
  <si>
    <t xml:space="preserve">C 45x100, dày 1,8ly </t>
  </si>
  <si>
    <t xml:space="preserve">C 45x100, dày 2,0ly </t>
  </si>
  <si>
    <t xml:space="preserve">C 45x125, dày 1,8ly </t>
  </si>
  <si>
    <t xml:space="preserve">C 45x125, dày 2,0ly </t>
  </si>
  <si>
    <t xml:space="preserve">C 45x150, dày 2,0ly </t>
  </si>
  <si>
    <t>JIS G3303</t>
  </si>
  <si>
    <t>JIS G3322</t>
  </si>
  <si>
    <t>A755/A755M – AS 2728; JIS G3323</t>
  </si>
  <si>
    <t>JIS G3323</t>
  </si>
  <si>
    <t>Phi 21 dày 1,4 ly</t>
  </si>
  <si>
    <t>Phi 27 dày 1,4 ly</t>
  </si>
  <si>
    <t>Phi 34 dày 1,4 ly</t>
  </si>
  <si>
    <t>Phi 42 dày 1,4 ly</t>
  </si>
  <si>
    <t>Phi 49 dày 1,4 ly</t>
  </si>
  <si>
    <t>Phi 60 dày 1,4 ly</t>
  </si>
  <si>
    <t>Phi 76 dày 1,4 ly</t>
  </si>
  <si>
    <t>14x14, dày 1,1 ly</t>
  </si>
  <si>
    <t>20x20, dày 1,2 ly</t>
  </si>
  <si>
    <t>25x25, dày 1,2 ly</t>
  </si>
  <si>
    <t>30x30, dày 1,4 ly</t>
  </si>
  <si>
    <t>40x40, dày 1,4 ly</t>
  </si>
  <si>
    <t>50x50, dày 1,4 ly</t>
  </si>
  <si>
    <t>75x75, dày 1,4 ly</t>
  </si>
  <si>
    <t>13x26, dày 1,1 ly</t>
  </si>
  <si>
    <t>20x40, dày 1,4 ly</t>
  </si>
  <si>
    <t>25x50, dày 1,4 ly</t>
  </si>
  <si>
    <t>30x60, dày 1,4 ly</t>
  </si>
  <si>
    <t>40x80, dày 1,4 ly</t>
  </si>
  <si>
    <t>50x100, dày 1,4 ly</t>
  </si>
  <si>
    <t>60x120, dày 1,4 ly</t>
  </si>
  <si>
    <t>Cừ kích thước 10x10cm dài 1,0 mét</t>
  </si>
  <si>
    <t>m2 lưới</t>
  </si>
  <si>
    <t>CV 1x1 - 0.6/1kV</t>
  </si>
  <si>
    <t>CV 1x1.5 - 0.6/1kV</t>
  </si>
  <si>
    <t>CV 1x2 - 0.6/1kV</t>
  </si>
  <si>
    <t>CV 1x2.5 - 0.6/1kV</t>
  </si>
  <si>
    <t>CV 1x3 - 0.6/1kV</t>
  </si>
  <si>
    <t>CV 1x3.5 - 0.6/1kV</t>
  </si>
  <si>
    <t>CV 1x5</t>
  </si>
  <si>
    <t>CV 1x5.5 - 0.6/1kV</t>
  </si>
  <si>
    <t>CV 1x6 - 0.6/1kV</t>
  </si>
  <si>
    <t>CV 1x8 - 0.6/1kV</t>
  </si>
  <si>
    <t>CV 1x10 - 0.6/1kV</t>
  </si>
  <si>
    <t>VCTFK 2x0.75 - 300/5000V (Vcmo)</t>
  </si>
  <si>
    <t>VCTFK 2x1.0 - 300/5000V (Vcmo)</t>
  </si>
  <si>
    <t>VCTFK 2x1.5 - 300/5000V (Vcmo)</t>
  </si>
  <si>
    <t>VCTFK 2x2.5 - 300/5000V (Vcmo)</t>
  </si>
  <si>
    <t>VCTFK 2x4.0 - 300/5000V (Vcmo)</t>
  </si>
  <si>
    <t>VCTFK 2x6.0 - 300/5000V (Vcmo)</t>
  </si>
  <si>
    <t>VCTF 2x0.75 - 300/5000V</t>
  </si>
  <si>
    <t>VCTF 2x1.0 - 300/5000V</t>
  </si>
  <si>
    <t>VCTF 2x1.5 - 300/5000V</t>
  </si>
  <si>
    <t>VCTF 2x2.5 - 300/5000V</t>
  </si>
  <si>
    <t>VCTF 2x4.0 - 300/5000V</t>
  </si>
  <si>
    <t>VCTF 2x6.0 - 300/5000V</t>
  </si>
  <si>
    <t>VCTF 3x0.75 - 300/5000V</t>
  </si>
  <si>
    <t>VCTF 3x1.0 - 300/5000V</t>
  </si>
  <si>
    <t>VCTF 3x1.5 - 300/5000V</t>
  </si>
  <si>
    <t>VCTF 3x2.5 - 300/5000V</t>
  </si>
  <si>
    <t>VCTF 3x4.0 - 300/5000V</t>
  </si>
  <si>
    <t>VCTF 3x6.0 - 300/5000V</t>
  </si>
  <si>
    <t>Cáp điện lực hạ thế 0,6/1kV (1 lõi, ruột đồng, cách điện PVC, vỏ PVC)</t>
  </si>
  <si>
    <t>Cáp điện lực hạ thế 0,6/1kV (4 lõi, ruột đồng, cách điện PVC, vỏ PVC) - DMVT 2015</t>
  </si>
  <si>
    <t xml:space="preserve">Cáp điện lực hạ thế có giáp bảo vệ 0,6/1kV (1 lõi, ruột đồng, cách điện PVC, giáp băng nhôm bảo vệ, vỏ PVC) </t>
  </si>
  <si>
    <t xml:space="preserve">Cáp điện lực hạ thế có giáp bảo vệ 0,6/1kV (3 lõi, ruột đồng, cách điện PVC, giáp băng thép bảo vệ, vỏ PVC) </t>
  </si>
  <si>
    <t xml:space="preserve">Cáp vặn xoắn hạ thế 0,6/1kV (2 lõi, ruột nhôm, cách điện XLPE) </t>
  </si>
  <si>
    <t xml:space="preserve">Cường độ chịu kéo 11.5kN/m </t>
  </si>
  <si>
    <t xml:space="preserve">Cường độ chịu kéo 13.5kN/m </t>
  </si>
  <si>
    <t xml:space="preserve">Cường độ chịu kéo 15.0kN/m </t>
  </si>
  <si>
    <t xml:space="preserve">Cường độ chịu kéo 19.0kN/m </t>
  </si>
  <si>
    <t xml:space="preserve">Cường độ chịu kéo 21.5kN/m </t>
  </si>
  <si>
    <t xml:space="preserve">Cường độ chịu kéo 24.0kN/m </t>
  </si>
  <si>
    <t xml:space="preserve">Cường độ chịu kéo 28.0kN/m </t>
  </si>
  <si>
    <t xml:space="preserve"> Hệ vách ngăn khung LÊ TRẦN WallTEK Pro dày 0.6mm mạ nhôm kẽm</t>
  </si>
  <si>
    <t xml:space="preserve"> Trần khung chìm LÊ TRẦN ChannelTEK Pro, tấm Thạch cao tiêu chuẩn 9mm:</t>
  </si>
  <si>
    <t xml:space="preserve"> Trần khung chìm LÊ TRẦN ChannelTEK Ultra, tấm Thạch cao tiêu chuẩn 12.5mm:</t>
  </si>
  <si>
    <t xml:space="preserve"> Trần khung nổi LÊ TRẦN CeilTEK Pro, tấm Thạch cao tiêu chuẩn 605x605x9mm:</t>
  </si>
  <si>
    <t xml:space="preserve"> Trần khung nổi LÊ TRẦN CeilTEK Ultra, tấm Thạch cao tiêu chuẩn 605x605x9mm:</t>
  </si>
  <si>
    <t>TCVN 1452:2003</t>
  </si>
  <si>
    <t xml:space="preserve">Thép hộp vuông mạ kẽm </t>
  </si>
  <si>
    <t xml:space="preserve">Cửa đi nhôm EUROVN ALUMINIUM </t>
  </si>
  <si>
    <r>
      <rPr>
        <b/>
        <sz val="14"/>
        <color indexed="17"/>
        <rFont val="Times New Roman"/>
        <family val="1"/>
      </rPr>
      <t>Cửa nhựa lỏi thép tiêu chuẩn Châu Âu MWINDOWS</t>
    </r>
    <r>
      <rPr>
        <sz val="14"/>
        <color indexed="17"/>
        <rFont val="Times New Roman"/>
        <family val="1"/>
      </rPr>
      <t xml:space="preserve"> </t>
    </r>
  </si>
  <si>
    <t xml:space="preserve">Keõm buoäc </t>
  </si>
  <si>
    <t>TCVN 7997:2009; KSC 8455</t>
  </si>
  <si>
    <t>BFP 25</t>
  </si>
  <si>
    <t>BFP 30</t>
  </si>
  <si>
    <t>BFP 40</t>
  </si>
  <si>
    <t>BFP 50</t>
  </si>
  <si>
    <t>BFP 65</t>
  </si>
  <si>
    <t>BFP 80</t>
  </si>
  <si>
    <t>BFP 90</t>
  </si>
  <si>
    <t>BFP 100</t>
  </si>
  <si>
    <t>BFP 125</t>
  </si>
  <si>
    <t>BFP 150</t>
  </si>
  <si>
    <t>BFP 175</t>
  </si>
  <si>
    <t>BFP 200</t>
  </si>
  <si>
    <t>BFP 250</t>
  </si>
  <si>
    <t>- Ngói đuôi 1 màu (cuối mái)</t>
  </si>
  <si>
    <t>- Ngói nóc 1 màu có gờ</t>
  </si>
  <si>
    <t>- Ngói lợp 1 màu sóng lớn - nhỏ</t>
  </si>
  <si>
    <t>- Ngói lợp 2 màu sóng lớn - nhỏ</t>
  </si>
  <si>
    <t xml:space="preserve">- Ngói rìa 1 màu </t>
  </si>
  <si>
    <t>- Ngói ốp cuối nóc phải/ trái có gờ</t>
  </si>
  <si>
    <t>RỌ ĐÁ VÀ THẢM ĐÁ BỌC NHỰA PVC</t>
  </si>
  <si>
    <t xml:space="preserve">Thép hộp chữ nhật mạ kẽm </t>
  </si>
  <si>
    <t>kg/bộ</t>
  </si>
  <si>
    <t>kg/lít</t>
  </si>
  <si>
    <t>- Sơn phủ Epoxy, sơn cho tàu biển và cơ khí màu đặc biệt</t>
  </si>
  <si>
    <t>- Sơn Somic phủ 2K và EPOXY màu đặc biệt</t>
  </si>
  <si>
    <t xml:space="preserve">Cát san lấp (sông Tiền) </t>
  </si>
  <si>
    <t>KT: 500x200x75</t>
  </si>
  <si>
    <t>m3</t>
  </si>
  <si>
    <t>KT: 500x200x100</t>
  </si>
  <si>
    <t>KT: 500x200x150</t>
  </si>
  <si>
    <t>KT: 500x200x200</t>
  </si>
  <si>
    <t>Gạch 4 lỗ (gạch ống), KT: 180x80x80</t>
  </si>
  <si>
    <t>Gạch 3 lỗ (gạch Block), KT: 390x190x190</t>
  </si>
  <si>
    <t>Gạch 3 lỗ (gạch Block), KT: 390x190x90</t>
  </si>
  <si>
    <t>Gạch 2 lỗ (gạch thẻ), KT: 180x80x40</t>
  </si>
  <si>
    <t>Ống nước lạnh (Cold water pipe PN 10)</t>
  </si>
  <si>
    <t>DIN 8077:1999</t>
  </si>
  <si>
    <t>Ống u.PVC Dismy (Ống C1)</t>
  </si>
  <si>
    <t>Ống nhựa HDPE (PN10)</t>
  </si>
  <si>
    <t>Ống nước nóng (Hot water pipe PN20)</t>
  </si>
  <si>
    <t>ISO 4427:2007</t>
  </si>
  <si>
    <t>Ống u.PVC Dismy (Ống thoát)</t>
  </si>
  <si>
    <t xml:space="preserve">Daàu hoaû </t>
  </si>
  <si>
    <t xml:space="preserve">Sơn phủ 2K đa dụng các màu không cần sơn lót trên bề mặt có mạ kẽm và inox </t>
  </si>
  <si>
    <t xml:space="preserve">Sơn dầu EPOXY, Sơn cho tàu biển và cơ khí </t>
  </si>
  <si>
    <t xml:space="preserve">- Trần chìm thạch cao khung Vĩnh tường (phẳng) </t>
  </si>
  <si>
    <t xml:space="preserve">- Trần chìm thạch cao khung Vĩnh tường (giựt cấp) </t>
  </si>
  <si>
    <t>-Trần chỉ nổi tấm Uco (thạch cao) khung Vĩnh Tường</t>
  </si>
  <si>
    <t xml:space="preserve">-Trần chỉ nổi tấm nhựa khung Vĩnh Tường </t>
  </si>
  <si>
    <t>Cao su chèn khe 40x50 mm</t>
  </si>
  <si>
    <t>Bao PP dệt (sử dụng cho công trình xử lý sạt lở): chiều dài 110cm, chiều rộng 60cm</t>
  </si>
  <si>
    <t>Daàu Diesel  0,05S-II</t>
  </si>
  <si>
    <t>1kg/cal</t>
  </si>
  <si>
    <t>20kg/cal</t>
  </si>
  <si>
    <t xml:space="preserve">INTOC-04 (Chống thấm thuận và nghịch cho tầng hầm, hồ bơi, hồ chứa nước, sàn vệ sinh), định mức: khoảng 2m2/kg </t>
  </si>
  <si>
    <t>INTOC-06 (Chống thấm cho mặt ngoài tường đã tô vữa hoặc đã sơn nước) định mức: 4m2/kg (trên vữa); 7m2/kg (đã sơn nước).</t>
  </si>
  <si>
    <t>INTOC-DN (Ngăn chặn tức thời dòng chảy từ các lỗ rò rỉ, vết nứt).</t>
  </si>
  <si>
    <t xml:space="preserve">INTOC-04 Super (Chống thấm cho bề mặt bê tông (vữa) của sàn sân thượng, sàn vệ sinh, sê nô… lúc khô ráo), định mức: khoảng 2m2/kg </t>
  </si>
  <si>
    <t xml:space="preserve">INTOC-04A (Chống thấm chuyên dùng: trên bê tông lót (ngay trước khi đổ bê tông) hoặc trên bề mặt sàn bê tông (ngay sau khi đổ bê tông), định mức: 2m2/kg </t>
  </si>
  <si>
    <t>INTOC-04N (Chống thấm nghịch - áp lực nước cao cho tầng hầm, hồ nước, hồ bơi trên cao, hố thang máy), định mức: khoảng 1,7m2 - 2m2/kg</t>
  </si>
  <si>
    <t>Keo kháng nước INTOC (Chống thấm, chống dột cho mái tole, vết nứt: sân thượng, tường đứng, phễu thu nước, sàn bê tông; nơi tiếp xúc giữa bê tông và các vật liệu khác)</t>
  </si>
  <si>
    <t>CHẤT CHỐNG THẤM</t>
  </si>
  <si>
    <t xml:space="preserve">Tôn lạnh Đông Á mạ nhôm kẽm, khổ 1,07m (AZ100 bảo hành 10 năm) </t>
  </si>
  <si>
    <t>Tôn lạnh màu Đông Á, khổ 1,07m (bảo hành màu 05 năm; bảo hành thủng 10 năm)</t>
  </si>
  <si>
    <t>Tôn lạnh màu Đông Á sóng ngói RUBI, khổ 1,04m (bảo hành màu 05 năm; bảo hành thủng 10 năm)</t>
  </si>
  <si>
    <t>Tôn lạnh Đông Á, mạ nhôm kẽm, khổ 1,07 m (bảo hành màu 05 năm)</t>
  </si>
  <si>
    <t>TCVN 7711:2007</t>
  </si>
  <si>
    <t>- Ngói nóc (3,3 viên/md)</t>
  </si>
  <si>
    <t>- Ngói rìa (3,0 viên/md)</t>
  </si>
  <si>
    <t>Ngói đất sét nung</t>
  </si>
  <si>
    <t>- Ngói 20 viên/m2 (N12)</t>
  </si>
  <si>
    <t>- Ngói mũi hài lớn 50 viên/m2 (N03.1)</t>
  </si>
  <si>
    <t>- Ngói âm dương 45 viên/m2 (N08)</t>
  </si>
  <si>
    <t>- Ngói nóc 3,0 viên/md (N04)</t>
  </si>
  <si>
    <t>- Ngói Đmi (N011)</t>
  </si>
  <si>
    <t>- Ngói 22 viên/m2 (N01)</t>
  </si>
  <si>
    <r>
      <t>- Ngói 10 viên/m</t>
    </r>
    <r>
      <rPr>
        <vertAlign val="superscript"/>
        <sz val="14"/>
        <color indexed="12"/>
        <rFont val="Times New Roman"/>
        <family val="1"/>
      </rPr>
      <t>2</t>
    </r>
    <r>
      <rPr>
        <sz val="14"/>
        <color indexed="12"/>
        <rFont val="Times New Roman"/>
        <family val="1"/>
      </rPr>
      <t xml:space="preserve"> (sóng lớn, sóng nhỏ, vẩy cá)</t>
    </r>
  </si>
  <si>
    <t>Ngói màu</t>
  </si>
  <si>
    <t>5kg/cal</t>
  </si>
  <si>
    <t>0,7kg                  /lon</t>
  </si>
  <si>
    <r>
      <t xml:space="preserve">Cát san lấp: </t>
    </r>
  </si>
  <si>
    <r>
      <t xml:space="preserve">Cty CP Xây lắp &amp; VLXD Đồng Tháp, TP Cao Lãnh (khu vực sông Hậu), áp dụng từ ngày </t>
    </r>
    <r>
      <rPr>
        <sz val="14"/>
        <color indexed="10"/>
        <rFont val="Times New Roman"/>
        <family val="1"/>
      </rPr>
      <t>09/01/2019</t>
    </r>
    <r>
      <rPr>
        <sz val="14"/>
        <color indexed="17"/>
        <rFont val="Times New Roman"/>
        <family val="1"/>
      </rPr>
      <t xml:space="preserve"> theo Bảng thông báo giá số </t>
    </r>
    <r>
      <rPr>
        <sz val="14"/>
        <color indexed="10"/>
        <rFont val="Times New Roman"/>
        <family val="1"/>
      </rPr>
      <t>05/TB-CTY</t>
    </r>
    <r>
      <rPr>
        <sz val="14"/>
        <color indexed="17"/>
        <rFont val="Times New Roman"/>
        <family val="1"/>
      </rPr>
      <t xml:space="preserve"> ngày 05/01/2019 của Công ty Xây lắp.</t>
    </r>
  </si>
  <si>
    <r>
      <t xml:space="preserve">Cty CP Xây lắp &amp; VLXD Đồng Tháp, TP Cao Lãnh (khu vực sông Tiền), áp dụng từ ngày </t>
    </r>
    <r>
      <rPr>
        <sz val="14"/>
        <color indexed="10"/>
        <rFont val="Times New Roman"/>
        <family val="1"/>
      </rPr>
      <t>09/01/2019</t>
    </r>
    <r>
      <rPr>
        <sz val="14"/>
        <color indexed="17"/>
        <rFont val="Times New Roman"/>
        <family val="1"/>
      </rPr>
      <t xml:space="preserve"> theo Bảng thông báo giá số </t>
    </r>
    <r>
      <rPr>
        <sz val="14"/>
        <color indexed="10"/>
        <rFont val="Times New Roman"/>
        <family val="1"/>
      </rPr>
      <t>05/TB-CTY</t>
    </r>
    <r>
      <rPr>
        <sz val="14"/>
        <color indexed="17"/>
        <rFont val="Times New Roman"/>
        <family val="1"/>
      </rPr>
      <t xml:space="preserve"> ngày 05/01/2019 của Công ty Xây lắp.</t>
    </r>
  </si>
  <si>
    <t xml:space="preserve"> Cát đen xây dựng (Cát hạt nhuyễn) - khai thác tại mỏ cát thuộc các khu vực khác</t>
  </si>
  <si>
    <t>- M200, đá 1x2 Thạnh Phú - Đồng Nai, độ sụt (10±2) cm, R28</t>
  </si>
  <si>
    <t>- M250, đá 1x2 Thạnh Phú - Đồng Nai, độ sụt (10±2) cm, R28</t>
  </si>
  <si>
    <t>- M300, đá 1x2 Thạnh Phú - Đồng Nai, độ sụt (10±2) cm, R28</t>
  </si>
  <si>
    <t>Tiêu chuẩn 
22 TCN 272-05 </t>
  </si>
  <si>
    <t>Gối cống</t>
  </si>
  <si>
    <t>Cát san lấp (sông Tiền)</t>
  </si>
  <si>
    <t>Thép ống mạ kẽm nhúng nóng</t>
  </si>
  <si>
    <t>QCVN 16:2017/BXD/ TCVN 6477:2016</t>
  </si>
  <si>
    <r>
      <rPr>
        <sz val="13"/>
        <color indexed="12"/>
        <rFont val="Times New Roman"/>
        <family val="1"/>
      </rPr>
      <t>Thép</t>
    </r>
    <r>
      <rPr>
        <sz val="13"/>
        <color indexed="12"/>
        <rFont val="VNI-Times"/>
        <family val="0"/>
      </rPr>
      <t xml:space="preserve"> phi 6, phi 8: JIS:G3505-SWRW10;  JIS:G3505-SWRW11; JIS:G3505-SWRW12; </t>
    </r>
    <r>
      <rPr>
        <sz val="13"/>
        <color indexed="12"/>
        <rFont val="Times New Roman"/>
        <family val="1"/>
      </rPr>
      <t>Thép</t>
    </r>
    <r>
      <rPr>
        <sz val="13"/>
        <color indexed="12"/>
        <rFont val="VNI-Times"/>
        <family val="0"/>
      </rPr>
      <t xml:space="preserve"> phi 10-25: JIS:G3115-SD295A</t>
    </r>
  </si>
  <si>
    <t>Gạch men 30x60 mài cạnh</t>
  </si>
  <si>
    <t>Gạch men 30x60 đầu len nổi</t>
  </si>
  <si>
    <t>Gạch men 60x60 mài cạnh</t>
  </si>
  <si>
    <t>Gạch granite 60x60 một lớp mài bóng</t>
  </si>
  <si>
    <t>Gạch granite 60x60 hai lớp mài bóng</t>
  </si>
  <si>
    <t>Gạch granite 60x60 hai lớp mài bóng trắng trơn</t>
  </si>
  <si>
    <t>Gạch granite 60x60 hai lớp mài bóng màu đặc biệt</t>
  </si>
  <si>
    <t xml:space="preserve">Gạch granite 60x60 bóng kính toàn phần </t>
  </si>
  <si>
    <t>Gạch granite 30x60 hai lớp mài bóng</t>
  </si>
  <si>
    <t>Gạch granite 30x60 hai lớp màu đặc biệt</t>
  </si>
  <si>
    <t>KT: 600x200x75</t>
  </si>
  <si>
    <t>KT: 600x200x100</t>
  </si>
  <si>
    <t>KT: 600x200x150</t>
  </si>
  <si>
    <t>KT: 600x200x200</t>
  </si>
  <si>
    <t>QCVN 16:2017/BXD</t>
  </si>
  <si>
    <t xml:space="preserve"> Cát vàng xây dựng (Cát hạt trung) -  khai thác tại mỏ cát thuộc khu vực xã Thường Phước 1, huyện Hồng Ngự </t>
  </si>
  <si>
    <t xml:space="preserve">Cát xây dựng khai thác (hạt trung) </t>
  </si>
  <si>
    <t xml:space="preserve">Cát xây dựng khai thác (hạt nhuyễn) </t>
  </si>
  <si>
    <t xml:space="preserve">- M200, đá 1x2 Tân Cang - Biên Hoà, độ sụt (10±2) cm, R28 </t>
  </si>
  <si>
    <t xml:space="preserve">- M250, đá 1x2 Tân Cang - Biên Hoà, độ sụt (10±2) cm, R28 </t>
  </si>
  <si>
    <t xml:space="preserve">- M300, đá 1x2 Tân Cang - Biên Hoà, độ sụt (10±2) cm, R28 </t>
  </si>
  <si>
    <t>QCVN 16:2017/BXD/ TCVN 7959:2011</t>
  </si>
  <si>
    <t>Vữa xây chuyên dụng Cementech, 50kg/bao</t>
  </si>
  <si>
    <t>TCVN 9028:2011</t>
  </si>
  <si>
    <t>Vữa tô chuyên dụng Cementech, 50kg/bao</t>
  </si>
  <si>
    <t>Foam bọt chèn, chai 750ml</t>
  </si>
  <si>
    <t>Bas neo tường</t>
  </si>
  <si>
    <t>Lưới thủy tinh</t>
  </si>
  <si>
    <t>Đèn đường LED Arrlux dòng Luma, 1 LED mô-đun SIA30 30W, quang thông: 4050lm, CRI&gt;70</t>
  </si>
  <si>
    <t>Đèn LED pha FLA60-C,60W, quang thông: 4050lm, CRI&gt;70</t>
  </si>
  <si>
    <t>Đèn LED pha FLB80-C,80W, quang thông: 4050lm, CRI&gt;70</t>
  </si>
  <si>
    <t>Đèn LED pha FLA150-C,150W, quang thông: 4050lm, CRI&gt;70</t>
  </si>
  <si>
    <t>Đèn LED pha FLB240-C,240W, quang thông: 4050lm, CRI&gt;70</t>
  </si>
  <si>
    <t>Đèn LED pha FLB280-C,280W, quang thông: 4050lm, CRI&gt;70</t>
  </si>
  <si>
    <t>Đèn LED pha FLA300-C,300W, quang thông: 4050lm, CRI&gt;70</t>
  </si>
  <si>
    <t>Đèn LED khu vực FLD450,450W, quang thông: 4050lm, CRI&gt;70</t>
  </si>
  <si>
    <t>Đèn đường LED Arrlux dòng Luma, 1 LED mô-đun SIB40 40W, quang thông: 5000lm, CRI&gt;70</t>
  </si>
  <si>
    <t>Đèn đường LED Arrlux dòng Luma, 1 LED mô-đun SIC60 60W, quang thông: 7500lm, CRI&gt;70</t>
  </si>
  <si>
    <t>Đèn đường LED Arrlux dòng Luma, 2 LED mô-đun, SIB80 80W, quang thông: 10000lm, CRI&gt;70</t>
  </si>
  <si>
    <t>Đèn đường LED Arrlux dòng Alpha SLA60 60W, quang thông: 8100lm, CRI&gt;70</t>
  </si>
  <si>
    <t>Đèn đường LED Arrlux dòng Alpha SLB80, 80W, quang thông: 10000lm, CRI&gt;70</t>
  </si>
  <si>
    <t>Đèn đường LED Arrlux dòng Alpha SLA90 90W, quang thông: 12150lm, CRI&gt;70</t>
  </si>
  <si>
    <t>Đèn đường LED Arrlux dòng Alpha SLA120 120W, quang thông: 12600lm, CRI&gt;70</t>
  </si>
  <si>
    <t>Đèn đường LED Arrlux dòng Alpha SLA150 150W, quang thông: 20250lm, CRI&gt;70</t>
  </si>
  <si>
    <t>Đèn đường LED Arrlux dòng Alpha SLB160 160W, quang thông: 20000lm, CRI&gt;70</t>
  </si>
  <si>
    <t>Đèn đường LED Arrlux dòng Alpha SLA180 180W, quang thông: 24300lm, CRI&gt;70</t>
  </si>
  <si>
    <t>Đèn đường LED Arrlux dòng Alpha SLB200 200W, quang thông: 25000lm, CRI&gt;70</t>
  </si>
  <si>
    <t>Đèn đường LED Arrlux dòng Alpha SLB240 240W, quang thông: 30000lm, CRI&gt;70</t>
  </si>
  <si>
    <t>Đèn đường LED Arrlux dòng Alpha SLB320 320W, quang thông: 40000lm, CRI&gt;70</t>
  </si>
  <si>
    <t>Đèn đường LED Arrlux dòng Luma, 2 LED mô-đun, SIC100 100W, quang thông: 125000lm, CRI&gt;70</t>
  </si>
  <si>
    <t>TCVN 7888:2014</t>
  </si>
  <si>
    <t xml:space="preserve">Gạch lát vĩa hè: VH 400x400x30 (màu xám) </t>
  </si>
  <si>
    <r>
      <t>m</t>
    </r>
    <r>
      <rPr>
        <vertAlign val="superscript"/>
        <sz val="14"/>
        <color indexed="17"/>
        <rFont val="Times New Roman"/>
        <family val="1"/>
      </rPr>
      <t>2</t>
    </r>
  </si>
  <si>
    <t>Bê tông nhựa nóng C9.5</t>
  </si>
  <si>
    <t>Bê tông nhựa nóng C12.5</t>
  </si>
  <si>
    <t>Bê tông nhựa nóng C19</t>
  </si>
  <si>
    <t>TCVN 8860:2011</t>
  </si>
  <si>
    <t>Tôn lạnh màu, sóng ngói, khổ 1,07m (không bảo hành)</t>
  </si>
  <si>
    <t>Cường độ chịu kéo 7.5/8.0 kN/m (4x250m)</t>
  </si>
  <si>
    <t>Cường độ chịu kéo 9.5/10 kN/m (4x250m)</t>
  </si>
  <si>
    <t>Cường độ chịu kéo 12/12 kN/m (4x225m)</t>
  </si>
  <si>
    <t>Cường độ chịu kéo 14/14 kN/m(4x175m)</t>
  </si>
  <si>
    <t>Cường độ chịu kéo 15/16 kN/m (4x175m)</t>
  </si>
  <si>
    <t>Cường độ chịu kéo 19/20 kN/m (4x150m)</t>
  </si>
  <si>
    <t>Cường độ chịu kéo 22/23 kN/m (4x150m)</t>
  </si>
  <si>
    <t>Cường độ chịu kéo 25/26 kN/m (4x100m)</t>
  </si>
  <si>
    <t>Cường độ chịu kéo 30/34 kN/m (4x90m)</t>
  </si>
  <si>
    <t>Cường độ chịu kéo 38/40 kN/m (4x60m)</t>
  </si>
  <si>
    <t>Cường độ chịu kéo 45/50 kN/m (4x60m)</t>
  </si>
  <si>
    <t>Cường độ chịu kéo 55/60 kN/m (4x45m)</t>
  </si>
  <si>
    <t>Cường độ chịu kéo 60/65 kN/m (4x45m)</t>
  </si>
  <si>
    <t xml:space="preserve"> Trần khung chìm LÊ TRẦN ChannelTEK Ultra 28, tấm Thạch cao tiêu chuẩn 12.5mm:</t>
  </si>
  <si>
    <t xml:space="preserve"> Trần khung chìm LÊ TRẦN ChannelTEK Pro 28, tấm Thạch cao tiêu chuẩn 9mm:</t>
  </si>
  <si>
    <t xml:space="preserve"> Trần khung chìm LÊ TRẦN MacroTek Ultra 500 mạ nhôm kẽm, tấm Thạch cao tiêu chuẩn 12.5mm:</t>
  </si>
  <si>
    <t xml:space="preserve"> Trần khung chìm LÊ TRẦN MacroTek Ultra 450 mạ nhôm kẽm, tấm Thạch cao tiêu chuẩn 9 mm:</t>
  </si>
  <si>
    <t xml:space="preserve"> Trần khung chìm LÊ TRẦN MacroTek Ultra 400 mạ nhôm kẽm, tấm Thạch cao tiêu chuẩn 9 mm:</t>
  </si>
  <si>
    <t xml:space="preserve"> Trần khung chìm LÊ TRẦN MacroTek S500 mạ nhôm kẽm, tấm Thạch cao tiêu chuẩn 12.5mm:</t>
  </si>
  <si>
    <t xml:space="preserve"> Trần khung chìm LÊ TRẦN MacroTek S450 mạ nhôm kẽm, tấm Thạch cao tiêu chuẩn 9 mm:</t>
  </si>
  <si>
    <t xml:space="preserve"> Trần khung chìm LÊ TRẦN MacroTek S400 mạ nhôm kẽm, tấm Thạch cao tiêu chuẩn 9 mm:</t>
  </si>
  <si>
    <t>Trần kim loại nhôm Aluwin Lay-in, (T- Black) 600x600x0.6mm, màu trắng làm từ hợp kim nhôm siêu bền, đi kèm khung xương đồng bộ và phụ kiện</t>
  </si>
  <si>
    <t>Trần kim loại nhôm Aluwin Lay-in, (T- Black) 600x600x0.7mm, màu trắng làm từ hợp kim nhôm siêu bền, đi kèm khung xương đồng bộ và phụ kiện</t>
  </si>
  <si>
    <t>Trần kim loại nhôm Aluwin Clip in 600x600x0.6mm, màu trắng làm từ hợp kim nhôm siêu bền, đi kèm khung tam giác và phụ kiện</t>
  </si>
  <si>
    <t>Trần kim loại nhôm Aluwin Clip in 600x600x0.7mm, màu trắng làm từ hợp kim nhôm siêu bền, đi kèm khung tam giác và phụ kiện</t>
  </si>
  <si>
    <t>Trần kim loại nhôm Aluwin Clip in 600x1200x0.7mm, màu trắng làm từ hợp kim nhôm siêu bền, đi kèm khung tam giác và phụ kiện</t>
  </si>
  <si>
    <t>Trần kim loại nhôm Aluwin caro Cell 150x150x0.5mm</t>
  </si>
  <si>
    <t>Trần kim loại nhôm Aluwin G85x0.6mm, màu trắng sơn tỉnh điện cao cấp siêu bền, đi kèm khung xương và phụ kiện</t>
  </si>
  <si>
    <t>Trần kim loại nhôm Aluwin 150R-200Rx0.6mm</t>
  </si>
  <si>
    <t>Trần kim loại nhôm Aluwin Z300x0.6mm</t>
  </si>
  <si>
    <t>Trần kim loại nhôm Aluwin GROOVE - U100x0.6mm</t>
  </si>
  <si>
    <t>Trần kim loại nhôm Aluwin 200Ax0.6</t>
  </si>
  <si>
    <t>Trần Nhôm Aluwin</t>
  </si>
  <si>
    <t>Mặt Alu – Aluwin</t>
  </si>
  <si>
    <t>Mặt dựng nhôm Aluwin PE (tấm trong nhà) tấm dày 3mm, bao gồm khung xương thép mạ kẽm</t>
  </si>
  <si>
    <t xml:space="preserve">Mặt dựng nhôm Aluwin PE (tấm trong nhà) tấm dày 4mm, bao gồm khung xương thép mạ kẽm  </t>
  </si>
  <si>
    <t>Mặt dựng nhôm Aluwin PVDF (tấm ngoài trời) tấm dày 4mm, bao gồm khung xương thép mạ kẽm</t>
  </si>
  <si>
    <t>Lam nhôm chắn nắng Aluwin hình lá liễu SL 150x24x1,4mm</t>
  </si>
  <si>
    <t>Lam nhôm chắn nắng Aluwin 85Cx0.6mm</t>
  </si>
  <si>
    <t>Sản Phẩm Inox 304 + Cửa Nhôm Kính Cường Lực Aluwin</t>
  </si>
  <si>
    <t>Khung kính cố định cường lực 10ly, kính Aluwin</t>
  </si>
  <si>
    <t>Lan can hộp Inox mờ, Inox 304</t>
  </si>
  <si>
    <t>Lan can Inox D49 dày 2.0ly - inox 304, kính cường lực dày 10ly kính Aluwin</t>
  </si>
  <si>
    <t>Lan can Inox D60 dày 2.0ly - inox 304, kính cường lực dày 10ly kính Aluwin</t>
  </si>
  <si>
    <t>Tay vịn bằng Inox D49 dày 2.0 ly, Inox 304</t>
  </si>
  <si>
    <r>
      <t>m</t>
    </r>
    <r>
      <rPr>
        <vertAlign val="superscript"/>
        <sz val="14"/>
        <color indexed="12"/>
        <rFont val="VNI-Times"/>
        <family val="0"/>
      </rPr>
      <t>2</t>
    </r>
  </si>
  <si>
    <t>TCVN 7745:2007;
 QCVN 16:2017/BXD</t>
  </si>
  <si>
    <t>Gạch thẻ đặc, KT: 50x100x200, M75</t>
  </si>
  <si>
    <t>Gạch thẻ đặc, KT: 40x80x180, M75</t>
  </si>
  <si>
    <t>Gạch trang trí cao cấp Kim Tinh</t>
  </si>
  <si>
    <t xml:space="preserve">
Gạch ốp Ceramic viên Điểm
</t>
  </si>
  <si>
    <t>Gạch ốp mài mặt Porcelain viên Điểm</t>
  </si>
  <si>
    <t>Gạch lát sỏi chống trơn Ceramic (30x30)</t>
  </si>
  <si>
    <t>Gạch lát Ceramic (40x40) theo bộ ốp 40x80 KTS mài cạnh</t>
  </si>
  <si>
    <t>Gạch lát Ceramic KTS mài cạnh (50x50)</t>
  </si>
  <si>
    <t>Gạch lát Ceramic Men Sugar (60x60)</t>
  </si>
  <si>
    <t>Gạch lát Ceramic KTS mài cạnh (60x60)</t>
  </si>
  <si>
    <t>Gạch lát Porcelain Sáng (60x60)</t>
  </si>
  <si>
    <t>Gạch lát Porcelain Đậm (60x60)</t>
  </si>
  <si>
    <t>Gạch lát Porcelain Trắng (60x60)</t>
  </si>
  <si>
    <t>Gạch lát Porcelain Đen (60x60)</t>
  </si>
  <si>
    <t>Gạch lát Porcelain Sugar (60x60)</t>
  </si>
  <si>
    <t>Gạch lát Porcelain Bóng kính toàn phần (80x80)</t>
  </si>
  <si>
    <t>Gạch lát vi tinh (80x80)</t>
  </si>
  <si>
    <t>Gạch lát carving (80x80)</t>
  </si>
  <si>
    <t>Gạch lát carving gold (80x80)</t>
  </si>
  <si>
    <t xml:space="preserve">
Gạch ốp Ceramic (30x45)
</t>
  </si>
  <si>
    <t xml:space="preserve">
Gạch ốp Ceramic (30x60)
</t>
  </si>
  <si>
    <t xml:space="preserve">
Gạch ốp mài mặt Porcelain (30x60)
</t>
  </si>
  <si>
    <t>Gạch ốp Ceramic (40x80)</t>
  </si>
  <si>
    <t>Gạch ốp mài mặt Porcelain (40x80)</t>
  </si>
  <si>
    <t>Gạch lát Porcelain (100x100)</t>
  </si>
  <si>
    <t>Gạch ốp lát Porcelain (60x120)</t>
  </si>
  <si>
    <t>Gạch lát Porcelain (15x60)</t>
  </si>
  <si>
    <t>Gạch lát Porcelain (15x80)</t>
  </si>
  <si>
    <t>Gạch lát Ceramic (30x30) theo bộ ốp 30x60</t>
  </si>
  <si>
    <t>Đá 1 x 2 sàng 22, sàng 25</t>
  </si>
  <si>
    <t>Đá 1 x 2 sàng 22, sàng 25, sàng 27 (loại 2)</t>
  </si>
  <si>
    <t>Đá 4 x 6 QC</t>
  </si>
  <si>
    <t>Đá 9x15</t>
  </si>
  <si>
    <t>Đá 15x20, 20x30</t>
  </si>
  <si>
    <t>Đá 1x2 sàng 22 ly tâm</t>
  </si>
  <si>
    <t>Đá 1x2 sàng 27 ly tâm</t>
  </si>
  <si>
    <t>Đá 0,5 x 2,0 ly tâm</t>
  </si>
  <si>
    <t>Đá 1,0x1,9 ly tâm</t>
  </si>
  <si>
    <t>Đá 1,0x1,6 ly tâm</t>
  </si>
  <si>
    <t>Đá mi sàng ly tâm</t>
  </si>
  <si>
    <t>Cát nhân tạo</t>
  </si>
  <si>
    <t>Đá (0 x 4) Dmax 25</t>
  </si>
  <si>
    <t>Đá (0 x 4) Dmax 37,5</t>
  </si>
  <si>
    <t>Đá (0 x 4) loại 1</t>
  </si>
  <si>
    <t>Đá (0 x 4) loại 2</t>
  </si>
  <si>
    <t>Đá (0 x 4) Dmax 25 ly tâm</t>
  </si>
  <si>
    <t>Đá (0 x 4) Dmax 37,5 ly tâm</t>
  </si>
  <si>
    <t>Tên mỏ cát</t>
  </si>
  <si>
    <t>Địa điểm mỏ cát</t>
  </si>
  <si>
    <t>Mỏ cát Tân Thành, Định Yên</t>
  </si>
  <si>
    <t>Gạch bê tông đặc, KT 40 x 80 x 180; Mác 75, trọng lượng 1,18kg/viên</t>
  </si>
  <si>
    <t>Gạch bê tông đặc, KT 45 x 90 x 190; Mác 75, trọng lượng 1,68kg/viên</t>
  </si>
  <si>
    <t>Gạch bê tông đặc, KT 50 x 100 x 190; Mác 75, trọng lượng 2,0kg/viên</t>
  </si>
  <si>
    <t>Gạch bê tông 4 lỗ, KT 80 x 80 x 180; Mác 75, trọng lượng 2,1kg/viên</t>
  </si>
  <si>
    <t>Gạch bê tông 3 lỗ, KT 100 x 190 x 390, Mác 75, trọng lượng 10,68kg/viên</t>
  </si>
  <si>
    <t>Gạch bê tông 4 lỗ, KT 190 x 190 x 390, Mác 75, trọng lượng 17,86kg/viên</t>
  </si>
  <si>
    <t>Gạch bê tông đặc, KT 40 x 80 x 180; Mác 100, trọng lượng 1,18kg/viên</t>
  </si>
  <si>
    <t>Gạch bê tông đặc, KT 45 x 90 x 190; Mác 100, trọng lượng 1,68kg/viên</t>
  </si>
  <si>
    <t>Gạch bê tông đặc, KT 50 x 100 x 190; Mác 100, trọng lượng 2,0kg/viên</t>
  </si>
  <si>
    <t>Gạch bê tông đặc, KT 40 x 80 x 190; Mác 100, trọng lượng 1,3kg/viên</t>
  </si>
  <si>
    <t>Gạch bê tông đặc, KT 50 x 100 x 200; Mác 100, trọng lượng 2,1kg/viên</t>
  </si>
  <si>
    <t>Xi măng INSEE PCB 40, bao 50kg (đơn giá khảo sát tại Doanh nghiệp tư nhân Hữu Tâm, địa chỉ: số 136 QL30, Phường Mỹ Phú, TP. Cao Lãnh, tỉnh Đồng Tháp)</t>
  </si>
  <si>
    <t>Công suất khai thác (m3/năm)</t>
  </si>
  <si>
    <t>Ngói màu (Nhóm 1: M001; M002; M004; M005)</t>
  </si>
  <si>
    <t>- Ngói thu lôi (01 viên lợp có gắn giá ống + 01 nắp chụp bằng cao su)</t>
  </si>
  <si>
    <t>- Sơn ngói (trọng lượng 02 kg, gồm 13 màu tương ứng)</t>
  </si>
  <si>
    <t>hộp</t>
  </si>
  <si>
    <t>- Tấm lợp thay vữa (bộ dài 3m)</t>
  </si>
  <si>
    <t>bộ</t>
  </si>
  <si>
    <t>- Ngói lấy sáng Thái Lan, KT: (33x42) cm, 10viên/m2</t>
  </si>
  <si>
    <t>- Máng xối (thanh dài 2m)</t>
  </si>
  <si>
    <t>thanh</t>
  </si>
  <si>
    <t>- Thanh mè (thanh dài 4m, dày 0,55mm)</t>
  </si>
  <si>
    <t>- Kẹp ngói cắt (hộp 50 cái)</t>
  </si>
  <si>
    <t>- Tấm dán ngói</t>
  </si>
  <si>
    <r>
      <t>- Ngói lợp 10 viên/m</t>
    </r>
    <r>
      <rPr>
        <vertAlign val="superscript"/>
        <sz val="14"/>
        <color indexed="12"/>
        <rFont val="Times New Roman"/>
        <family val="1"/>
      </rPr>
      <t>2</t>
    </r>
    <r>
      <rPr>
        <sz val="14"/>
        <color indexed="12"/>
        <rFont val="Times New Roman"/>
        <family val="1"/>
      </rPr>
      <t xml:space="preserve"> </t>
    </r>
  </si>
  <si>
    <t>Lam nhôm chắn nắng Aluwin hình thoi 200x25x2mm</t>
  </si>
  <si>
    <t>- Bột trét ngoại thất KOVA Vila (bao 40kg)</t>
  </si>
  <si>
    <t>- Sơn công nghiệp đa năng KOVA CT-08</t>
  </si>
  <si>
    <t>- Bột trét nội thất KOVA MSG (bao 40kg)</t>
  </si>
  <si>
    <t>Gạch men (ceramic)</t>
  </si>
  <si>
    <t>- 30x30 (màu nhạt)</t>
  </si>
  <si>
    <t>- 40x40 (màu nhạt)</t>
  </si>
  <si>
    <t>- 60x30 (màu nhạt)</t>
  </si>
  <si>
    <t>- 60x30 (màu đậm)</t>
  </si>
  <si>
    <t>- 60x60 (màu nhạt)</t>
  </si>
  <si>
    <t>- 60x60 (màu đậm)</t>
  </si>
  <si>
    <t>Gạch bóng toàn phần cao cấp</t>
  </si>
  <si>
    <t>- 80 x 80 (màu nhạt)</t>
  </si>
  <si>
    <r>
      <t>- 80x80 (</t>
    </r>
    <r>
      <rPr>
        <sz val="14"/>
        <color indexed="17"/>
        <rFont val="Times New Roman"/>
        <family val="1"/>
      </rPr>
      <t>màu đậm)</t>
    </r>
  </si>
  <si>
    <t>- 100x100 (màu nhạt)</t>
  </si>
  <si>
    <t>Gạch thạch Anh (Granite hạt mè):</t>
  </si>
  <si>
    <t>CV-50-0,6/1KV</t>
  </si>
  <si>
    <t>CV-240-0,6/1KV</t>
  </si>
  <si>
    <t>CV-300-0,6/1KV</t>
  </si>
  <si>
    <t>CVV-6,0 (1x7/1.04)-0,6/1KV</t>
  </si>
  <si>
    <t>Dây đồng trần xoắn C10</t>
  </si>
  <si>
    <t>Thanh rui meø theùp maï hôïp kim nhoâm keõm cöôøng ñoä cao - BLUESCOPE LYSAGHT (Baûo haønh 25 naêm)</t>
  </si>
  <si>
    <t>Phuï Kieän ñi keøm theùp maï hôïp kim nhoâm keõm - BLUESCOPE LYSAGHT</t>
  </si>
  <si>
    <t xml:space="preserve"> - Vaät tö heä vì keøo theùp 2 lôùp, ( Baûo haønh 25 naêm) chöa tính coâng laép ñaët Ngoùi,ñôn giaù tính treân m2 maùi</t>
  </si>
  <si>
    <t xml:space="preserve"> - Vaät tö heä vì keøo theùp 3 lôùp,( Baûo haønh 25 naêm) chöa tính coâng laép ñaët Ngoùi, ñôn giaù tính treân m2 maùi</t>
  </si>
  <si>
    <t xml:space="preserve"> - Vaät tö heä vì keøo theùp maùi beâ toâng, ( Baûo haønh 25 naêm) chöa tính coâng laép ñaët Ngoùi, ñôn giaù tính treân m2 maùi</t>
  </si>
  <si>
    <t xml:space="preserve">Khung theùp, Xaø goà theùp khaåu ñoä lôùn, maï keõm cöôøng ñoä cao Lysaght Zinc Hi Ten </t>
  </si>
  <si>
    <t xml:space="preserve">Phụ kieän cuûa Toân LYSAGHT  KLIP-LOK </t>
  </si>
  <si>
    <t>con</t>
  </si>
  <si>
    <t>Hệ giàn thép Smartruss-Bluescope lysaght cho mái ngói</t>
  </si>
  <si>
    <t>Hệ giàn thép Smartruss-Bluescope lysaght cho mái bê tông</t>
  </si>
  <si>
    <r>
      <rPr>
        <b/>
        <sz val="14"/>
        <color indexed="12"/>
        <rFont val="Times New Roman"/>
        <family val="1"/>
      </rPr>
      <t xml:space="preserve">Hệ giàn thép Smartruss-Bluescope lysaght cho mái tôn    </t>
    </r>
    <r>
      <rPr>
        <sz val="14"/>
        <color indexed="12"/>
        <rFont val="VNI-Times"/>
        <family val="0"/>
      </rPr>
      <t xml:space="preserve"> ( Baûo haønh 25 naêm) chöa tính coâng laép ñaët Toân</t>
    </r>
  </si>
  <si>
    <t>Cừ kích thước 10x10cm dài 3,0 mét</t>
  </si>
  <si>
    <t xml:space="preserve">- Lysaght Smartruss C4048, daøy 0.54mm TCT ,Copper G550AZ200  </t>
  </si>
  <si>
    <t xml:space="preserve">- Lysaght Smartruss C4060, daøy 0.66mm TCT,  Copper G550AZ200  </t>
  </si>
  <si>
    <t xml:space="preserve">- Lysaght Smartruss C4075, daøy 0.75mm TCT,  Copper G550AZ200   </t>
  </si>
  <si>
    <t xml:space="preserve">- Lysaght SMARTRUSS C75 daøy 0.66mm TCT Copper G550AZ200   </t>
  </si>
  <si>
    <t xml:space="preserve">- Lysaght SMARTRUSS C75 daøy 0.81mm TCT Copper G550AZ200  </t>
  </si>
  <si>
    <t xml:space="preserve">- Lysaght SMARTRUSS C75 daøy 1.06mm TCT Copper G550AZ200 </t>
  </si>
  <si>
    <t xml:space="preserve">- Lysaght SMARTRUSS C100 daøy 0.81mm TCT Copper G550AZ200 </t>
  </si>
  <si>
    <t>- Lysaght SMARTRUSS C100 daøy 1.06mm TCT Copper G550AZ200</t>
  </si>
  <si>
    <t xml:space="preserve">- Lysaght Topspan TS40 daøy 0.46mm TCT Copper G550AZ200 </t>
  </si>
  <si>
    <t xml:space="preserve">- Lysaght Topspan TS40 daøy 0.54mm TCT Copper G550AZ200 </t>
  </si>
  <si>
    <t>- Lysaght Topspan TS40 daøy 0.66mm TCT Copper G550AZ200</t>
  </si>
  <si>
    <t>- Lysaght Topspan TS61 daøy 0.54mm TCT Copper G550AZ200</t>
  </si>
  <si>
    <t xml:space="preserve">- Lysaght Topspan TS61 daøy 0.81mm TCT Copper G550AZ200 </t>
  </si>
  <si>
    <t>- Lysaght Topspan TS61 daøy 1.06mm TCT Copper G550AZ200</t>
  </si>
  <si>
    <t>- Vít 12-14x22 HO (Class3) without seal</t>
  </si>
  <si>
    <t>- Vít Truss site M8X16 HFVA (Class3)</t>
  </si>
  <si>
    <t>- Bulon ñaïn M12 vaø ty raêng 8.8-M12x 150mm, 2 long ñeàn, 2 taùn.</t>
  </si>
  <si>
    <t>- Baùt lieân keát ñænh keøo maï nhoâm keõm, daøy 1.0mm - BM3</t>
  </si>
  <si>
    <t>- Baùt lieân keát  keøo vaø wall plate maï keõm, daøy 1.9mm-BM1</t>
  </si>
  <si>
    <t>- Thanh valley rafter U40/U61, ma nhoâm keõm, daøy 0.81mm, maøu ñoàng-AZ200</t>
  </si>
  <si>
    <t>- Thanh valley rafter U40/U61, ma nhoâm keõm, daøy 0.54mm, maøu ñoàng-AZ200</t>
  </si>
  <si>
    <t xml:space="preserve">- Maùng xoái thung luõng, Colorbond, daøy 0.48mmAPT, khoå 300mm, maï maøu </t>
  </si>
  <si>
    <t>- Maùng xoái thung luõng, theùp Zincalume, khoå 300mm</t>
  </si>
  <si>
    <t>- C &amp; Z 10012, daøy 1,2mm, troïng löôïng 2.09kg/m</t>
  </si>
  <si>
    <t>- C &amp; Z 10015, daøy 1,5mm, troïng löôïng 2.61kg/m</t>
  </si>
  <si>
    <t>- C &amp; Z 10019, daøy 1,9mm, troïng löôïng 3.31kg/m</t>
  </si>
  <si>
    <t>- C &amp; Z 15012, daøy 1,2mm,troïng löôïng 2.87kg/m</t>
  </si>
  <si>
    <t>- C &amp; Z 15015, daøy 1,5mm, troïng löôïng 3.58kg/m</t>
  </si>
  <si>
    <t>- C &amp; Z 15019, daøy 1,9mm, troïng löôïng 4.54kg/m</t>
  </si>
  <si>
    <t>- C &amp; Z 20015, daøy 1,5mm, troïng löôïng 4.56kg/m</t>
  </si>
  <si>
    <t>- C &amp; Z 20019, daøy 1,9mm, troïng löôïng 5.77kg/m</t>
  </si>
  <si>
    <t>- C &amp; Z 20024, daøy 2,4mm, troïng löôïng 7.29kg/m</t>
  </si>
  <si>
    <t xml:space="preserve">- Thanh giaèng xaø goà 51x28x1,5mm (chöa tính buloâng) </t>
  </si>
  <si>
    <t>- Buloâng cho xaø goà M12 - G4.6</t>
  </si>
  <si>
    <t>- LYSAGHT TRIMDEK 0.45mmTCTx1015mm-Zincalume-G550AZ150</t>
  </si>
  <si>
    <t>- LYSAGHT TRIMDEK 0.48mmAPTx1015mm-COLORBONDXRW-G550AZ150</t>
  </si>
  <si>
    <t>- LYSAGHT MULTICLAD 0.40mmTCTx1110mm-Zincalume-G550AZ150</t>
  </si>
  <si>
    <t>- Ñai keïp maï keõm KL65</t>
  </si>
  <si>
    <t>- Vít gaén ñai KLIP-LOK vaøo xaø theùp &lt;5mm</t>
  </si>
  <si>
    <t>- Đai kẹp KL98 daøy 0.62TCT Zacs G550AZ070</t>
  </si>
  <si>
    <t>- Vít gaén ñai KL98</t>
  </si>
  <si>
    <t>Gạch 100mmx190mmx390mm, mác 75</t>
  </si>
  <si>
    <t>Cống qua đường &gt;H10, hoạt tải 65%HL93</t>
  </si>
  <si>
    <t>Cống qua đường &gt;H30, hoạt tải 100%HL93</t>
  </si>
  <si>
    <r>
      <t>Cống dọc đường, hoạt tải 3x10</t>
    </r>
    <r>
      <rPr>
        <vertAlign val="superscript"/>
        <sz val="14"/>
        <color indexed="17"/>
        <rFont val="Times New Roman"/>
        <family val="1"/>
      </rPr>
      <t>-3 MPA</t>
    </r>
  </si>
  <si>
    <t>Mastic &amp; sơn nước trong nhaø:</t>
  </si>
  <si>
    <t>Mastic &amp; sôn nước ngoaøi trôøi:</t>
  </si>
  <si>
    <r>
      <t xml:space="preserve">Sơn dầu </t>
    </r>
    <r>
      <rPr>
        <b/>
        <sz val="14"/>
        <color indexed="17"/>
        <rFont val="Times New Roman"/>
        <family val="1"/>
      </rPr>
      <t>chống rỉ sét cho sắt thép:</t>
    </r>
  </si>
  <si>
    <t>Sơn dầu trên bề mặt sắt và gỗ các màu:</t>
  </si>
  <si>
    <t>Sơn lót trên bề mặt có mạ kẽm:</t>
  </si>
  <si>
    <t>Gạch Terrazzo, KT (400x400x32)mm</t>
  </si>
  <si>
    <t>TCVN: 7744-2013</t>
  </si>
  <si>
    <t>Gạch bê tông tự chèn: Gạch chữ nhật, KT: (100x200x60)mm</t>
  </si>
  <si>
    <t>Gạch bê tông tự chèn Mác 200, KT: (400x400x40)mm</t>
  </si>
  <si>
    <t>Gạch bê tông tự chèn Mác 200, KT: (300x300x50)mm</t>
  </si>
  <si>
    <r>
      <t xml:space="preserve">Taám traàn kim loaïi HUNTER DOUGLAS Việt Nam  (giaù bao goàm phuï kieän </t>
    </r>
    <r>
      <rPr>
        <b/>
        <sz val="14"/>
        <color indexed="12"/>
        <rFont val="Times New Roman"/>
        <family val="1"/>
      </rPr>
      <t>và công lắp đặt</t>
    </r>
    <r>
      <rPr>
        <b/>
        <sz val="14"/>
        <color indexed="12"/>
        <rFont val="VNI-Times"/>
        <family val="0"/>
      </rPr>
      <t>):</t>
    </r>
  </si>
  <si>
    <t>Bột trét nội thất (bao 40kg)</t>
  </si>
  <si>
    <t>Bột trét ngoại thất (bao 40kg)</t>
  </si>
  <si>
    <t xml:space="preserve">Cáp điện lực hạ thế - 0.6/1kv (ruột đồng) </t>
  </si>
  <si>
    <t>Gạch bê tông Block, KT 90x190x390mm, Mác 75</t>
  </si>
  <si>
    <t>Gạch bê tông Block, KT 190x190x390mm, Mác 75</t>
  </si>
  <si>
    <t>Gạch bê tông tự chèn: Gạch con sâu dày 50mm</t>
  </si>
  <si>
    <r>
      <t xml:space="preserve"> Cöûa soå goã  thao lao: khuoân bao 50x100, ñoá caùnh 40 x 80 (chöa keå kính, </t>
    </r>
    <r>
      <rPr>
        <sz val="14"/>
        <color indexed="17"/>
        <rFont val="Times New Roman"/>
        <family val="1"/>
      </rPr>
      <t>khóa</t>
    </r>
    <r>
      <rPr>
        <sz val="14"/>
        <color indexed="17"/>
        <rFont val="VNI-Times"/>
        <family val="0"/>
      </rPr>
      <t xml:space="preserve"> vaø sôn) </t>
    </r>
  </si>
  <si>
    <r>
      <t xml:space="preserve"> Cöûa soå goã căm xe: khuoân bao 50x100, ñoá caùnh 40 x 80 (chöa keå kính, </t>
    </r>
    <r>
      <rPr>
        <sz val="14"/>
        <color indexed="17"/>
        <rFont val="Times New Roman"/>
        <family val="1"/>
      </rPr>
      <t>khóa</t>
    </r>
    <r>
      <rPr>
        <sz val="14"/>
        <color indexed="17"/>
        <rFont val="VNI-Times"/>
        <family val="0"/>
      </rPr>
      <t xml:space="preserve"> vaø sôn) </t>
    </r>
  </si>
  <si>
    <t xml:space="preserve">Cửa đi hệ 700 hiệu YNGHUA, kính 5ly, phụ kiện, khóa </t>
  </si>
  <si>
    <t xml:space="preserve">Cửa sổ hệ 700 hiệu YNGHUA, kính 5ly, phụ kiện, khóa </t>
  </si>
  <si>
    <t>Phi 90 dày 1,8 ly</t>
  </si>
  <si>
    <t>Đá 1x2 sàn 25</t>
  </si>
  <si>
    <t>Đá 1x2 loại 1</t>
  </si>
  <si>
    <t>Đá 1x2 loại 2</t>
  </si>
  <si>
    <t>Đá 0x4 loại 1</t>
  </si>
  <si>
    <t>Đá 0x4 loại 2</t>
  </si>
  <si>
    <t>Đá 4x6</t>
  </si>
  <si>
    <t>TCVN 7570:2006</t>
  </si>
  <si>
    <t>Xà gồ thép mạ kẽm Hoa Sen</t>
  </si>
  <si>
    <t xml:space="preserve">Tôn lạnh 09 sóng vuông, khổ 1,07m (bảo hành 10-15 năm) 
</t>
  </si>
  <si>
    <t>- Sơn Somic lót EPOXY trên bề mặt có mạ kẽm xám</t>
  </si>
  <si>
    <t>- Sơn Somic phủ 2K và EPOXY màu chuẩn trên bảng màu</t>
  </si>
  <si>
    <t>- Dung môi pha Sơn (xăng)</t>
  </si>
  <si>
    <t>- Sơn tầy sơn củ</t>
  </si>
  <si>
    <t>Neoweb 356: khoảng cách mối hàn 356mm; Chiều cao ô ngăn từ 50mm đến 200mm, Kích thước ô ngăn 260mm x 224mm</t>
  </si>
  <si>
    <t>Neoweb 356-50</t>
  </si>
  <si>
    <t>Neoweb 356-75</t>
  </si>
  <si>
    <t>Neoweb 356-100</t>
  </si>
  <si>
    <t>Neoweb 356-120</t>
  </si>
  <si>
    <t>Neoweb 356-150</t>
  </si>
  <si>
    <t>Neoweb 356-200</t>
  </si>
  <si>
    <t>Neoweb 445: khoảng cách mối hàn 445mm; Chiều cao ô ngăn từ 50mm đến 200mm, Kích thước ô ngăn 340mm x 290mm</t>
  </si>
  <si>
    <t>Neoweb 445-50</t>
  </si>
  <si>
    <t>Neoweb 445-75</t>
  </si>
  <si>
    <t>Neoweb 445-100</t>
  </si>
  <si>
    <t>Neoweb 445-120</t>
  </si>
  <si>
    <t>Neoweb 445-150</t>
  </si>
  <si>
    <t>Neoweb 445-200</t>
  </si>
  <si>
    <t>Neoweb 660: khoảng cách mối hàn 660mm; Chiều cao ô ngăn từ 50mm đến 200mm, Kích thước ô ngăn 500mm x 420mm</t>
  </si>
  <si>
    <t>Neoweb 660-50</t>
  </si>
  <si>
    <t>Neoweb 660-75</t>
  </si>
  <si>
    <t>Neoweb 660-100</t>
  </si>
  <si>
    <t>Neoweb 660-120</t>
  </si>
  <si>
    <t>Neoweb 660-150</t>
  </si>
  <si>
    <t>Neoweb 660-200</t>
  </si>
  <si>
    <t>Đầu neo clip sử dụng với cọc neo để định vị hệ thống neoweb trên mái</t>
  </si>
  <si>
    <t>TCVN 10544:2014</t>
  </si>
  <si>
    <t>Thép thanh vằn phi 10 (CB 300-V)</t>
  </si>
  <si>
    <t>Thép thanh vằn phi 12-32 (CB 300-V)</t>
  </si>
  <si>
    <t>Thép thanh vằn phi 10 (CB 400-V)</t>
  </si>
  <si>
    <t>Thép thanh vằn phi 12-32 (CB 400-V)</t>
  </si>
  <si>
    <t>Thép thanh vằn phi 36-40 (CB 400-V)</t>
  </si>
  <si>
    <r>
      <t>Thép cuộn phi</t>
    </r>
    <r>
      <rPr>
        <sz val="14"/>
        <color indexed="12"/>
        <rFont val="Times New Roman"/>
        <family val="1"/>
      </rPr>
      <t xml:space="preserve"> 6 (CB 240-T)</t>
    </r>
  </si>
  <si>
    <r>
      <t>Thép cuộn phi</t>
    </r>
    <r>
      <rPr>
        <sz val="14"/>
        <color indexed="12"/>
        <rFont val="Times New Roman"/>
        <family val="1"/>
      </rPr>
      <t xml:space="preserve"> 8 (CB 240-T)</t>
    </r>
  </si>
  <si>
    <t>Tôn lạnh AZ100 Phủ AF: 0.45mmx1200mm TCT G550</t>
  </si>
  <si>
    <t>Tôn lạnh AZ100 Phủ AF: 0.50mmx1200mm TCT G550</t>
  </si>
  <si>
    <t>Tôn lạnh AZ100 Phủ AF: 0.55mmx1200mm TCT G550</t>
  </si>
  <si>
    <t>Tôn lạnh AZ150 Phủ AF: 0.45mmx1200mm TCT G550</t>
  </si>
  <si>
    <t>Tôn lạnh AZ150 Phủ AF: 0.50mmx1200mm TCT G550</t>
  </si>
  <si>
    <t>Tôn lạnh AZ150 Phủ AF: 0.55mmx1200mm TCT G550</t>
  </si>
  <si>
    <t>Tôn lạnh màu AZ050 17/05: 0.45mmx1200mm APT G550</t>
  </si>
  <si>
    <t>Tôn lạnh màu AZ050 17/05: 0.50mmx1200mm APT G550</t>
  </si>
  <si>
    <t>Tôn lạnh màu Solar AZ100 22/10: 0.45mm x 1200mm APT G550</t>
  </si>
  <si>
    <t>Tôn lạnh màu Solar AZ100 22/10: 0.50mm x 1200mm APT G550</t>
  </si>
  <si>
    <t>Tôn lạnh màu Solar AZ100 22/10: 0.55mm x 1200mm APT G550</t>
  </si>
  <si>
    <t>Tôn lạnh màu ShieldViet AZ150 25/10: 0.45mm x 1200mm APT G550</t>
  </si>
  <si>
    <t>Tôn lạnh màu ShieldViet AZ150 25/10: 0.50mm x 1200mm APT G550</t>
  </si>
  <si>
    <t>Tôn lạnh màu ShieldViet AZ150 25/10: 0.55mm x 1200mm APT G550</t>
  </si>
  <si>
    <t>ASTM A792/A792M-10 (2015); JIS G3321: 2012; BSEN 10346: 2015</t>
  </si>
  <si>
    <t>JIS 3322:2012; ASTM A755/A755M-15</t>
  </si>
  <si>
    <r>
      <t xml:space="preserve"> Cöûa saét keùo </t>
    </r>
    <r>
      <rPr>
        <sz val="14"/>
        <color indexed="17"/>
        <rFont val="Times New Roman"/>
        <family val="1"/>
      </rPr>
      <t xml:space="preserve">Đài loan, </t>
    </r>
    <r>
      <rPr>
        <sz val="14"/>
        <color indexed="17"/>
        <rFont val="VNI-Times"/>
        <family val="0"/>
      </rPr>
      <t xml:space="preserve">laù daày 6 dem (cửa </t>
    </r>
    <r>
      <rPr>
        <sz val="14"/>
        <color indexed="17"/>
        <rFont val="Times New Roman"/>
        <family val="1"/>
      </rPr>
      <t xml:space="preserve">hàng </t>
    </r>
    <r>
      <rPr>
        <sz val="14"/>
        <color indexed="17"/>
        <rFont val="VNI-Times"/>
        <family val="0"/>
      </rPr>
      <t xml:space="preserve">VLXD Thanh Điền; ĐT: 0916 690936: A. Phương) </t>
    </r>
  </si>
  <si>
    <r>
      <t>Cửa gỗ (Hộ kinh doanh Ngọc Ảnh; ĐT: 0914 894 972</t>
    </r>
    <r>
      <rPr>
        <b/>
        <sz val="14"/>
        <color indexed="17"/>
        <rFont val="Times New Roman"/>
        <family val="1"/>
      </rPr>
      <t xml:space="preserve"> (A. Thành)</t>
    </r>
    <r>
      <rPr>
        <b/>
        <sz val="14"/>
        <color indexed="17"/>
        <rFont val="VNI-Times"/>
        <family val="0"/>
      </rPr>
      <t xml:space="preserve"> </t>
    </r>
  </si>
  <si>
    <r>
      <t xml:space="preserve"> Cöûa ñi goã  thao lao: khuoân bao 50x100, ñoá 40 x 80, vaùn traùm cöûa daøy 2cm  (chöa keå kính, </t>
    </r>
    <r>
      <rPr>
        <sz val="14"/>
        <color indexed="17"/>
        <rFont val="Times New Roman"/>
        <family val="1"/>
      </rPr>
      <t>kh</t>
    </r>
    <r>
      <rPr>
        <sz val="14"/>
        <color indexed="17"/>
        <rFont val="Times New Roman"/>
        <family val="1"/>
      </rPr>
      <t xml:space="preserve">óa </t>
    </r>
    <r>
      <rPr>
        <sz val="14"/>
        <color indexed="17"/>
        <rFont val="VNI-Times"/>
        <family val="0"/>
      </rPr>
      <t xml:space="preserve">vaø sôn) </t>
    </r>
  </si>
  <si>
    <r>
      <t xml:space="preserve"> Cöûa ñi goã căm xe: khuoân bao 50x100, ñoá 40 x 80, vaùn traùm cöûa daøy 2cm (chöa keå kính, </t>
    </r>
    <r>
      <rPr>
        <sz val="14"/>
        <color indexed="17"/>
        <rFont val="Times New Roman"/>
        <family val="1"/>
      </rPr>
      <t>kh</t>
    </r>
    <r>
      <rPr>
        <sz val="14"/>
        <color indexed="17"/>
        <rFont val="Times New Roman"/>
        <family val="1"/>
      </rPr>
      <t>óa</t>
    </r>
    <r>
      <rPr>
        <sz val="14"/>
        <color indexed="17"/>
        <rFont val="VNI-Times"/>
        <family val="0"/>
      </rPr>
      <t xml:space="preserve"> vaø sôn) </t>
    </r>
  </si>
  <si>
    <r>
      <t xml:space="preserve">Cửa nhôm Đài Loan </t>
    </r>
    <r>
      <rPr>
        <sz val="14"/>
        <color indexed="17"/>
        <rFont val="Times New Roman"/>
        <family val="1"/>
      </rPr>
      <t>(cửa hàng VLXD Thanh Điền ĐT: 0916 690936: A. Phương)</t>
    </r>
  </si>
  <si>
    <t>Sản phẩm Inax</t>
  </si>
  <si>
    <t>C-117VA</t>
  </si>
  <si>
    <t>C-108VA</t>
  </si>
  <si>
    <t>C-306VA</t>
  </si>
  <si>
    <t>C-504VAN</t>
  </si>
  <si>
    <t>L-282VFC</t>
  </si>
  <si>
    <t>L-284VFC</t>
  </si>
  <si>
    <t>L-2395VFC</t>
  </si>
  <si>
    <t>U-116V</t>
  </si>
  <si>
    <t>UF-7V</t>
  </si>
  <si>
    <t>Sản phẩm American Standard</t>
  </si>
  <si>
    <t>VF-2395</t>
  </si>
  <si>
    <t>VF-2396</t>
  </si>
  <si>
    <t>VF-2397</t>
  </si>
  <si>
    <t>VF-2398</t>
  </si>
  <si>
    <t>VF-2013</t>
  </si>
  <si>
    <t>VF-0940</t>
  </si>
  <si>
    <t>VF-0969</t>
  </si>
  <si>
    <t>VF-0476</t>
  </si>
  <si>
    <t>VF-0414</t>
  </si>
  <si>
    <t>VF-0412</t>
  </si>
  <si>
    <t>Đèn LE-TITAN ECO 60W, 72 leds, 7200lm, IP66, IK09, Tiết giảm công suất 5 cấp, Chống xung điện 10kA, Điều chỉnh được góc nghiêng</t>
  </si>
  <si>
    <t>Đèn LE-TITAN ECO 80W, 108 leds, 9600lm, IP66, IK09, Tiết giảm công suất 5 cấp, Chống xung điện 10kA, Điều chỉnh được góc nghiêng</t>
  </si>
  <si>
    <t>Đèn LE-TITAN ECO 100W, 144 leds, 1260lm, IP66, IK09, Tiết giảm công suất 5 cấp, Chống xung điện 10kA, Điều chỉnh được góc nghiêng</t>
  </si>
  <si>
    <t>Đèn LE-TITAN ECO 120W, 168 leds, 14400lm, IP66, IK09, Tiết giảm công suất 5 cấp, Chống xung điện 10kA, Điều chỉnh được góc nghiêng</t>
  </si>
  <si>
    <t>Đèn LE-TITAN ECO 150W, 216 leds, 18000lm, IP66, IK09, Tiết giảm công suất 5 cấp, Chống xung điện 10kA, Điều chỉnh được góc nghiêng</t>
  </si>
  <si>
    <t>EN 60598-1:2015, EN 60598-1:2015/A1:2018, EN 60598-2-3:2003 và EN 60598-2-3:2003/A1:2011</t>
  </si>
  <si>
    <t>Eblock - Rn=3.5Mpa, KT: (60 x 20 x 10)cm, (60 x 20 x 20)cm</t>
  </si>
  <si>
    <t>Eblock - Rn=5.0Mpa, KT: (60 x 20 x 10)cm, (60 x 20 x 20)cm</t>
  </si>
  <si>
    <t>Eblock - Rn=7.5Mpa, KT: (60 x 20 x 10)cm, (60 x 20 x 20)cm</t>
  </si>
  <si>
    <t>Vuông hộp ống đen, độ dày 0.95-2.50mm</t>
  </si>
  <si>
    <t>Vuông hộp ống đen, độ dày ≥ 2.55mm</t>
  </si>
  <si>
    <t>Vuông hộp ống kẽm, độ dày 1.00-2.00mm</t>
  </si>
  <si>
    <t>Vuông hộp ống kẽm, độ dày 2.05-3.00mm</t>
  </si>
  <si>
    <t>Vuông hộp ống kẽm, độ dày 3.00-5.00mm</t>
  </si>
  <si>
    <t>Vuông hộp ống kẽm, độ dày &gt; 5.00mm</t>
  </si>
  <si>
    <t>Thép hình cán nóng Vina One</t>
  </si>
  <si>
    <t>Thép hình cán nóng chữ U - V - I</t>
  </si>
  <si>
    <t>đ/kg</t>
  </si>
  <si>
    <t>ASTM A500-JIS G3444</t>
  </si>
  <si>
    <t xml:space="preserve">Xà Gồ Mạ Kẽm Vina One </t>
  </si>
  <si>
    <t>C50 x 100, dày 2,0 ly</t>
  </si>
  <si>
    <t>C50 x 150 dày 2,0 ly</t>
  </si>
  <si>
    <t>C75 x 200 dày 2,0 ly</t>
  </si>
  <si>
    <t>C85 x 250 dày 2,0 ly</t>
  </si>
  <si>
    <t xml:space="preserve">Xà Gồ Mạ Kẽm Nhúng Nóng Vina One </t>
  </si>
  <si>
    <t>VNO - 03</t>
  </si>
  <si>
    <t>ASTM A123</t>
  </si>
  <si>
    <t>đ/m</t>
  </si>
  <si>
    <t>ASTM A1243</t>
  </si>
  <si>
    <t>Dày 0.40mm</t>
  </si>
  <si>
    <t>Dày 0.45mm</t>
  </si>
  <si>
    <t>Dày 0.50mm</t>
  </si>
  <si>
    <t>JIS G3321</t>
  </si>
  <si>
    <t>Neoweb 712: khoảng cách mối hàn 712mm; Chiều cao ô ngăn từ 50mm đến 200mm, Kích thước ô ngăn 520mm x 448mm</t>
  </si>
  <si>
    <t>Neoweb 712-50</t>
  </si>
  <si>
    <t>Neoweb 712-75</t>
  </si>
  <si>
    <t>Neoweb 712-100</t>
  </si>
  <si>
    <t>Neoweb 712-120</t>
  </si>
  <si>
    <t>Neoweb 712-150</t>
  </si>
  <si>
    <t>Neoweb 712-200</t>
  </si>
  <si>
    <t>Neoweb 330: khoảng cách mối hàn 330mm; Chiều cao ô ngăn từ 50mm đến 200mm, Kích thước ô ngăn 250mm x 210mm</t>
  </si>
  <si>
    <t>Neoweb 330-50</t>
  </si>
  <si>
    <t>Neoweb 330-75</t>
  </si>
  <si>
    <t>Neoweb 330-100</t>
  </si>
  <si>
    <t>Neoweb 330-120</t>
  </si>
  <si>
    <t>Neoweb 330-150</t>
  </si>
  <si>
    <t>Neoweb 330-200</t>
  </si>
  <si>
    <t>Vuông, hộp, ống đen Vina one</t>
  </si>
  <si>
    <t>Vuông, hộp, ống kẽm Vina one</t>
  </si>
  <si>
    <t>Thép ống mạ kẽm đường kính từ 21mm đến 90mm</t>
  </si>
  <si>
    <t>Thép hộp vuông mạ kẽm tiết diện từ (14x14)mm đến (100x100)mm</t>
  </si>
  <si>
    <t>Thép hộp chữ nhựt mạ kẽm tiết diện từ (13x26)mm đến (60x120)mm</t>
  </si>
  <si>
    <t>Thép V mạ kẽm các loại</t>
  </si>
  <si>
    <r>
      <t xml:space="preserve">Công ty TNHH MTV VLXD TUYẾT VÂN - Đ/c: số 197, lộ Hòa Đông, phường Hòa Thuận, TP. Cao Lãnh, Đồng Tháp - ĐT: 0939 053955 </t>
    </r>
    <r>
      <rPr>
        <b/>
        <sz val="14"/>
        <color indexed="12"/>
        <rFont val="Times New Roman"/>
        <family val="1"/>
      </rPr>
      <t xml:space="preserve">(giá bán tại cửa hàng chưa bao gồm vận chuyển, áp dụng từ tháng </t>
    </r>
    <r>
      <rPr>
        <b/>
        <sz val="14"/>
        <color indexed="10"/>
        <rFont val="Times New Roman"/>
        <family val="1"/>
      </rPr>
      <t>10/2020</t>
    </r>
    <r>
      <rPr>
        <b/>
        <sz val="14"/>
        <color indexed="12"/>
        <rFont val="Times New Roman"/>
        <family val="1"/>
      </rPr>
      <t xml:space="preserve"> theo Thông báo giá số 32 của Công ty)</t>
    </r>
  </si>
  <si>
    <t xml:space="preserve">- Sơn giao thông lót </t>
  </si>
  <si>
    <t>- Sơn giao thông trắng 20% hạt phản quang</t>
  </si>
  <si>
    <t>- Sơn giao thông vàng 20% hạt phản quang</t>
  </si>
  <si>
    <t>- Sơn kẻ vạch đường, sơn lạnh (màu trắng, đen)</t>
  </si>
  <si>
    <t>- Sơn kẻ vạch đường, sơn lạnh (màu vàng, đỏ)</t>
  </si>
  <si>
    <t>- Hạt phản quang</t>
  </si>
  <si>
    <t xml:space="preserve"> Công ty TNHH Xây dựng - Thương Mại - Dịch vụ Lê Trần (địa chỉ: 25 Trần Bình Trọng - Phường 1 - Quận 5 - Tp HCM điện thoại: 028.3838.2682 -Fax: 028.3923.6549) - giá đã bao gồm chi phí nhân công lắp đặt, không bao gồm sơn nước hoàn thiện, áp dụng từ ngày 01/10/2020</t>
  </si>
  <si>
    <t>- Ngói mũi hài 65 viên/m2</t>
  </si>
  <si>
    <t>- Ngói mũi hài 120 viên/m2</t>
  </si>
  <si>
    <t>- Ngói vảy cá 65 viên/m2</t>
  </si>
  <si>
    <t>- Ngói âm dương 45 viên/m2</t>
  </si>
  <si>
    <t>- Ngói tiểu 36 viên/m3</t>
  </si>
  <si>
    <t xml:space="preserve">- Ngói 20 viên/m2 </t>
  </si>
  <si>
    <t xml:space="preserve">- Ngói 10 viên/m2 </t>
  </si>
  <si>
    <t xml:space="preserve">- Ngói 22 viên/m2 </t>
  </si>
  <si>
    <t>- Ngói nóc (3 viên/m)</t>
  </si>
  <si>
    <t>- Gạch xây 80x80x180</t>
  </si>
  <si>
    <t>- Dày 0,57mm</t>
  </si>
  <si>
    <r>
      <t xml:space="preserve">Công ty TNHH Vạn Lợi -Đồng Tháp (số 279, Quốc lộ 30, P. Mỹ Phú, TP. Cao Lãnh, điện thoại: 02773 879666  (a. Hiếu), (theo Bảng báo giá ngày </t>
    </r>
    <r>
      <rPr>
        <b/>
        <sz val="14"/>
        <color indexed="10"/>
        <rFont val="Times New Roman"/>
        <family val="1"/>
      </rPr>
      <t>10/7/2018</t>
    </r>
    <r>
      <rPr>
        <b/>
        <sz val="14"/>
        <color indexed="12"/>
        <rFont val="Times New Roman"/>
        <family val="1"/>
      </rPr>
      <t xml:space="preserve"> của Công ty Vạn lợi)</t>
    </r>
  </si>
  <si>
    <t>Mastic và Sơn nước nội thất</t>
  </si>
  <si>
    <t>Bột trét nội thất Extra</t>
  </si>
  <si>
    <t>Mastic và Sơn nước ngoại thất</t>
  </si>
  <si>
    <t>Bột trét ngoại thất Extra</t>
  </si>
  <si>
    <t>Chất chống thấm</t>
  </si>
  <si>
    <t>Chống thấm sàn, sê nô</t>
  </si>
  <si>
    <t>Chống thấm tường đứng</t>
  </si>
  <si>
    <t>Sơn ngoại thất</t>
  </si>
  <si>
    <t>Sơn nội thất</t>
  </si>
  <si>
    <t>Đèn LED SLI-SL 15 (30w-39w). Dimming 1-5 cấp. Chống sét 10kA</t>
  </si>
  <si>
    <t>Đèn LED SLI-SL 15 (40w-49w). Dimming 1-5 cấp. Chống sét 10kA</t>
  </si>
  <si>
    <t>Đèn LED SLI-SL 15 (50w-59w). Dimming 1-5 cấp. Chống sét 10kA</t>
  </si>
  <si>
    <t>Đèn LED SLI-SL 15 (60w-69w). Dimming 1-5 cấp. Chống sét 10kA</t>
  </si>
  <si>
    <t>Đèn LED SLI-SL 15 (70w-79w). Dimming 1-5 cấp. Chống sét 10kA</t>
  </si>
  <si>
    <t>Đèn LED SLI-SL 15 (80w-89w). Dimming 1-5 cấp. Chống sét 10kA</t>
  </si>
  <si>
    <t>Đèn LED SLI-SL 15 (90w-99w). Dimming 1-5 cấp. Chống sét 10kA</t>
  </si>
  <si>
    <t>Đèn LED SLI-SL 15 (100w-109w). Dimming 1-5 cấp. Chống sét 10kA</t>
  </si>
  <si>
    <t>Đèn LED SLI-SL 15 (110w-119w). Dimming 1-5 cấp. Chống sét 10kA</t>
  </si>
  <si>
    <t>Đèn LED SLI-SL 15 (120w-129w). Dimming 1-5 cấp. Chống sét 10kA</t>
  </si>
  <si>
    <t>Đèn LED SLI-SL 15 (130w-139w). Dimming 1-5 cấp. Chống sét 10kA</t>
  </si>
  <si>
    <t>Đèn LED SLI-SL 15 (140w-149w). Dimming 1-5 cấp. Chống sét 10kA</t>
  </si>
  <si>
    <t>Đèn LED SLI-SL 15 (150w-159w). Dimming 1-5 cấp. Chống sét 10kA</t>
  </si>
  <si>
    <t>Đèn LED SLI-SL 15 (160w-169w). Dimming 1-5 cấp. Chống sét 10kA</t>
  </si>
  <si>
    <t>Đèn LED SLI-SL 15 (170w-179w). Dimming 1-5 cấp. Chống sét 10kA</t>
  </si>
  <si>
    <t>Đèn LED SLI-SL 15 (180w-189w). Dimming 1-5 cấp. Chống sét 10kA</t>
  </si>
  <si>
    <t>Đèn LED SLI-SL 15 (190w-199w). Dimming 1-5 cấp. Chống sét 10kA</t>
  </si>
  <si>
    <t>Đèn LED SLI-SL 15 (200w-209w). Dimming 1-5 cấp. Chống sét 10kA</t>
  </si>
  <si>
    <t>Đèn LED SLI-SL 15 (210w-219w). Dimming 1-5 cấp. Chống sét 10kA</t>
  </si>
  <si>
    <t>Đèn LED SLI-SL 15 (220w-229w). Dimming 1-5 cấp. Chống sét 10kA</t>
  </si>
  <si>
    <t>Đèn LED SLI-SL 15 (230w-239w). Dimming 1-5 cấp. Chống sét 10kA</t>
  </si>
  <si>
    <t>Đèn LED SLI-SL 15 (240w-249w). Dimming 1-5 cấp. Chống sét 10kA</t>
  </si>
  <si>
    <t>Đèn LED SLI-SL 15 (250w-259w). Dimming 1-5 cấp. Chống sét 10kA</t>
  </si>
  <si>
    <t>Đèn LED SLI-SL 15 (260w-269w). Dimming 1-5 cấp. Chống sét 10kA</t>
  </si>
  <si>
    <t>Đèn LED SLI-SL 15 (270w). Dimming 1-5 cấp. Chống sét 10kA</t>
  </si>
  <si>
    <t>Đèn LED SLI-SL 15 (280w). Dimming 1-5 cấp. Chống sét 10kA</t>
  </si>
  <si>
    <t>Đèn LED SLI-SL 15 (290w). Dimming 1-5 cấp. Chống sét 10kA</t>
  </si>
  <si>
    <t>QCVN:16:2017/BXD</t>
  </si>
  <si>
    <t>Sơn trong nhà trắng trần – CEIL WHITE (độ phủ: 9-11m2/lít)</t>
  </si>
  <si>
    <t>Sơn trong nhà - CLEAN PLUS (độ phủ: 11-13m2/lít)</t>
  </si>
  <si>
    <t>Sơn lót ngoài nhà - Primer K1 (độ phủ: 11-13m2/lít)</t>
  </si>
  <si>
    <t> Sơn ngoài nhà - Green K1 (độ phủ: 9-11m2/lít)</t>
  </si>
  <si>
    <t>Sơn ngoài nhà -Gloss K1 (độ phủ: 13-15m2/lít)</t>
  </si>
  <si>
    <t>Chống thấm - Waterproof  (độ phủ: 4-5m2/lít)</t>
  </si>
  <si>
    <t>Bột trét nội thất K2 (1-1,2kg/m2)</t>
  </si>
  <si>
    <t>Bột trét ngoại thất K1 (1-1,2kg/m2)</t>
  </si>
  <si>
    <r>
      <t>- M150,</t>
    </r>
    <r>
      <rPr>
        <sz val="14"/>
        <color indexed="17"/>
        <rFont val="Times New Roman"/>
        <family val="1"/>
      </rPr>
      <t xml:space="preserve"> độ sụt (10±2) cm, đá 1x2 (Thạnh Phú, Đồng Nai), xi măng Holcim, Hà tiên</t>
    </r>
  </si>
  <si>
    <r>
      <t>- M350,</t>
    </r>
    <r>
      <rPr>
        <sz val="14"/>
        <color indexed="17"/>
        <rFont val="Times New Roman"/>
        <family val="1"/>
      </rPr>
      <t xml:space="preserve"> độ sụt (10±2) cm,  đá 1x2 (Thạnh Phú, Đồng Nai), xi măng Holcim, Hà tiên </t>
    </r>
  </si>
  <si>
    <t xml:space="preserve"> Xi măng traéng INDO 40kg/bao</t>
  </si>
  <si>
    <t xml:space="preserve"> Xi măng traéng Malaysia 40kg/bao</t>
  </si>
  <si>
    <t>- Chất chống thấm KOVA CT-11A hai thành phần (33kg)</t>
  </si>
  <si>
    <t>CVV/DSTA-3x6 (3x7/0.85)</t>
  </si>
  <si>
    <t>xã Phú Thuận B huyện Hồng Ngự (Bến đò Mương Lớn)</t>
  </si>
  <si>
    <t>xã Phú Thuận B huyện Hồng Ngự (Bến đò Chợ Vàm)</t>
  </si>
  <si>
    <t>xã Tân Thành huyện Lai Vung, xã Định Yên huyện Lấp Vò (gần Bảo Mai)</t>
  </si>
  <si>
    <r>
      <t xml:space="preserve">Mỏ cát do Công ty cổ phần đầu tư Phát triển nhà và Khu Công nghiệp Đồng Tháp quản lý khai thác ĐT: 0907 755618; 0987 812732 (C. Tuyên) </t>
    </r>
    <r>
      <rPr>
        <sz val="14"/>
        <color indexed="8"/>
        <rFont val="Times New Roman"/>
        <family val="1"/>
      </rPr>
      <t>(Theo báo cáo số 58/BC-STNMT ngày 19/02/2021 của Sở Tài nguyên và Môi trường)</t>
    </r>
  </si>
  <si>
    <t xml:space="preserve">Thép xây dựng TUNG HO GROUP: Gía bán tại trung tâm các huyện, thị xã, thành phố đã bao gồm thuế VAT (chưa bao gồm chi phí vận chuyển từ trung tâm các huyện, thị xã, thành phố đến công trình) - Theo Bảng báo giá kèm theo CV số 01.2020/CBG ngày 22/6/2020 của Công TNHH MTV SXTM Hồ Thái, địa chỉ: số 72, Võ Văn Kiệt, P. An Thạnh, TP Hồng Ngự, Đồng Tháp; ĐT: 0946 181839 </t>
  </si>
  <si>
    <t>Nhựa đường đặc 60/70 - Xá (10 tấn /xe)</t>
  </si>
  <si>
    <t>Nhựa đường đặc 60/70 - Phuy (190kg/phuy)</t>
  </si>
  <si>
    <t xml:space="preserve">Dầm BTCT dự ứng lực phục vụ giao thông nông thôn </t>
  </si>
  <si>
    <t xml:space="preserve">Dầm BTCT dự ứng lực căng trước tải trọng thiết kế HL93 </t>
  </si>
  <si>
    <t>Phụ kiện cao su kèm theo</t>
  </si>
  <si>
    <t>Lan can, tường hộ lan</t>
  </si>
  <si>
    <t>Dầm bản rỗng BTCT dự ứng lực</t>
  </si>
  <si>
    <t>Dây ovan 2 ruột mềm</t>
  </si>
  <si>
    <t>Dây tròn 2 ruột mềm</t>
  </si>
  <si>
    <t>Dây tròn 3 ruột mềm</t>
  </si>
  <si>
    <t>Dày 2mm-10mm</t>
  </si>
  <si>
    <t xml:space="preserve">Sơn lót </t>
  </si>
  <si>
    <t>Sơn trắng 20% hạt phản quang</t>
  </si>
  <si>
    <t>Sơn vàng 20% hạt phản quang</t>
  </si>
  <si>
    <t>Sơn kẻ vạch đường, sơn lạnh (màu trắng, đen)</t>
  </si>
  <si>
    <t>Sơn kẻ vạch đường, sơn lạnh (màu vàng, đỏ)</t>
  </si>
  <si>
    <t>Hạt phản quang</t>
  </si>
  <si>
    <t>KT: 80x80x180 (gạch ống)</t>
  </si>
  <si>
    <t>KT: 50x100x190 (gạch thẻ)</t>
  </si>
  <si>
    <t>KT: 100x190x390 (gạch 03 lỗ)</t>
  </si>
  <si>
    <t>KT: 190x190x390 (gạch 03 lỗ)</t>
  </si>
  <si>
    <t>Tôn lạnh màu AZ050 17/05: 0.60mmx1200mm APT G550</t>
  </si>
  <si>
    <t>Sơn nội thất Vatex (thùng 17lít, độ phủ 12m2/lít)</t>
  </si>
  <si>
    <t>Sơn chống kiềm nội thất Matex sealer (thùng 17lít, độ phủ 12m2/lít)</t>
  </si>
  <si>
    <t>Sơn nội thất Matex  ( thùng 18 lít, độ phủ 12m2/lít)</t>
  </si>
  <si>
    <t>Sơn nội thất Odour-less, Spot-less (thùng 18 lít, độ phủ 12m2/lít)</t>
  </si>
  <si>
    <t>Sơn chống kiềm ngoại thất Super Matex sealer (thùng 17lít, độ phủ 12m2/lít)</t>
  </si>
  <si>
    <t>Sơn ngoại thất Super Matex (thùng 18lít, độ phủ 12,7m2/lít)</t>
  </si>
  <si>
    <t>D800</t>
  </si>
  <si>
    <t>D1000</t>
  </si>
  <si>
    <t>TCVN 5574:2018</t>
  </si>
  <si>
    <r>
      <t>TD 200x200-35MPA</t>
    </r>
    <r>
      <rPr>
        <sz val="13"/>
        <color indexed="12"/>
        <rFont val="Calibri"/>
        <family val="2"/>
      </rPr>
      <t>≥</t>
    </r>
    <r>
      <rPr>
        <sz val="13"/>
        <color indexed="12"/>
        <rFont val="Times New Roman"/>
        <family val="1"/>
      </rPr>
      <t xml:space="preserve">M400, đoạn mũi (4m </t>
    </r>
    <r>
      <rPr>
        <sz val="13"/>
        <color indexed="12"/>
        <rFont val="Calibri"/>
        <family val="2"/>
      </rPr>
      <t xml:space="preserve">≤ </t>
    </r>
    <r>
      <rPr>
        <sz val="13"/>
        <color indexed="12"/>
        <rFont val="Times New Roman"/>
        <family val="1"/>
      </rPr>
      <t xml:space="preserve">L </t>
    </r>
    <r>
      <rPr>
        <sz val="13"/>
        <color indexed="12"/>
        <rFont val="Calibri"/>
        <family val="2"/>
      </rPr>
      <t>≤</t>
    </r>
    <r>
      <rPr>
        <sz val="13"/>
        <color indexed="12"/>
        <rFont val="Times New Roman"/>
        <family val="1"/>
      </rPr>
      <t xml:space="preserve"> 7m)</t>
    </r>
  </si>
  <si>
    <r>
      <t>TD 200x200-35MPA</t>
    </r>
    <r>
      <rPr>
        <sz val="13"/>
        <color indexed="12"/>
        <rFont val="Calibri"/>
        <family val="2"/>
      </rPr>
      <t>≥</t>
    </r>
    <r>
      <rPr>
        <sz val="13"/>
        <color indexed="12"/>
        <rFont val="Times New Roman"/>
        <family val="1"/>
      </rPr>
      <t xml:space="preserve">M400, đoạn có nối cọc (4m </t>
    </r>
    <r>
      <rPr>
        <sz val="13"/>
        <color indexed="12"/>
        <rFont val="Calibri"/>
        <family val="2"/>
      </rPr>
      <t xml:space="preserve">≤ </t>
    </r>
    <r>
      <rPr>
        <sz val="13"/>
        <color indexed="12"/>
        <rFont val="Times New Roman"/>
        <family val="1"/>
      </rPr>
      <t xml:space="preserve">L </t>
    </r>
    <r>
      <rPr>
        <sz val="13"/>
        <color indexed="12"/>
        <rFont val="Calibri"/>
        <family val="2"/>
      </rPr>
      <t>≤</t>
    </r>
    <r>
      <rPr>
        <sz val="13"/>
        <color indexed="12"/>
        <rFont val="Times New Roman"/>
        <family val="1"/>
      </rPr>
      <t xml:space="preserve"> 7m)</t>
    </r>
  </si>
  <si>
    <r>
      <t>TD 250x250-35MPA</t>
    </r>
    <r>
      <rPr>
        <sz val="13"/>
        <color indexed="12"/>
        <rFont val="Calibri"/>
        <family val="2"/>
      </rPr>
      <t>≥</t>
    </r>
    <r>
      <rPr>
        <sz val="13"/>
        <color indexed="12"/>
        <rFont val="Times New Roman"/>
        <family val="1"/>
      </rPr>
      <t xml:space="preserve">M400, đoạn mũi (6m </t>
    </r>
    <r>
      <rPr>
        <sz val="13"/>
        <color indexed="12"/>
        <rFont val="Calibri"/>
        <family val="2"/>
      </rPr>
      <t xml:space="preserve">≤ </t>
    </r>
    <r>
      <rPr>
        <sz val="13"/>
        <color indexed="12"/>
        <rFont val="Times New Roman"/>
        <family val="1"/>
      </rPr>
      <t xml:space="preserve">L </t>
    </r>
    <r>
      <rPr>
        <sz val="13"/>
        <color indexed="12"/>
        <rFont val="Calibri"/>
        <family val="2"/>
      </rPr>
      <t>≤</t>
    </r>
    <r>
      <rPr>
        <sz val="13"/>
        <color indexed="12"/>
        <rFont val="Times New Roman"/>
        <family val="1"/>
      </rPr>
      <t xml:space="preserve"> 10m)</t>
    </r>
  </si>
  <si>
    <r>
      <t>TD 250x250-35MPA</t>
    </r>
    <r>
      <rPr>
        <sz val="13"/>
        <color indexed="12"/>
        <rFont val="Calibri"/>
        <family val="2"/>
      </rPr>
      <t>≥</t>
    </r>
    <r>
      <rPr>
        <sz val="13"/>
        <color indexed="12"/>
        <rFont val="Times New Roman"/>
        <family val="1"/>
      </rPr>
      <t xml:space="preserve">M400, đoạn có nối cọc (6m </t>
    </r>
    <r>
      <rPr>
        <sz val="13"/>
        <color indexed="12"/>
        <rFont val="Calibri"/>
        <family val="2"/>
      </rPr>
      <t xml:space="preserve">≤ </t>
    </r>
    <r>
      <rPr>
        <sz val="13"/>
        <color indexed="12"/>
        <rFont val="Times New Roman"/>
        <family val="1"/>
      </rPr>
      <t xml:space="preserve">L </t>
    </r>
    <r>
      <rPr>
        <sz val="13"/>
        <color indexed="12"/>
        <rFont val="Calibri"/>
        <family val="2"/>
      </rPr>
      <t>≤</t>
    </r>
    <r>
      <rPr>
        <sz val="13"/>
        <color indexed="12"/>
        <rFont val="Times New Roman"/>
        <family val="1"/>
      </rPr>
      <t xml:space="preserve"> 10m)</t>
    </r>
  </si>
  <si>
    <t>Gạch 45mmx90mmx190mm, mác 75</t>
  </si>
  <si>
    <t>Cọc BT li tâm dự ứng lực</t>
  </si>
  <si>
    <t>D300 (Pdh = 63,3T; Pvl = 126,6T)</t>
  </si>
  <si>
    <t>D350 (Pdh = 86,0T; Pvl = 172,0T)</t>
  </si>
  <si>
    <t>D500 (Pdh = 175,9T; Pvl = 351,9T)</t>
  </si>
  <si>
    <t>D400 (Pdh = 112,6T; Pvl = 225,2T)</t>
  </si>
  <si>
    <t>Cọc ván dự ứng lực</t>
  </si>
  <si>
    <t>SW275A</t>
  </si>
  <si>
    <t>SW275B</t>
  </si>
  <si>
    <t>SW400A</t>
  </si>
  <si>
    <t>SW400B</t>
  </si>
  <si>
    <t>SW600A</t>
  </si>
  <si>
    <t>SW600B</t>
  </si>
  <si>
    <r>
      <t>- Boät treùt nội thất</t>
    </r>
    <r>
      <rPr>
        <sz val="14"/>
        <color indexed="17"/>
        <rFont val="VNI-Times"/>
        <family val="0"/>
      </rPr>
      <t xml:space="preserve"> cao cấp; (0,8/1,0)kg/m2</t>
    </r>
  </si>
  <si>
    <r>
      <t xml:space="preserve"> - Boät treùt ngoại thất</t>
    </r>
    <r>
      <rPr>
        <sz val="14"/>
        <color indexed="17"/>
        <rFont val="VNI-Times"/>
        <family val="0"/>
      </rPr>
      <t xml:space="preserve"> cao cấp; (0,8/1,0)kg/m2</t>
    </r>
  </si>
  <si>
    <t>Cống BTLT D400 (cống dọc đường, hoạt tải 3x10-3Mpa)</t>
  </si>
  <si>
    <t>Cống BTLT D600 (cống dọc đường, hoạt tải 3x10-3Mpa)</t>
  </si>
  <si>
    <t>Cống BTLT D800 (cống dọc đường, hoạt tải 3x10-3Mpa)</t>
  </si>
  <si>
    <t>Cống BTLT D1000 (cống dọc đường, hoạt tải 3x10-3Mpa)</t>
  </si>
  <si>
    <t>Cống BTLT D300 (cống qua đường, hoạt tải 65%HL93)</t>
  </si>
  <si>
    <t>Cống BTLT D400 (cống qua đường, hoạt tải 65%HL93)</t>
  </si>
  <si>
    <t>Cống BTLT D600 (cống qua đường, hoạt tải 65%HL93)</t>
  </si>
  <si>
    <t>Cống BTLT D1000 (cống qua đường, hoạt tải 65%HL93)</t>
  </si>
  <si>
    <t>Cống BTLT D800 (cống qua đường, hoạt tải 65%HL93)</t>
  </si>
  <si>
    <t>Cống BTLT D300 (cống dọc đường, hoạt tải 3x10-3 MPA)</t>
  </si>
  <si>
    <t>Dầm BTCT DƯL I.24,54m</t>
  </si>
  <si>
    <t>Dầm BTCT DƯL I.33,0m</t>
  </si>
  <si>
    <t>Dầm BTCT DƯL T.12,5m cải tiến</t>
  </si>
  <si>
    <t>Dầm BTCT DƯL I.12,5m mới</t>
  </si>
  <si>
    <t>Dầm BTCT DƯL T.18,6m cải tiến</t>
  </si>
  <si>
    <t>Dầm BTCT DƯL I.18,6m mới</t>
  </si>
  <si>
    <t>Dầm bản rỗng BTCT DƯL, L=24m</t>
  </si>
  <si>
    <t>Gối cao su bản thép 300x150x28 mm</t>
  </si>
  <si>
    <t>Gối cao su bản thép 300x150x39 mm</t>
  </si>
  <si>
    <t>Gối cao su bản thép 300x150x42 mm</t>
  </si>
  <si>
    <t>Gối cao su bản thép 300x150x44 mm</t>
  </si>
  <si>
    <t>Gối cao su 250x300x40 mm cốt bản thép</t>
  </si>
  <si>
    <t>Gối cao su 250x300x50 mm cốt bản thép</t>
  </si>
  <si>
    <t>Gối cao su 600x300x65 mm cốt bản thép</t>
  </si>
  <si>
    <t>Gối cao su 560x203x50 mm cốt bản thép</t>
  </si>
  <si>
    <t>Công ty cổ phần Ba An - Văn Phòng tại TPHCM, địa chỉ: 37 Tiền Giang, Phường 2, Quận Tân Bình, TP. Hồ Chí Minh, điện thoại: 0906 079 648 (A Kiên - TP giám sát bán hàng Miền Nam)</t>
  </si>
  <si>
    <r>
      <t>tr.đ/m</t>
    </r>
    <r>
      <rPr>
        <vertAlign val="superscript"/>
        <sz val="14"/>
        <color indexed="17"/>
        <rFont val="VNI-Times"/>
        <family val="0"/>
      </rPr>
      <t>3</t>
    </r>
  </si>
  <si>
    <t>- Gạch lát vĩa hè KT: (400x400)mm, dày 30mm, màu vàng.</t>
  </si>
  <si>
    <t xml:space="preserve">- Gạch lát vĩa hè KT: (400x400)mm, dày 30mm, màu xám, đỏ, xanh. </t>
  </si>
  <si>
    <t>Gạch lát vĩa hè: VH 400x400x30 (màu xanh, vàng, đỏ)</t>
  </si>
  <si>
    <r>
      <t xml:space="preserve"> Giá bán tại cửa hàng kinh doanh </t>
    </r>
    <r>
      <rPr>
        <b/>
        <sz val="14"/>
        <color indexed="17"/>
        <rFont val="Times New Roman"/>
        <family val="1"/>
      </rPr>
      <t>VLXD Cao Lãnh (Tắc Thầy Cai - TPCL)</t>
    </r>
  </si>
  <si>
    <r>
      <rPr>
        <b/>
        <sz val="14"/>
        <color indexed="17"/>
        <rFont val="Times New Roman"/>
        <family val="1"/>
      </rPr>
      <t>Cát xây dựng</t>
    </r>
    <r>
      <rPr>
        <b/>
        <sz val="14"/>
        <color indexed="17"/>
        <rFont val="VNI-Times"/>
        <family val="0"/>
      </rPr>
      <t>: Taïi cöûa haøng kinh doanh VLXD Trần Quốc Toản - Phường 11 - TPCL</t>
    </r>
  </si>
  <si>
    <t xml:space="preserve"> </t>
  </si>
  <si>
    <t>- Gạch nhẹ Green Block, mác 50</t>
  </si>
  <si>
    <t>- Gạch bê tông, mác 75</t>
  </si>
  <si>
    <t>- Vữa xây chuyên dụng, Mác 75 (bao25kg)</t>
  </si>
  <si>
    <t>- Vữa tô chuyên dụng, Mác 50 (bao25kg)</t>
  </si>
  <si>
    <t>- Gạch bê tông cốt liệu</t>
  </si>
  <si>
    <t>- Gạch bê tông khí chưng áp AAC - B3</t>
  </si>
  <si>
    <t>- Gạch bê tông khí chưng áp AAC - B4</t>
  </si>
  <si>
    <t>- Gạch không nung</t>
  </si>
  <si>
    <t>- Tôn lạnh Vina One AZ100</t>
  </si>
  <si>
    <t>- Tôn lạnh Vina One AZ150</t>
  </si>
  <si>
    <t>- Tôn lạnh màu Vina One</t>
  </si>
  <si>
    <t>Lam chắn nắng nhôm Aluwin</t>
  </si>
  <si>
    <t xml:space="preserve">- Ống nhựa xoắn HDPE </t>
  </si>
  <si>
    <t>- Bàn cầu 2 khối</t>
  </si>
  <si>
    <t>- Bàn cầu 1 khối: AC-969VN</t>
  </si>
  <si>
    <t>- Lavabo treo tường (âm bàn)</t>
  </si>
  <si>
    <t xml:space="preserve">- Bồn tiểu </t>
  </si>
  <si>
    <t>- Bồn tiểu nam loại nhỏ Thiên Thanh, mã hiệu UT01XVT</t>
  </si>
  <si>
    <r>
      <rPr>
        <b/>
        <sz val="14"/>
        <color indexed="17"/>
        <rFont val="Times New Roman"/>
        <family val="1"/>
      </rPr>
      <t xml:space="preserve">Đá chẻ </t>
    </r>
    <r>
      <rPr>
        <b/>
        <sz val="14"/>
        <color indexed="17"/>
        <rFont val="VNI-Times"/>
        <family val="0"/>
      </rPr>
      <t>(0,8 m2/bao)</t>
    </r>
  </si>
  <si>
    <t xml:space="preserve"> Keo sữa </t>
  </si>
  <si>
    <t xml:space="preserve">- Vải địa kỹ thuật không dệt, sợi dài liên tục, quy cách (4,0mx250m) </t>
  </si>
  <si>
    <t xml:space="preserve"> OÁng loaïi I (gaïch ngoïn), KT: 8x8x18 cm</t>
  </si>
  <si>
    <t xml:space="preserve"> OÁng loaïi I (gạch xeùm), KT: 8x8x18 cm</t>
  </si>
  <si>
    <t xml:space="preserve"> Theû loaïi I, KT: 4x8x18 cm</t>
  </si>
  <si>
    <t>Gạch ống, KT: 8x8x18</t>
  </si>
  <si>
    <t>Gạch thẻ, KT: 4x8x19</t>
  </si>
  <si>
    <t xml:space="preserve"> Gaïch kieáng, KT: 20 x 20cm</t>
  </si>
  <si>
    <t>Vữa xây, tô chuyên dụng 50kg/bao</t>
  </si>
  <si>
    <t>- Gạch bê tông đặc, Mác 100</t>
  </si>
  <si>
    <t>KT: 40x80x180</t>
  </si>
  <si>
    <t>KT: 45x90x190</t>
  </si>
  <si>
    <t>KT: 50x100x190</t>
  </si>
  <si>
    <t>- Gạch bê tông rỗng, Mác 75</t>
  </si>
  <si>
    <t>02 lỗ, KT: 80x80x180</t>
  </si>
  <si>
    <t>04 lỗ, KT: 80x80x180</t>
  </si>
  <si>
    <t>03 lỗ, KT: 100x190x390</t>
  </si>
  <si>
    <t>03 lỗ, KT: 190x190x390</t>
  </si>
  <si>
    <t>03 lỗ, KT: 90x90x190</t>
  </si>
  <si>
    <t>04 lỗ, KT: 90x90x190</t>
  </si>
  <si>
    <r>
      <t xml:space="preserve">CỪ ĐÁ </t>
    </r>
    <r>
      <rPr>
        <b/>
        <sz val="14"/>
        <color indexed="14"/>
        <rFont val="Times New Roman"/>
        <family val="1"/>
      </rPr>
      <t>(cửa hàng VLXD Kim Thoa), giá chưa bao gồm thuế VAT</t>
    </r>
  </si>
  <si>
    <r>
      <t xml:space="preserve">CỪ TRÀM </t>
    </r>
    <r>
      <rPr>
        <b/>
        <sz val="14"/>
        <color indexed="14"/>
        <rFont val="Times New Roman"/>
        <family val="1"/>
      </rPr>
      <t>(giá đã bao gồm thuế VAT: 0,00%)</t>
    </r>
  </si>
  <si>
    <t>Tôn lạnh màu, 9 sóng vuông, khổ 1,07m (không bảo hành)</t>
  </si>
  <si>
    <t>Thành phố Cao Lãnh</t>
  </si>
  <si>
    <t>Thành phố Sa Đéc</t>
  </si>
  <si>
    <t>Huyện Hồng Ngự</t>
  </si>
  <si>
    <t>Thành phố Hồng Ngự</t>
  </si>
  <si>
    <t>Cơ quan báo cáo</t>
  </si>
  <si>
    <t>Phòng Kinh tế và Hạ tầng huyện Lai Vung</t>
  </si>
  <si>
    <t>Phòng Tài chính Kế hoạch huyện Châu Thành</t>
  </si>
  <si>
    <t>Phòng Tài chính Kế hoạch huyện Thanh Bình</t>
  </si>
  <si>
    <t>Phòng Kinh tế và Hạ tầng huyện Tam Nông</t>
  </si>
  <si>
    <t>Địa bàn huyện, thành phố</t>
  </si>
  <si>
    <t>Nhựa đường đóng phuy Shell Singapore 60/70 chính hãng (154kg/phuy)</t>
  </si>
  <si>
    <t>Phòng Kinh tế và Hạ tầng huyện Tháp Mười</t>
  </si>
  <si>
    <r>
      <t xml:space="preserve">- Đến ngày </t>
    </r>
    <r>
      <rPr>
        <b/>
        <sz val="14"/>
        <color indexed="10"/>
        <rFont val="Times New Roman"/>
        <family val="1"/>
      </rPr>
      <t>1</t>
    </r>
    <r>
      <rPr>
        <b/>
        <sz val="14"/>
        <color indexed="10"/>
        <rFont val="Times New Roman"/>
        <family val="1"/>
      </rPr>
      <t>8/5</t>
    </r>
    <r>
      <rPr>
        <b/>
        <sz val="14"/>
        <color indexed="10"/>
        <rFont val="Times New Roman"/>
        <family val="1"/>
      </rPr>
      <t>/2021</t>
    </r>
    <r>
      <rPr>
        <sz val="14"/>
        <color indexed="12"/>
        <rFont val="Times New Roman"/>
        <family val="1"/>
      </rPr>
      <t xml:space="preserve"> huyện không gửi Báo cáo giá vật liệu XD  </t>
    </r>
    <r>
      <rPr>
        <b/>
        <sz val="14"/>
        <color indexed="10"/>
        <rFont val="Times New Roman"/>
        <family val="1"/>
      </rPr>
      <t>tháng</t>
    </r>
    <r>
      <rPr>
        <b/>
        <sz val="14"/>
        <color indexed="10"/>
        <rFont val="Times New Roman"/>
        <family val="1"/>
      </rPr>
      <t xml:space="preserve"> 4/2021 </t>
    </r>
    <r>
      <rPr>
        <sz val="14"/>
        <color indexed="12"/>
        <rFont val="Times New Roman"/>
        <family val="1"/>
      </rPr>
      <t>đến Sở Xây dựng</t>
    </r>
    <r>
      <rPr>
        <sz val="14"/>
        <color indexed="12"/>
        <rFont val="Times New Roman"/>
        <family val="1"/>
      </rPr>
      <t xml:space="preserve">: </t>
    </r>
    <r>
      <rPr>
        <b/>
        <sz val="14"/>
        <color indexed="10"/>
        <rFont val="Times New Roman"/>
        <family val="1"/>
      </rPr>
      <t xml:space="preserve"> </t>
    </r>
  </si>
  <si>
    <t xml:space="preserve">          - Ngoài các vật liệu có ghi chú giá đến chân công trình trong toàn tỉnh, các loại vật liệu khác là giá bán tại các bến, bãi của cửa hàng kinh doanh, chưa tính chi phí vận chuyển đến công trình xây dựng.</t>
  </si>
  <si>
    <r>
      <t xml:space="preserve">           *</t>
    </r>
    <r>
      <rPr>
        <b/>
        <u val="single"/>
        <sz val="13"/>
        <color indexed="12"/>
        <rFont val="Times New Roman"/>
        <family val="1"/>
      </rPr>
      <t>Ghi chú</t>
    </r>
    <r>
      <rPr>
        <b/>
        <sz val="13"/>
        <color indexed="12"/>
        <rFont val="Times New Roman"/>
        <family val="1"/>
      </rPr>
      <t>:</t>
    </r>
  </si>
  <si>
    <t xml:space="preserve">          - Loại vật liệu hoặc giá vật liệu có đánh dấu (*) là có thay đổi giá (tăng, giảm) hoặc có bổ sung danh mục so với tháng trước.</t>
  </si>
  <si>
    <t>Số, ngày của Công văn báo cáo</t>
  </si>
  <si>
    <t>Phòng Quản lý đô thị TP. Cao Lãnh</t>
  </si>
  <si>
    <t>Phòng Quản lý đô thị TP. Sa Đéc</t>
  </si>
  <si>
    <t>Phòng Quản lý đô thị TP. Hồng Ngự</t>
  </si>
  <si>
    <r>
      <t>Xaø goà, thanh giaøn, vì keøo theùp maï hôïp kim nhoâm keõm cöôøng ñoä cao - BLUESCOPE LYSAGHT</t>
    </r>
    <r>
      <rPr>
        <b/>
        <sz val="14"/>
        <color indexed="12"/>
        <rFont val="Times New Roman"/>
        <family val="1"/>
      </rPr>
      <t xml:space="preserve"> (bảo hành 25 năm)</t>
    </r>
  </si>
  <si>
    <t>Toân LYSAGHT  TRIMDEK  OPTIMA - rộng 1.015mm</t>
  </si>
  <si>
    <t>Tấm lợp  LYSAGHT MULTICLAD  - rộng 1.110mm  (duøng cho vaùch)</t>
  </si>
  <si>
    <t>Gỗ: Cà chất; kiềng kiềng (xẻ quy cách, chiều dài ≤5,0m)</t>
  </si>
  <si>
    <t>Gỗ Trâm (xẻ quy cách, chiều dài ≤5,0m)</t>
  </si>
  <si>
    <t>Gỗ Kiềng kiềng (xẻ quy cách, chiều dài ≤5,0m)</t>
  </si>
  <si>
    <t>Stt</t>
  </si>
  <si>
    <t>ống</t>
  </si>
  <si>
    <t>cuộn</t>
  </si>
  <si>
    <t xml:space="preserve">Theo báo giá số 2684/QĐ-K.SX ngày 17/5/2021 của Công ty CP dây cáp điện Việt Nam </t>
  </si>
  <si>
    <t>Tạm thời không công bố giá. Lý do, đơn giá tôn thời điểm hiện nay có biến động  nhưng Công ty TNHH Tập Đoàn Đầu tư Hoa Sen tại Cao Lãnh không gửi báo giá đến Sở Xây dựng</t>
  </si>
  <si>
    <t>s</t>
  </si>
  <si>
    <t>CV 1x4 -  0.6/1kV</t>
  </si>
  <si>
    <t>Cáp điện lực hạ thế - 300/500V (02 lõi) ruột đồng, cách điện PVC</t>
  </si>
  <si>
    <t xml:space="preserve">CVV- 2x1.5 </t>
  </si>
  <si>
    <t>CVV- 2x2.5</t>
  </si>
  <si>
    <t>CVV- 2x4</t>
  </si>
  <si>
    <t>CVV- 2x6</t>
  </si>
  <si>
    <t>CVV- 2x110</t>
  </si>
  <si>
    <t>Dây điện lực hạ thế - 0.6/1kV</t>
  </si>
  <si>
    <r>
      <t xml:space="preserve"> Theùp cuoän Þ</t>
    </r>
    <r>
      <rPr>
        <sz val="14"/>
        <color indexed="12"/>
        <rFont val="VNI-Times"/>
        <family val="0"/>
      </rPr>
      <t>8 CT3</t>
    </r>
  </si>
  <si>
    <r>
      <t xml:space="preserve"> Theùp cuoän Þ</t>
    </r>
    <r>
      <rPr>
        <sz val="14"/>
        <color indexed="12"/>
        <rFont val="VNI-Times"/>
        <family val="0"/>
      </rPr>
      <t>6 CT3</t>
    </r>
  </si>
  <si>
    <r>
      <t xml:space="preserve"> Theùp thanh vaèn Þ14 SD 295 (</t>
    </r>
    <r>
      <rPr>
        <sz val="14"/>
        <color indexed="12"/>
        <rFont val="Times New Roman"/>
        <family val="1"/>
      </rPr>
      <t>dài 11,7m)</t>
    </r>
  </si>
  <si>
    <r>
      <t xml:space="preserve"> Theùp thanh vaèn Þ22 SD 295 (</t>
    </r>
    <r>
      <rPr>
        <sz val="14"/>
        <color indexed="12"/>
        <rFont val="Times New Roman"/>
        <family val="1"/>
      </rPr>
      <t>dài 11,7m)</t>
    </r>
  </si>
  <si>
    <r>
      <t xml:space="preserve"> Theùp thanh vaèn Þ25 SD 295 (</t>
    </r>
    <r>
      <rPr>
        <sz val="14"/>
        <color indexed="12"/>
        <rFont val="Times New Roman"/>
        <family val="1"/>
      </rPr>
      <t>dài 11,7m)</t>
    </r>
  </si>
  <si>
    <r>
      <t xml:space="preserve"> Theùp thanh vaèn, Þ10 SD 295 (</t>
    </r>
    <r>
      <rPr>
        <sz val="14"/>
        <color indexed="12"/>
        <rFont val="Times New Roman"/>
        <family val="1"/>
      </rPr>
      <t>dài 11,7m)</t>
    </r>
  </si>
  <si>
    <r>
      <t xml:space="preserve"> Theùp thanh vaèn Þ12 SD 295 (</t>
    </r>
    <r>
      <rPr>
        <sz val="14"/>
        <color indexed="12"/>
        <rFont val="Times New Roman"/>
        <family val="1"/>
      </rPr>
      <t>dài 11,7m)</t>
    </r>
  </si>
  <si>
    <r>
      <t xml:space="preserve"> Theùp thanh vaèn Þ16 SD 295 (</t>
    </r>
    <r>
      <rPr>
        <sz val="14"/>
        <color indexed="12"/>
        <rFont val="Times New Roman"/>
        <family val="1"/>
      </rPr>
      <t>dài 11,7m)</t>
    </r>
  </si>
  <si>
    <r>
      <t xml:space="preserve"> Theùp thanh vaèn Þ18 SD 295 (</t>
    </r>
    <r>
      <rPr>
        <sz val="14"/>
        <color indexed="12"/>
        <rFont val="Times New Roman"/>
        <family val="1"/>
      </rPr>
      <t>dài 11,7m)</t>
    </r>
  </si>
  <si>
    <r>
      <t xml:space="preserve"> Theùp thanh vaèn Þ20 SD 295 (</t>
    </r>
    <r>
      <rPr>
        <sz val="14"/>
        <color indexed="12"/>
        <rFont val="Times New Roman"/>
        <family val="1"/>
      </rPr>
      <t>dài 11,7m)</t>
    </r>
  </si>
  <si>
    <t>Coáng beâtoâng ly taâm D300, daøy 5cm</t>
  </si>
  <si>
    <t>Coáng beâtoâng ly taâm D400, daøy 5cm</t>
  </si>
  <si>
    <t>Coáng beâtoâng ly taâm D600, daøy 6cm</t>
  </si>
  <si>
    <t>Coáng beâtoâng ly taâm D800, daøy 8cm</t>
  </si>
  <si>
    <t>Coáng beâtoâng ly taâm D1000, daøy 9cm</t>
  </si>
  <si>
    <t>D300</t>
  </si>
  <si>
    <t>D400</t>
  </si>
  <si>
    <t>D600</t>
  </si>
  <si>
    <r>
      <t>OÁng coáng beâtoâng ly taâm D600 daøy 6cm (H10-X 60),</t>
    </r>
    <r>
      <rPr>
        <sz val="14"/>
        <color indexed="17"/>
        <rFont val="Times New Roman"/>
        <family val="1"/>
      </rPr>
      <t xml:space="preserve"> mác 300</t>
    </r>
  </si>
  <si>
    <r>
      <t xml:space="preserve">OÁng coáng beâtoâng ly taâm D700 daøy 8cm (H10-X 60), </t>
    </r>
    <r>
      <rPr>
        <sz val="14"/>
        <color indexed="17"/>
        <rFont val="Times New Roman"/>
        <family val="1"/>
      </rPr>
      <t>mác 300</t>
    </r>
  </si>
  <si>
    <r>
      <t xml:space="preserve">OÁng coáng </t>
    </r>
    <r>
      <rPr>
        <sz val="14"/>
        <color indexed="17"/>
        <rFont val="Times New Roman"/>
        <family val="1"/>
      </rPr>
      <t>bê tông</t>
    </r>
    <r>
      <rPr>
        <sz val="14"/>
        <color indexed="17"/>
        <rFont val="VNI-Times"/>
        <family val="0"/>
      </rPr>
      <t xml:space="preserve"> ly taâm D800 daøy 8cm (H10-X 60), </t>
    </r>
    <r>
      <rPr>
        <sz val="14"/>
        <color indexed="17"/>
        <rFont val="Times New Roman"/>
        <family val="1"/>
      </rPr>
      <t>mác 300</t>
    </r>
  </si>
  <si>
    <r>
      <t xml:space="preserve">OÁng coáng </t>
    </r>
    <r>
      <rPr>
        <sz val="14"/>
        <color indexed="17"/>
        <rFont val="Times New Roman"/>
        <family val="1"/>
      </rPr>
      <t>bê tông</t>
    </r>
    <r>
      <rPr>
        <sz val="14"/>
        <color indexed="17"/>
        <rFont val="VNI-Times"/>
        <family val="0"/>
      </rPr>
      <t xml:space="preserve"> ly taâm D1000 daøy 10cm (H10-X 60), </t>
    </r>
    <r>
      <rPr>
        <sz val="14"/>
        <color indexed="17"/>
        <rFont val="Times New Roman"/>
        <family val="1"/>
      </rPr>
      <t>mác 300</t>
    </r>
  </si>
  <si>
    <r>
      <t xml:space="preserve">OÁng coáng beâtoâng ly taâm D1500 daøy 12cm (H10-X 60), </t>
    </r>
    <r>
      <rPr>
        <sz val="14"/>
        <color indexed="17"/>
        <rFont val="Times New Roman"/>
        <family val="1"/>
      </rPr>
      <t>mác 300</t>
    </r>
  </si>
  <si>
    <r>
      <t xml:space="preserve">OÁng coáng beâtoâng ly taâm D600 daøy 6cm væa he, </t>
    </r>
    <r>
      <rPr>
        <sz val="14"/>
        <color indexed="17"/>
        <rFont val="Times New Roman"/>
        <family val="1"/>
      </rPr>
      <t>mác 300</t>
    </r>
  </si>
  <si>
    <r>
      <t xml:space="preserve">OÁng coáng beâtoâng ly taâm D700 daøy 8cm væa heø, </t>
    </r>
    <r>
      <rPr>
        <sz val="14"/>
        <color indexed="17"/>
        <rFont val="Times New Roman"/>
        <family val="1"/>
      </rPr>
      <t>mác 300</t>
    </r>
  </si>
  <si>
    <r>
      <t xml:space="preserve">OÁng coáng beâtoâng ly taâm D800 daøy 8cm væa heø, </t>
    </r>
    <r>
      <rPr>
        <sz val="14"/>
        <color indexed="17"/>
        <rFont val="Times New Roman"/>
        <family val="1"/>
      </rPr>
      <t>mác 300</t>
    </r>
  </si>
  <si>
    <r>
      <t>OÁng coáng betoâng ly taâm D1000 daøy 10cm væa heø,</t>
    </r>
    <r>
      <rPr>
        <sz val="14"/>
        <color indexed="17"/>
        <rFont val="Times New Roman"/>
        <family val="1"/>
      </rPr>
      <t xml:space="preserve"> mác 300</t>
    </r>
  </si>
  <si>
    <r>
      <t xml:space="preserve">OÁng coáng beâtoâng ly taâm D1500 daøy 12cm væa heø, </t>
    </r>
    <r>
      <rPr>
        <sz val="14"/>
        <color indexed="17"/>
        <rFont val="Times New Roman"/>
        <family val="1"/>
      </rPr>
      <t>mác 300</t>
    </r>
  </si>
  <si>
    <t>Cống thoát nước D300 (loại L= 2,5m và 3m) vỉa hè, mác 300, dày 5 cm</t>
  </si>
  <si>
    <t>Cống thoát nước D400 (loại L= 2,5m và 3m) vỉa hè, mác 300, dày 5,5 cm</t>
  </si>
  <si>
    <t>Cống thoát nước D500 (loại L= 2,5m và 3m) vỉa hè, mác 300, dày 6 cm</t>
  </si>
  <si>
    <t>Cống thoát nước D600 (loại L= 2,5m và 3m) vỉa hè, mác 300, dày 7 cm</t>
  </si>
  <si>
    <t>Cống thoát nước D700 (loại L= 2,5m và 3m) vỉa hè, mác 300, dày 8 cm</t>
  </si>
  <si>
    <t>Cống thoát nước D800 (loại L= 2,5m và 3m) vỉa hè, mác 300, dày 8 cm</t>
  </si>
  <si>
    <t>Cống thoát nước D1.000 (loại L= 2,5m và 3m) vỉa hè, mác 300, dày 10 cm</t>
  </si>
  <si>
    <t>Cống thoát nước D300 (loại L= 2,5m và 3m) H10-X60, mác 300, dày 5 cm</t>
  </si>
  <si>
    <t>Cống thoát nước D400 (loại L= 2,5m và 3m) H10-X60, mác 300, dày 5,5 cm</t>
  </si>
  <si>
    <t>Cống thoát nước D500 (loại L= 2,5m và 3m) H10-X60, mác 300, dày 6 cm</t>
  </si>
  <si>
    <t>Cống thoát nước D600 (loại L= 2,5m và 3m) H10-X60, mác 300, dày 7 cm</t>
  </si>
  <si>
    <t>Cống thoát nước D700 (loại L= 2,5m và 3m) H10-X60, mác 300, dày 8 cm</t>
  </si>
  <si>
    <t>Cống thoát nước D800 (loại L= 2,5m và 3m) H10-X60, mác 300, dày 8 cm</t>
  </si>
  <si>
    <t>Cống thoát nước D1.000 (loại L=2,5m và 3m) H10-X60, mác 300, dày 10 cm</t>
  </si>
  <si>
    <t>Cống thoát nước D300 (loại L= 2,5m và 3m)H30-XB 80, mác 300, dày 5 cm</t>
  </si>
  <si>
    <t>Cống thoát nước D400 (loại L= 2,5m và 3m)H30-XB 80, mác 300, dày 5,5 cm</t>
  </si>
  <si>
    <t>Cống thoát nước D500 (loại L= 2,5m và 3m)H30-XB 80, mác 300, dày 6 cm</t>
  </si>
  <si>
    <t>Cống thoát nước D600 (loại L= 2,5m và 3m)H30-XB 80, mác 300, dày 7 cm</t>
  </si>
  <si>
    <t>Cống thoát nước D700 (loại L= 2,5m và 3m)H30-XB 80, mác 300, dày 8 cm</t>
  </si>
  <si>
    <t>Cống thoát nước D800 (loại L= 2,5m và 3m)H30-XB 80, mác 300, dày 8 cm</t>
  </si>
  <si>
    <t>Cống thoát nước D1.000 (loại L= 2,5m và 3m)H30-XB 80, mác 300, dày 10cm</t>
  </si>
  <si>
    <t xml:space="preserve"> Cöø daøi 4,5m, Þ ngoïn 4,2 - 4,5 cm </t>
  </si>
  <si>
    <t xml:space="preserve"> Cöø daøi 4,5m, Þ ngoïn 3,8 – 4,0 cm </t>
  </si>
  <si>
    <t xml:space="preserve"> Cöø daøi 3,7m, Þ ngoïn 3,8 - 4,0 cm </t>
  </si>
  <si>
    <t xml:space="preserve"> Cöø daøi  3,7m, Þ ngoïn 3,5 cm </t>
  </si>
  <si>
    <t xml:space="preserve"> Cöø daøi 3,0 m, Þ ngoïn 3,5cm </t>
  </si>
  <si>
    <r>
      <t xml:space="preserve">Công ty CP Dây và Cáp điện Thượng Đình (CADISUN) - Nhà phân phối: CTY TNHH  THIẾT BỊ ĐIỆN QUÝ DẦN; ĐC: 290A Nguyễn Văn Lượng, P. 17, Q. Gò Vấp; ĐT: (028) 38944984; Fax: (028) 39210716; DĐ: 0934 794748 (A Giang); Website: quydan.com.vn. 
</t>
    </r>
    <r>
      <rPr>
        <i/>
        <sz val="14"/>
        <color indexed="10"/>
        <rFont val="Times New Roman"/>
        <family val="1"/>
      </rPr>
      <t>Tạm thời không công bố giá. Lý do, Công ty, Nhà phân phối không gửi báo giá về Sở Xây dựng để cập nhật</t>
    </r>
  </si>
  <si>
    <t>D21 x 1,6mm, PN 15</t>
  </si>
  <si>
    <t>D27 x 1,8mm, PN 15</t>
  </si>
  <si>
    <t>D34 x 1,8mm, PN 12</t>
  </si>
  <si>
    <t>D34 x 2mm, PN 12</t>
  </si>
  <si>
    <t>D42 x 2,1mm, PN 9</t>
  </si>
  <si>
    <t>D42 x 2,4mm, PN 12</t>
  </si>
  <si>
    <t>D49 x 2,4mm, PN 9</t>
  </si>
  <si>
    <t>D60 x2, 5mm, PN 9</t>
  </si>
  <si>
    <t>D60 x 2,8mm, PN 9</t>
  </si>
  <si>
    <t>D90 x 2,9mm, PN 6</t>
  </si>
  <si>
    <t>D90 x 3,8mm, PN 9</t>
  </si>
  <si>
    <t>D114 x 3,8mm, PN 6</t>
  </si>
  <si>
    <t>D114 x 4,9mm, PN 9</t>
  </si>
  <si>
    <t>D168 x 7mm, PN 9</t>
  </si>
  <si>
    <t>D220 x 8mm, PN 9</t>
  </si>
  <si>
    <t>D220 x 8,7mm, PN 9</t>
  </si>
  <si>
    <t>D75 x 3mm, PN 9</t>
  </si>
  <si>
    <t>D315 x 9,2mm, PN 6</t>
  </si>
  <si>
    <t>D315 x 15mm, PN 10</t>
  </si>
  <si>
    <t>D20x2.3mm</t>
  </si>
  <si>
    <t>D25x2.8mm</t>
  </si>
  <si>
    <t>D32x2.9mm</t>
  </si>
  <si>
    <t>D40x3.7mm</t>
  </si>
  <si>
    <t>D50x4.6mm</t>
  </si>
  <si>
    <t>D63x5.8mm</t>
  </si>
  <si>
    <t>D75x6.8mm</t>
  </si>
  <si>
    <t>D90x8.2mm</t>
  </si>
  <si>
    <t>D110x10mm</t>
  </si>
  <si>
    <t>D125x11.4mm</t>
  </si>
  <si>
    <t>D140x12.7mm</t>
  </si>
  <si>
    <t>D160x14.6mm</t>
  </si>
  <si>
    <t>D20x3.4mm</t>
  </si>
  <si>
    <t>D25x4.2mm</t>
  </si>
  <si>
    <t>D32x5.4mm</t>
  </si>
  <si>
    <t>D40x6.7mm</t>
  </si>
  <si>
    <t>D50x8.3mm</t>
  </si>
  <si>
    <t>D63x10.5mm</t>
  </si>
  <si>
    <t>D75x12.5mm</t>
  </si>
  <si>
    <t>D90x15.0mm</t>
  </si>
  <si>
    <t>D110x18.3mm</t>
  </si>
  <si>
    <t>D125x20.8mm</t>
  </si>
  <si>
    <t>D140x123.3mm</t>
  </si>
  <si>
    <t>D160x26.6mm</t>
  </si>
  <si>
    <t>D21x1.0mm PN 4.0</t>
  </si>
  <si>
    <t>D27x1.0mm PN 4.0</t>
  </si>
  <si>
    <t>D34x1.0mm PN 4.0</t>
  </si>
  <si>
    <t>D42x1.2mm PN 4.0</t>
  </si>
  <si>
    <t>D48x1.4mm PN 5.0</t>
  </si>
  <si>
    <t>D60x1.4mm PN 4.0</t>
  </si>
  <si>
    <t>D75x1.5mm PN 4.0</t>
  </si>
  <si>
    <t>D90x1.5mm PN 3.0</t>
  </si>
  <si>
    <t>D110x1.90mm PN3.0</t>
  </si>
  <si>
    <t>D125x2.0mm PN 3.0</t>
  </si>
  <si>
    <t>D140x2.2mm PN 3.0</t>
  </si>
  <si>
    <t>D160x2.5mm PN 3.0</t>
  </si>
  <si>
    <t>D180x2.8mm PN 3.0</t>
  </si>
  <si>
    <t>D200x3.2mm PN 3.0</t>
  </si>
  <si>
    <t>D225x3.5mm PN 3.0</t>
  </si>
  <si>
    <t>D250x3.9mm PN 3.0</t>
  </si>
  <si>
    <t>D21x1.5mm  PN 12.5</t>
  </si>
  <si>
    <t>D27x1.6mm PN 12.5</t>
  </si>
  <si>
    <t>D34x1.7mm PN 10.0</t>
  </si>
  <si>
    <t>D42x1.7mm PN 8.0</t>
  </si>
  <si>
    <t>D48x1.9mm PN 8.0</t>
  </si>
  <si>
    <t>D60x1.8mm PN 6.0</t>
  </si>
  <si>
    <t>D75x2.2mm PN 6.0</t>
  </si>
  <si>
    <t>D90x2.2mm PN 5.0</t>
  </si>
  <si>
    <t>D110x2.7mm PN 5.0</t>
  </si>
  <si>
    <t>D125x3.1mm PN 5.0</t>
  </si>
  <si>
    <t>D140x3.5mm PN 5.0</t>
  </si>
  <si>
    <t>D160x4.0mm PN 5.0</t>
  </si>
  <si>
    <t>D180x4.4mm PN 5.0</t>
  </si>
  <si>
    <t>D200x4.9mm PN 5.0</t>
  </si>
  <si>
    <t>D225x5.5mm PN 5.0</t>
  </si>
  <si>
    <t>D250x6.2mm PN 5.0</t>
  </si>
  <si>
    <t>D280x6.9mm PN 5.0</t>
  </si>
  <si>
    <t>D315x7.7mm PN 5.0</t>
  </si>
  <si>
    <t>D355x8.7mm PN 5.0</t>
  </si>
  <si>
    <t>D400x9.8mm PN 5.0</t>
  </si>
  <si>
    <t>D450x11.0mm PN 5.0</t>
  </si>
  <si>
    <t>D500x10.0mm PN 5.0</t>
  </si>
  <si>
    <t>D560x10.9mm PN 5.0</t>
  </si>
  <si>
    <t>D630x12.3mm PN 5.0</t>
  </si>
  <si>
    <t>D32x2.4mm</t>
  </si>
  <si>
    <t>D40x3.0mm</t>
  </si>
  <si>
    <t>D50x3.7mm</t>
  </si>
  <si>
    <t>D63x4.7mm</t>
  </si>
  <si>
    <t>D75x5.6mm</t>
  </si>
  <si>
    <t>D90x6.7mm</t>
  </si>
  <si>
    <t>D110x8.1mm</t>
  </si>
  <si>
    <t>D125x9.2mm</t>
  </si>
  <si>
    <t>D140x10.3mm</t>
  </si>
  <si>
    <t>D160x11.8mm</t>
  </si>
  <si>
    <t>D180x13.3mm</t>
  </si>
  <si>
    <t>D200x14.7mm</t>
  </si>
  <si>
    <t>D225x16.6mm</t>
  </si>
  <si>
    <t>D250x18.4mm</t>
  </si>
  <si>
    <t>D280x20.6mm</t>
  </si>
  <si>
    <t>D315x23.2mm</t>
  </si>
  <si>
    <t>D355x26.1mm</t>
  </si>
  <si>
    <t>D400x29.4mm</t>
  </si>
  <si>
    <t>D450x33.1mm</t>
  </si>
  <si>
    <t>D500x36.8mm</t>
  </si>
  <si>
    <t>D560x41.2mm</t>
  </si>
  <si>
    <t>D630x46.3mm</t>
  </si>
  <si>
    <t>D710x52.2mm</t>
  </si>
  <si>
    <t>D800x48.8mm</t>
  </si>
  <si>
    <t>D900x66.2mm</t>
  </si>
  <si>
    <t>D1000x72.5mm</t>
  </si>
  <si>
    <t>ØD21 x 1,6mm</t>
  </si>
  <si>
    <t>D27 x 1,8mm</t>
  </si>
  <si>
    <t>D34 x 2,0mm</t>
  </si>
  <si>
    <t>D42 x 2,1mm</t>
  </si>
  <si>
    <t>D49 x 2,4mm</t>
  </si>
  <si>
    <t>D60 x 2,5mm</t>
  </si>
  <si>
    <t>D75 x 1,8mm</t>
  </si>
  <si>
    <t>D90 x 2,9mm</t>
  </si>
  <si>
    <t>D114 x 3,2mm</t>
  </si>
  <si>
    <t>D140 x 2,2mm</t>
  </si>
  <si>
    <t>D160 x 4,7mm</t>
  </si>
  <si>
    <t>D200 x 3,2mm</t>
  </si>
  <si>
    <t>D225 x 4,4mm</t>
  </si>
  <si>
    <t>D250 x 11,9mm</t>
  </si>
  <si>
    <t>D280 x 13,4mm</t>
  </si>
  <si>
    <t>D315 x 15,0mm</t>
  </si>
  <si>
    <t>D355 x 16,9mm</t>
  </si>
  <si>
    <t>D400 x 19,1mm</t>
  </si>
  <si>
    <t>D450 x 13,2mm</t>
  </si>
  <si>
    <t>D500 x 14,6mm</t>
  </si>
  <si>
    <t>D560 x 26,7mm</t>
  </si>
  <si>
    <t>D630 x 30,0mm</t>
  </si>
  <si>
    <t>D21 x 3,7mm (1/2" SCH80)</t>
  </si>
  <si>
    <t>D27 x 3,9mm (3/4" SCH80)</t>
  </si>
  <si>
    <t>D34 x 4,6mm (1" SCH80)</t>
  </si>
  <si>
    <t>D42 x 4,9mm (11/4" SCH80)</t>
  </si>
  <si>
    <t>D49 x 5,1mm (11/2" SCH80)</t>
  </si>
  <si>
    <t>D60 x 5,5mm (2" SCH80)</t>
  </si>
  <si>
    <t>D73 x 7,0mm (21/2" SCH80)</t>
  </si>
  <si>
    <t>D90 x 7,6mm (3" SCH80)</t>
  </si>
  <si>
    <t>D114 x 8,6mm (4" SCH80)</t>
  </si>
  <si>
    <t>D140 x 9,5mm (5" SCH80)</t>
  </si>
  <si>
    <t>D168 x 11,0mm (6" SCH80)</t>
  </si>
  <si>
    <t>D20 x 2,0mm</t>
  </si>
  <si>
    <t>D25 x 2,0mm</t>
  </si>
  <si>
    <t>D32 x 2,4mm</t>
  </si>
  <si>
    <t>D40 x 2,4mm</t>
  </si>
  <si>
    <t>D50 x 3,0mm</t>
  </si>
  <si>
    <t>D63 x 3,8mm</t>
  </si>
  <si>
    <t>D75 x 4,5mm</t>
  </si>
  <si>
    <t>D90 x 5,4mm</t>
  </si>
  <si>
    <t>D110 x 6,6mm</t>
  </si>
  <si>
    <t>D125 x 9,2mm</t>
  </si>
  <si>
    <t>D140 x 10,3mm</t>
  </si>
  <si>
    <t>D160 x 11,8mm</t>
  </si>
  <si>
    <t>D200 x 11,9mm</t>
  </si>
  <si>
    <t>D 225 x 13,4mm</t>
  </si>
  <si>
    <t>D250 x 14,8mm</t>
  </si>
  <si>
    <t>D280 x 16,6mm</t>
  </si>
  <si>
    <t>D315 x 18,7mm</t>
  </si>
  <si>
    <t>D355 x 21,1mm</t>
  </si>
  <si>
    <t>DØ400 x 23,7mm</t>
  </si>
  <si>
    <t>D450 x 26,7mm</t>
  </si>
  <si>
    <t>D500 x 29,7mm</t>
  </si>
  <si>
    <t>D560 x 33,2mm</t>
  </si>
  <si>
    <t>D630 x 37,4mm</t>
  </si>
  <si>
    <t>D710 x 42,1mm</t>
  </si>
  <si>
    <t>D21 x 1,7mm, PN 16</t>
  </si>
  <si>
    <t>D27 x 1,9mm, PN 12</t>
  </si>
  <si>
    <t>D34 x 2,1mm, PN 12</t>
  </si>
  <si>
    <t>D42 x 2,1mm, PN 12</t>
  </si>
  <si>
    <t>D49 x 2,5mm, PN 12</t>
  </si>
  <si>
    <t>D60 x 2,5mm , PN 10</t>
  </si>
  <si>
    <t>D60 x 3mm, PN 11</t>
  </si>
  <si>
    <t>D73 x 3mm, PN8</t>
  </si>
  <si>
    <t>D76 x 3mm, PN 8</t>
  </si>
  <si>
    <t>D90 x 3mm, PN 6</t>
  </si>
  <si>
    <t>D90 x 4mm, PN 9</t>
  </si>
  <si>
    <t>D114 x 3,5mm, PN 6</t>
  </si>
  <si>
    <t>D114 x 5mm, PN 9</t>
  </si>
  <si>
    <t>D114 x 7mm, PN 12</t>
  </si>
  <si>
    <t>D140 x 4,1mm, PN 6</t>
  </si>
  <si>
    <t>D140 x 5mm, PN 8</t>
  </si>
  <si>
    <t>D200 x 7,7mm, PN 8</t>
  </si>
  <si>
    <t>D220 x 6,6mm, PN 6</t>
  </si>
  <si>
    <t>D250 x 11,9mm, PN 10</t>
  </si>
  <si>
    <t>D280 x 13,4mm, PN 10</t>
  </si>
  <si>
    <t>D315 x 12,1mm, PN 8</t>
  </si>
  <si>
    <t>D400 x 19,1mm, PN 10</t>
  </si>
  <si>
    <t>D500 x 14,6mm, PN 6</t>
  </si>
  <si>
    <t>D630 x 30mm, PN 10</t>
  </si>
  <si>
    <t>OÁng u.PVC D21 PN15 daøy 1.6</t>
  </si>
  <si>
    <t>OÁng u.PVC D27 PN12 daøy 1.8</t>
  </si>
  <si>
    <t>OÁng u.PVC D34 PN15 daøy 2,0</t>
  </si>
  <si>
    <t>OÁng u.PVC D42 PN9 daøy 2.1</t>
  </si>
  <si>
    <t>OÁng u.PVC D49 PN8 daøy 1.9</t>
  </si>
  <si>
    <t>OÁng u.PVC D60 PN6 daøy 2.0</t>
  </si>
  <si>
    <t>OÁng u.PVC D60 PN9 daøy 2.8</t>
  </si>
  <si>
    <t>OÁng u.PVC D90 PN6 daøy 2.9</t>
  </si>
  <si>
    <t>OÁng u.PVC D90 PN9 daøy 3.8</t>
  </si>
  <si>
    <t>OÁng u.PVC D114 PN4 daøy 2.9</t>
  </si>
  <si>
    <t>OÁng u.PVC D114 PN5 daøy 3.2</t>
  </si>
  <si>
    <t>OÁng u.PVC D168 PN5 daøy 4.3</t>
  </si>
  <si>
    <t>OÁng PPR D20 PN20 daøy 3.4</t>
  </si>
  <si>
    <t>OÁng PPR D25 PN20 daøy 4.2</t>
  </si>
  <si>
    <t>OÁng HDPE D40 PN10 daøy 2.4</t>
  </si>
  <si>
    <t>Ống HDPE D75 PN10 daøy 4.5</t>
  </si>
  <si>
    <t>D27x1,6 mm, PN 12</t>
  </si>
  <si>
    <t>D34x1,8 mm, PN 11</t>
  </si>
  <si>
    <t>OÁng u.PVC D34 PN12 daøy 2.0</t>
  </si>
  <si>
    <t>OÁng u.PVC D49 PN9 daøy 2.4</t>
  </si>
  <si>
    <t>OÁng u.PVC D114 PN9 daøy 4.9</t>
  </si>
  <si>
    <t>OÁng u.PVC D168 PN9 daøy 7.3</t>
  </si>
  <si>
    <t>OÁng u.PVC D220 PN9 daøy 8.7</t>
  </si>
  <si>
    <t>OÁng u.PVC D110 PN10 daøy 5.3</t>
  </si>
  <si>
    <t>OÁng u.PVC D160 PN10 daøy 7.7</t>
  </si>
  <si>
    <t>OÁng u.PVC D200 PN10 daøy 9.6</t>
  </si>
  <si>
    <t>OÁng HDPE D63 PN10 daøy 3.0</t>
  </si>
  <si>
    <t>Ống HDPE D75 PN10 daøy 3.6</t>
  </si>
  <si>
    <t>Ống HDPE D110 PN10 daøy 4.2</t>
  </si>
  <si>
    <t>Ống HDPE D160 PN10 daøy 6.2</t>
  </si>
  <si>
    <t>D27 dày 1.6 mm, PN 11</t>
  </si>
  <si>
    <t>D34 dày 2.0 mm, PN 13</t>
  </si>
  <si>
    <t>D34 dày 3.0 mm. PN 16</t>
  </si>
  <si>
    <t>D42 dày 2.0 mm, PN 10</t>
  </si>
  <si>
    <t>D42 dày 3.0 mm, PN 12</t>
  </si>
  <si>
    <t>D49 dày 2.0 mm, PN 8</t>
  </si>
  <si>
    <t>D60 dày 1.8 mm, PN 6</t>
  </si>
  <si>
    <t>D60 dày 4.0 mm, PN 14</t>
  </si>
  <si>
    <t>D76 dày 3.0 mm, PN 7</t>
  </si>
  <si>
    <t>D90 dày 4.0 mm, PN 9</t>
  </si>
  <si>
    <t>D90 dày 5.0 mm, PN 12</t>
  </si>
  <si>
    <t>D114 dày 5.0 mm, PN 10</t>
  </si>
  <si>
    <t>D140 dày 7.0 mm, PN 11</t>
  </si>
  <si>
    <t>D168 dày 7.0 mm, PN 9</t>
  </si>
  <si>
    <t>D200 dày 4.5 mm, PN 5</t>
  </si>
  <si>
    <t>D200 dày 5.9 mm, PN 6</t>
  </si>
  <si>
    <t>D20mmx2,3mm PN 10</t>
  </si>
  <si>
    <t>D20mmx2,8mm PN 16</t>
  </si>
  <si>
    <t>D25mmx2,7mm PN 10</t>
  </si>
  <si>
    <t>D25mmx3,5mm PN 16</t>
  </si>
  <si>
    <t>D32mmx2,9mm PN 10</t>
  </si>
  <si>
    <t>D32mmx4,4mm PN 16</t>
  </si>
  <si>
    <t>D50mmx4,6mm PN 10</t>
  </si>
  <si>
    <t>D50mmx6,9mm PN 16</t>
  </si>
  <si>
    <t>D63mmx5,8mm PN 10</t>
  </si>
  <si>
    <t>D63mmx8,6mm PN 16</t>
  </si>
  <si>
    <t>D90mmx8,2mm PN 10</t>
  </si>
  <si>
    <t>D90mmx12,3mm PN 16</t>
  </si>
  <si>
    <t>D110mmx10mm PN 10</t>
  </si>
  <si>
    <t>D110mmx15,1mm PN 10</t>
  </si>
  <si>
    <t>D20mmx3,4mm PN 20</t>
  </si>
  <si>
    <t>D25mmx4,2mm PN 20</t>
  </si>
  <si>
    <t>D32mmx5,4mm PN 20</t>
  </si>
  <si>
    <t>D50mmx8,3mm PN 20</t>
  </si>
  <si>
    <t>D63mmx10,5mm PN 20</t>
  </si>
  <si>
    <t>D90mmx15,0mm PN 20</t>
  </si>
  <si>
    <t>D110mmx18,3mm PN 20</t>
  </si>
  <si>
    <t>Gạch Block bê tông bọt HIDICO-CLC, KT: 8x20x60 cm, 10x20x60 cm, 15x20x60 cm, 20x20x60 cm, cấp B2,5, KL thể tích khô 800kg/m3, Rnén = 2,5 Mpa</t>
  </si>
  <si>
    <t>Gạch bê tông khí chưng áp: KT: 600x200x75 mm; 600x200x100 mm; 600x200x150 mm; 600x200x200 mm; 600x200x250 mm cấp B3,  Rnén =  3,5 Mpa</t>
  </si>
  <si>
    <t>Gạch bê tông khí chưng áp: KT: 600x200x75 mm; 600x200x100 mm; 600x200x150 mm; 600x200x200 mm; 600x200x250 mm cấp B4,  Rnén =  5 Mpa</t>
  </si>
  <si>
    <t>Ống thép đen D168-Ø273mm, độ dày 4.00-10.00mm</t>
  </si>
  <si>
    <t>Ống nhúng nóng Vina One D21-273mm</t>
  </si>
  <si>
    <t>- Ống thép đen (tròn, vuông, hộp) độ dày 1.0 đến 1.5 mm. D từ DN 10 đến DN 100</t>
  </si>
  <si>
    <t>- Ống thép đen (tròn, vuông, hộp) độ dày 1.6 đến 1.9 mm. D từ DN 10 đến DN 100</t>
  </si>
  <si>
    <t>- Ống thép đen (tròn, vuông, hộp) độ dày 2.0 đến 5.4 mm. D từ DN 10 đến DN 100</t>
  </si>
  <si>
    <t>- Ống thép đen (tròn, vuông, hộp) độ dày 5.5 đến 6.35 mm. D từ DN 10 đến DN 100</t>
  </si>
  <si>
    <t>- Ống thép đen (ống tròn) độ dày trên 6.35 mm. D từ DN 10 đến DN 100</t>
  </si>
  <si>
    <t>- Ống thép đen độ dày từ 3.4 đến 8.2 mm. D từ DN 125 đến DN 200</t>
  </si>
  <si>
    <t>- Ống thép đen độ dày trên 8.2 mm. D từ DN 125 đến DN 200</t>
  </si>
  <si>
    <t>- Ống thép mạ kẽm nhúng nóng độ dày 3.4 đến 8.2 mm. D từ DN 125 đến DN 200</t>
  </si>
  <si>
    <t>- Ống thép mạ kẽm nhúng nóng độ dày trên 8.2 mm. D từ DN 125 đến DN 200</t>
  </si>
  <si>
    <t>- Ống tôn kẽm (tròn, vuông, hộp) độ dày 1.0 đến 2.3 mm. D từ DN 10 đến DN 200</t>
  </si>
  <si>
    <r>
      <t xml:space="preserve">- Cọc BTCT 250x250, M250, thép chủ 4 </t>
    </r>
    <r>
      <rPr>
        <sz val="14"/>
        <color indexed="12"/>
        <rFont val="VNI-Times"/>
        <family val="0"/>
      </rPr>
      <t>Þ</t>
    </r>
    <r>
      <rPr>
        <sz val="14"/>
        <color indexed="12"/>
        <rFont val="Times New Roman"/>
        <family val="1"/>
      </rPr>
      <t xml:space="preserve">16 Thép Miền Nam, 
Thép đai xoắn </t>
    </r>
    <r>
      <rPr>
        <sz val="14"/>
        <color indexed="12"/>
        <rFont val="VNI-Times"/>
        <family val="0"/>
      </rPr>
      <t>Þ</t>
    </r>
    <r>
      <rPr>
        <sz val="14"/>
        <color indexed="12"/>
        <rFont val="Times New Roman"/>
        <family val="1"/>
      </rPr>
      <t>6 a (50÷100÷150 ), sức chịu tải cọc theo vật liệu tối đa 80 tấn</t>
    </r>
  </si>
  <si>
    <r>
      <t xml:space="preserve">- Cọc BTCT 250x250, M250, thép chủ 4 </t>
    </r>
    <r>
      <rPr>
        <sz val="14"/>
        <color indexed="12"/>
        <rFont val="VNI-Times"/>
        <family val="0"/>
      </rPr>
      <t>Þ</t>
    </r>
    <r>
      <rPr>
        <sz val="14"/>
        <color indexed="12"/>
        <rFont val="Times New Roman"/>
        <family val="1"/>
      </rPr>
      <t xml:space="preserve">14 Thép Miền Nam, 
Thép đai xoắn </t>
    </r>
    <r>
      <rPr>
        <sz val="14"/>
        <color indexed="12"/>
        <rFont val="VNI-Times"/>
        <family val="0"/>
      </rPr>
      <t>Þ</t>
    </r>
    <r>
      <rPr>
        <sz val="14"/>
        <color indexed="12"/>
        <rFont val="Times New Roman"/>
        <family val="1"/>
      </rPr>
      <t>6 a (50÷100÷150 ), sức chịu tải cọc theo vật liệu tối đa 70 tấn</t>
    </r>
  </si>
  <si>
    <t>Tạm thời không công bố giá. Lý do: Công ty không gửi báo giá để Sở Xây dựng cập nhật</t>
  </si>
  <si>
    <t>D25x1.9mm</t>
  </si>
  <si>
    <t>OÁng u.PVC D220 PN6 daøy 5.1</t>
  </si>
  <si>
    <t>D21 dày 1.7 mm, PN 16</t>
  </si>
  <si>
    <t xml:space="preserve">Gối cống </t>
  </si>
  <si>
    <t xml:space="preserve">GỖ XÂY DỰNG </t>
  </si>
  <si>
    <t>Sơn chống kiềm nội thất (thùng 17lít)</t>
  </si>
  <si>
    <t>Sơn chống kiềm ngoại thất (thùng 18lít)</t>
  </si>
  <si>
    <t>Sơn nội thất kinh tế mặt mờ (thùng 18lít)</t>
  </si>
  <si>
    <t>Sơn nội thất cao cấp (thùng 18 lít)</t>
  </si>
  <si>
    <t>Sơn ngoại thất mặt mờ (thùng 18lít)</t>
  </si>
  <si>
    <t>Sơn ngoại thất siêu bóng (thùng 18lít)</t>
  </si>
  <si>
    <t>Chống thấm một thành phần (thùng 18lít)</t>
  </si>
  <si>
    <t xml:space="preserve"> Ống luồn cứng phi 16, dài 2,9m Cadivi </t>
  </si>
  <si>
    <t xml:space="preserve"> Ống luồn cứng phi 20, dài 2,9m Cadivi </t>
  </si>
  <si>
    <t xml:space="preserve"> Ống luồn cứng phi 25, dài 2,9m Cadivi </t>
  </si>
  <si>
    <t xml:space="preserve">Phụ kiện ống luồn, loại nối phi 16 Cadivi </t>
  </si>
  <si>
    <t xml:space="preserve">Phụ kiện ống luồn, loại nối phi 20 Cadivi </t>
  </si>
  <si>
    <t xml:space="preserve">Phụ kiện ống luồn, loại nối phi 25 Cadivi </t>
  </si>
  <si>
    <t xml:space="preserve">Phụ kiện ống luồn, Đế âm đơn Cadivi </t>
  </si>
  <si>
    <t xml:space="preserve"> Ống luồn đàn hồi CAF-16 Cadivi </t>
  </si>
  <si>
    <t xml:space="preserve"> Ống luồn đàn hồi CAF-20 Cadivi </t>
  </si>
  <si>
    <t xml:space="preserve"> Ống luồn đàn hồi CAF-25 Cadivi </t>
  </si>
  <si>
    <t xml:space="preserve"> Ống luồn dây điện phi 11, dài 2m Cadivi</t>
  </si>
  <si>
    <t xml:space="preserve"> Ống luồn dây điện phi 13, dài 2m Cadivi</t>
  </si>
  <si>
    <t>Cầu dao 15A-2 pha Cadivi</t>
  </si>
  <si>
    <t>Cầu dao 20A-2 pha Cadivi</t>
  </si>
  <si>
    <t>Cầu dao 30A-2 pha Cadivi</t>
  </si>
  <si>
    <t>Cầu dao 60A-2 pha Cadivi</t>
  </si>
  <si>
    <t>Cầu dao 30A-3 pha Cadivi</t>
  </si>
  <si>
    <t>Cầu dao 60A-3 pha Cadivi</t>
  </si>
  <si>
    <t>Cầu dao 100A-3 pha Cadivi</t>
  </si>
  <si>
    <t xml:space="preserve">Dây điện đơn cứng lõi đồng bọc PVC 12/10 Cadivi </t>
  </si>
  <si>
    <t xml:space="preserve">Dây điện đơn cứng lõi đồng bọc PVC 16/10 Cadivi </t>
  </si>
  <si>
    <t xml:space="preserve">Dây điện đơn cứng lõi đồng bọc PVC 20/10 Cadivi </t>
  </si>
  <si>
    <t xml:space="preserve">Dây điện đơn cứng lõi đồng bọc PVC 30/10 Cadivi </t>
  </si>
  <si>
    <r>
      <t xml:space="preserve"> Dây điện CV-1 mm</t>
    </r>
    <r>
      <rPr>
        <vertAlign val="superscript"/>
        <sz val="14"/>
        <color indexed="12"/>
        <rFont val="Times New Roman"/>
        <family val="1"/>
      </rPr>
      <t>2</t>
    </r>
    <r>
      <rPr>
        <sz val="14"/>
        <color indexed="12"/>
        <rFont val="Times New Roman"/>
        <family val="1"/>
      </rPr>
      <t xml:space="preserve">  Cadivi </t>
    </r>
  </si>
  <si>
    <r>
      <t>Dây điện CV- 1,5 mm</t>
    </r>
    <r>
      <rPr>
        <vertAlign val="superscript"/>
        <sz val="14"/>
        <color indexed="12"/>
        <rFont val="Times New Roman"/>
        <family val="1"/>
      </rPr>
      <t>2</t>
    </r>
    <r>
      <rPr>
        <sz val="14"/>
        <color indexed="12"/>
        <rFont val="Times New Roman"/>
        <family val="1"/>
      </rPr>
      <t xml:space="preserve">  Cadivi </t>
    </r>
  </si>
  <si>
    <r>
      <t>Dây điện CV- 2 mm</t>
    </r>
    <r>
      <rPr>
        <vertAlign val="superscript"/>
        <sz val="14"/>
        <color indexed="12"/>
        <rFont val="Times New Roman"/>
        <family val="1"/>
      </rPr>
      <t>2</t>
    </r>
    <r>
      <rPr>
        <sz val="14"/>
        <color indexed="12"/>
        <rFont val="Times New Roman"/>
        <family val="1"/>
      </rPr>
      <t xml:space="preserve">  Cadivi</t>
    </r>
  </si>
  <si>
    <r>
      <t>Dây điện CV-2,5 mm</t>
    </r>
    <r>
      <rPr>
        <vertAlign val="superscript"/>
        <sz val="14"/>
        <color indexed="12"/>
        <rFont val="Times New Roman"/>
        <family val="1"/>
      </rPr>
      <t>2</t>
    </r>
    <r>
      <rPr>
        <sz val="14"/>
        <color indexed="12"/>
        <rFont val="Times New Roman"/>
        <family val="1"/>
      </rPr>
      <t xml:space="preserve">  Cadivi</t>
    </r>
  </si>
  <si>
    <r>
      <t>Dây điện CV-3,5 mm</t>
    </r>
    <r>
      <rPr>
        <vertAlign val="superscript"/>
        <sz val="14"/>
        <color indexed="12"/>
        <rFont val="Times New Roman"/>
        <family val="1"/>
      </rPr>
      <t>2</t>
    </r>
    <r>
      <rPr>
        <sz val="14"/>
        <color indexed="12"/>
        <rFont val="Times New Roman"/>
        <family val="1"/>
      </rPr>
      <t xml:space="preserve">  Cadivi</t>
    </r>
  </si>
  <si>
    <r>
      <t>Dây điện CV-4 mm</t>
    </r>
    <r>
      <rPr>
        <vertAlign val="superscript"/>
        <sz val="14"/>
        <color indexed="12"/>
        <rFont val="Times New Roman"/>
        <family val="1"/>
      </rPr>
      <t>2</t>
    </r>
    <r>
      <rPr>
        <sz val="14"/>
        <color indexed="12"/>
        <rFont val="Times New Roman"/>
        <family val="1"/>
      </rPr>
      <t xml:space="preserve">  Cadivi</t>
    </r>
  </si>
  <si>
    <r>
      <t>Dây điện CV-5,5 mm</t>
    </r>
    <r>
      <rPr>
        <vertAlign val="superscript"/>
        <sz val="14"/>
        <color indexed="12"/>
        <rFont val="Times New Roman"/>
        <family val="1"/>
      </rPr>
      <t>2</t>
    </r>
    <r>
      <rPr>
        <sz val="14"/>
        <color indexed="12"/>
        <rFont val="Times New Roman"/>
        <family val="1"/>
      </rPr>
      <t xml:space="preserve">  Cadivi</t>
    </r>
  </si>
  <si>
    <r>
      <t>Dây điện CV-6 mm</t>
    </r>
    <r>
      <rPr>
        <vertAlign val="superscript"/>
        <sz val="14"/>
        <color indexed="12"/>
        <rFont val="Times New Roman"/>
        <family val="1"/>
      </rPr>
      <t>2</t>
    </r>
    <r>
      <rPr>
        <sz val="14"/>
        <color indexed="12"/>
        <rFont val="Times New Roman"/>
        <family val="1"/>
      </rPr>
      <t xml:space="preserve">  Cadivi</t>
    </r>
  </si>
  <si>
    <t xml:space="preserve">Ñinh caùc loaïi bình quaân </t>
  </si>
  <si>
    <t xml:space="preserve">Ñinh duø </t>
  </si>
  <si>
    <t xml:space="preserve">Dày 0.40mm </t>
  </si>
  <si>
    <t xml:space="preserve">Cống D800mm-dày 80mm, M=28MPA </t>
  </si>
  <si>
    <t xml:space="preserve">Cống D1000mm-dày 100mm, M=28MPA </t>
  </si>
  <si>
    <t xml:space="preserve">Cọc BTCT dự ứng lực, Ra=14.200kg/cm2 </t>
  </si>
  <si>
    <t xml:space="preserve">- Mastic Epoxy KOVA KL-5 sàn </t>
  </si>
  <si>
    <t xml:space="preserve">- Mastic chịu ẩm KOVA SK-6 </t>
  </si>
  <si>
    <t>Công ty cổ phần JIVC; địa chỉ: số 508, đường Trường Chinh, Quận Đống Đa, Hà Nội, ĐT: 0981 586862 - 0936 488860                   (A.Trường)</t>
  </si>
  <si>
    <t>Dây điện đơn mềm VCm - 300/500V - TCVN 6610-3 (ruột đồng, cách điện PVC)</t>
  </si>
  <si>
    <t>VCm-0.5 (1x16/0.2) - 300/500V</t>
  </si>
  <si>
    <t>VCm-0.75 (1x24/0.2) - 300/500V</t>
  </si>
  <si>
    <t>VCm-1 (1x32/0.2) - 300/500V</t>
  </si>
  <si>
    <t>Dây điện đơn mềm VCm - 450/750V - TCVN 6610-3 (ruột đồng, cách điện PVC)</t>
  </si>
  <si>
    <t>VCm-1.5 (1x30/0.25) - 450/750V</t>
  </si>
  <si>
    <t>VCm-2.5 (1x50/0.25) - 450/750V</t>
  </si>
  <si>
    <t>VCm-4 (1x56/0.3) - 450/750V</t>
  </si>
  <si>
    <t>VCm-6 (1x84/0.3) - 450/750V</t>
  </si>
  <si>
    <t>Dây điện đơn mềm VCm - 600V - JIS 3316 (ruột đồng, cách điện PVC)</t>
  </si>
  <si>
    <t>VCm-8 - 600V - JIS 3316</t>
  </si>
  <si>
    <t>VCm-14 - 600V - JIS 3316</t>
  </si>
  <si>
    <t>Dây điện đơn mềm VCm - 0.6/1kV-AS/NZS 5000.1 (ruột đồng, cách điện PVC)</t>
  </si>
  <si>
    <t>VCm-10 - 0.6/1kV</t>
  </si>
  <si>
    <t>VCm-16 - 0.6/1kV</t>
  </si>
  <si>
    <t>VCm-25 - 0.6/1kV</t>
  </si>
  <si>
    <t>VCm-35 - 0.6/1kV</t>
  </si>
  <si>
    <t>VCm-50 - 0.6/1kV</t>
  </si>
  <si>
    <t>VCm-70 - 0.6/1kV</t>
  </si>
  <si>
    <t>VCm-95 - 0.6/1kV</t>
  </si>
  <si>
    <t>Dây điện dẹp mềm VCmo - 300/500V - TCVN 6610-5 (ruột đồng, cách điện PVC, vỏ bọc PVC)</t>
  </si>
  <si>
    <t>VCmo-2x0.75-(2x24/0.2) - 300/500V</t>
  </si>
  <si>
    <t>VCmo-2x1.0-(2x32/0.2) - 300/500V</t>
  </si>
  <si>
    <t>VCmo-2x1.5-(2x30/0.25) - 300/500V</t>
  </si>
  <si>
    <t>VCmo-2x2.5-(2x50/0.25) - 300/500V</t>
  </si>
  <si>
    <t>VCmo-2x4-(2x56/0.3) - 300/500V</t>
  </si>
  <si>
    <t>VCmo-2x6-(2x84/0.3) - 300/500V</t>
  </si>
  <si>
    <t>Dây điện đôi mềm VCmd - 0.6/1kV - AS/NZS 5000.1 (ruột đồng, cách điện PVC)</t>
  </si>
  <si>
    <t>VCmd-2x0.5-(2x16/0.2) - 0.6/1kV</t>
  </si>
  <si>
    <t>VCmd-2x0.75-(2x24/0.2) - 0.6/1kV</t>
  </si>
  <si>
    <t>VCmd-2x1-(2x32/0.2) - 0.6/1kV</t>
  </si>
  <si>
    <t>VCmd-2x1.5-(2x30/0.25) - 0.6/1kV</t>
  </si>
  <si>
    <t>VCmd-2x2.5-(2x50/0.25) - 0.6/1kV</t>
  </si>
  <si>
    <t>Dây điện lực hạ thế CV - 0.6/1kV - AS/NZS 5000.1 (ruột đồng, cách điện PVC)</t>
  </si>
  <si>
    <t>CV-1 (7/0.425) - 0,6/1kV</t>
  </si>
  <si>
    <t>CV-1.5 (7/0.52) - 0,6/1kV</t>
  </si>
  <si>
    <t>CV-2.5 (7/0.67) - 0,6/1kV</t>
  </si>
  <si>
    <t>CV-4 (7/0.85) - 0,6/1kV</t>
  </si>
  <si>
    <t>CV-6 (7/1.04) - 0,6/1kV</t>
  </si>
  <si>
    <t>CV-10 (7/1.35) - 0,6/1kV</t>
  </si>
  <si>
    <t>Dây điện lực hạ thế CV - 600V - JIS C3307  (ruột đồng, cách điện PVC)</t>
  </si>
  <si>
    <t>CV-1.25 (7/0.45) - 600V</t>
  </si>
  <si>
    <t>CV-2 (7/0.6) - 600V</t>
  </si>
  <si>
    <t>CV-3.5 (7/0.8) - 600V</t>
  </si>
  <si>
    <t>CV-5.5 (7/1.0) - 600V</t>
  </si>
  <si>
    <t>CV-8 (7/1.2) - 600V</t>
  </si>
  <si>
    <t>CV-14 - 600V</t>
  </si>
  <si>
    <t>CV-22 - 600V</t>
  </si>
  <si>
    <t>CV-38 - 600V</t>
  </si>
  <si>
    <t>Cáp điện lực hạ thế CVV - 0.6/1kV - TCVN 5935 (1 lõi, ruột đồng, cách điện PVC, vỏ bọc PVC)</t>
  </si>
  <si>
    <t>CVV-1 (1x7/0.425) - 0.6/1kV</t>
  </si>
  <si>
    <t>CVV-1.5 (1x7/0.52) - 0.6/1kV</t>
  </si>
  <si>
    <t>CVV-2.5 (1x7/0.67) - 0.6/1kV</t>
  </si>
  <si>
    <t>CVV-4 (1x7/0.85) - 0.6/1kV</t>
  </si>
  <si>
    <t>CVV-6 (1x7/1.04) - 0.6/1kV</t>
  </si>
  <si>
    <t>CVV-10 (1x7/1.35) - 0.6/1kV</t>
  </si>
  <si>
    <t>Cáp điện lực hạ thế CXV - 0.6/1kV - TCVN 5935 (1 lõi, ruột đồng, cách điện XLPE, vỏ bọc PVC)</t>
  </si>
  <si>
    <t>CXV-1 (1x7/0.42) - 0.6/1kV</t>
  </si>
  <si>
    <t>CXV-1.5 (1x7/0.52) - 0.6/1kV</t>
  </si>
  <si>
    <t>CXV-2.5 (1x7/0.67) - 0.6/1kV</t>
  </si>
  <si>
    <t>CXV-4 (1x7/0.85) - 0.6/1kV</t>
  </si>
  <si>
    <t>CXV-6 (1x7/1.04) - 0.6/1kV</t>
  </si>
  <si>
    <t>CXV-10 (1x7/1.35) - 0.6/1kV</t>
  </si>
  <si>
    <t>Cọc ống D600 loại B: Thép cường độ cao, thép chủ: 18D10.7, thép đai: D4; Lcọc=12m; Bề dày thành: 100mm; Mặt bích: thép tấm dày 18mm; Manchon: cao 100mm, dày 2mm. Tải trọng làm việc 145 tấn, tải trọng giới hạn 290 tấn.</t>
  </si>
  <si>
    <t>Cọc ống D300 loại A: Thép cường độ cao, thép chủ: 6D7.1, thép đai: D3; Lcọc=12m; Bề dày thành: 60mm; Mặt bích: thép tấm dày 12mm; Manchon: cao 60mm, dày 1.5mm; Cường độ bê tông mác 60 Mpa. Tải trọng làm việc 50 tấn, tải trọng giới hạn 100 tấn.</t>
  </si>
  <si>
    <t>Cọc ống D350 loại A: Thép cường độ cao, thép chủ: 7D7.1, thép đai: D3; Lcọc=12m; Bề dày thành: 65mm; Mặt bích: thép tấm dày 12mm; Manchon: cao 60mm, dày 1.5mm; Cường độ bê tông mác 60 Mpa. Tải trọng làm việc 60 tấn, tải trọng giới hạn 120 tấn.</t>
  </si>
  <si>
    <t>Cọc ống D400 loại A: Thép cường độ cao, thép chủ: 10D7.1, thép đai: D3; Lcọc=12m; Bề dày thành: 80mm; Mặt bích: thép tấm dày 12mm; Manchon: cao 60mm, dày 1.5mm; Cường độ bê tông mác 60 Mpa. Tải trọng làm việc 80 tấn, tải trọng giới hạn 160 tấn.</t>
  </si>
  <si>
    <t>Cọc ống D500 loại A: Thép cường độ cao, thép chủ: 14D7.1, thép đai: D4; Lcọc=12m; Bề dày thành: 90mm; Mặt bích: thép tấm dày 14mm; Manchon: cao 100mm, dày 2mm; Cường độ bê tông mác 60 Mpa. Tải trọng làm việc 125 tấn, tải trọng giới hạn 205 tấn.</t>
  </si>
  <si>
    <t>Cọc ống D300 loại B: Thép cường độ cao, thép chủ: 8D9.0, thép đai: D3; Lcọc=12m; Bề dày thành: 60mm; Mặt bích: thép tấm dày 15mm; Manchon: cao 60mm, dày 1.5mm; Cường độ bê tông mác 60 Mpa. Tải trọng làm việc 50 tấn, tải trọng giới hạn 100 tấn.</t>
  </si>
  <si>
    <t>Cọc ống D350 loại B: Thép cường độ cao, thép chủ: 10D9.0, thép đai: D3; Lcọc=12m; Bề dày thành: 65mm; Mặt bích: thép tấm dày 15mm; Manchon: cao 60mm, dày 1.5mm; Cường độ bê tông mác 60 Mpa. Tải trọng làm việc 60 tấn, tải trọng giới hạn 120 tấn.</t>
  </si>
  <si>
    <t>Cọc ống D400 loại B: Thép cường độ cao, thép chủ: 12D9.0, thép đai: D3; Lcọc=12m; Bề dày thành: 80mm; Mặt bích: thép tấm dày 15mm; Manchon: cao 150mm, dày 1.5mm; Cường độ bê tông mác 60 Mpa. Tải trọng làm việc 70 tấn, tải trọng giới hạn 140 tấn.</t>
  </si>
  <si>
    <t>Cọc ống D500 loại B: Thép cường độ cao, thép chủ: 12D10.7, thép đai: D4; Lcọc=12m; Bề dày thành: 90mm; Mặt bích: thép tấm dày 18mm; Manchon: cao 100mm, dày 2mm; Cường độ bê tông mác 60 Mpa. Tải trọng làm việc 125 tấn, tải trọng giới hạn 205 tấn.</t>
  </si>
  <si>
    <t>Cọc ống D300 loại C: Thép cường độ cao, thép chủ: 10D9.0, thép đai: D3; Lcọc=12m; Bề dày thành: 60mm; Mặt bích: thép tấm dày 14mm; Manchon: cao 60mm, dày 6mm; Cường độ bê tông mác 60 Mpa. Tải trọng làm việc 40 tấn, tải trọng giới hạn 80 tấn.</t>
  </si>
  <si>
    <t>Cọc ống D350 loại C: Thép cường độ cao, thép chủ: 12D9.0, thép đai: D3; Lcọc=12m; Bề dày thành: 65mm; Mặt bích: thép tấm dày 14mm; Manchon: cao 60mm, dày 6mm; Cường độ bê tông mác 60 Mpa. Tải trọng làm việc 55 tấn, tải trọng giới hạn 110 tấn.</t>
  </si>
  <si>
    <t>Cọc ống D600 loại C: Thép cường độ cao, thép chủ: 25D10.7, thép đai: D4; Lcọc=12m; Bề dày thành: 100mm; Mặt bích: thép tấm dày 18mm; Manchon: cao 100mm, dày 8mm; Cường độ bê tông mác 60 Mpa. Tải trọng làm việc 145 tấn, tải trọng giới hạn 290 tấn.</t>
  </si>
  <si>
    <t>Cọc ống D600 loại A: Thép cường độ cao, thép chủ: 18D7.1, thép đai: D4; Lcọc=12m; Bề dày thành: 100mm; Mặt bích: thép tấm dày 14mm; Manchon: cao 100mm, dày 2mm; Cường độ bê tông mác 60 Mpa. Tải trọng làm việc 170 tấn, tải trọng giới hạn 340 tấn.</t>
  </si>
  <si>
    <t>Cọc ống D500 loại C: Thép cường độ cao, thép chủ: 16D10.7, thép đai: D4; Lcọc=12m; Bề dày thành: 100mm; Mặt bích: thép tấm dày 16mm; Manchon: cao 100mm, dày 8mm; Cường độ bê tông mác 60 Mpa. Tải trọng làm việc 105 tấn, tải trọng giới hạn 210 tấn.</t>
  </si>
  <si>
    <t>Cọc ống D400 loại C: Thép cường độ cao, thép chủ: 15D9.0, thép đai: D4; Lcọc=12m; Bề dày thành: 90mm; Mặt bích: thép tấm dày 14mm; Manchon: cao 100mm, dày 8mm; Cường độ bê tông mác 60 Mpa. Tải trọng làm việc 70 tấn, tải trọng giới hạn 140 tấn.</t>
  </si>
  <si>
    <t>IEC 60598-1 và
IEC 60598-2-3:2011</t>
  </si>
  <si>
    <t>Tiêu chuẩn 22                            TCN  18-79</t>
  </si>
  <si>
    <t xml:space="preserve">Theùp Mieàn Nam (*): </t>
  </si>
  <si>
    <t xml:space="preserve">Theùp lieân doanh Vinakyoei (*): </t>
  </si>
  <si>
    <t>Phòng Kinh tế và Hạ tầng huyện Cao Lãnh</t>
  </si>
  <si>
    <t>Phòng Kinh tế và Hạ tầng huyện Tân Hồng</t>
  </si>
  <si>
    <t>SƠN NINZA</t>
  </si>
  <si>
    <t>SƠN SAKURA</t>
  </si>
  <si>
    <t>Bột trét nội thất (1,5-2,0m2/kg/lớp)</t>
  </si>
  <si>
    <t>Bột trét ngoại thất (1,5-2,0m2/kg/lớp)</t>
  </si>
  <si>
    <t>Sơn bóng mờ (LC-2T) (độ phủ: 4,5-5,0m2/lít/lớp)</t>
  </si>
  <si>
    <t>Sơn siêu mịn kinh tế (FJDA) (độ phủ: 4,0-4,5m2/lít/lớp)</t>
  </si>
  <si>
    <t>Sơn lót kháng kiềm kinh tế (NS10) (độ phủ: 5,0-7,0m2/lít/lớp)</t>
  </si>
  <si>
    <t>Sơn siêu mịn cao cấp (LC-1T) (độ phủ: 4,0-4,5m2/lít/lớp)</t>
  </si>
  <si>
    <t>Sơn siêu bóng nội thất (LC-3T) (độ phủ: 4,5-5,0m2/lít/lớp)</t>
  </si>
  <si>
    <t>Sơn chống thấm bóng mờ (CT-1N) (độ phủ: 4,0-4,5m2/lít/lớp)</t>
  </si>
  <si>
    <t>Tạm thời không công bố giá. Lý do, Công ty, Nhà phân phối không gửi báo giá về Sở Xây dựng để cập nhật</t>
  </si>
  <si>
    <t>Sơn nội thất (Láng mịn) - ECO-INTERIOR (độ phủ: 10-12m2/lít/lớp)</t>
  </si>
  <si>
    <t>Sơn nội thất cao cấp (Bóng mờ, lau chùi được) - CLEAN KOTE (độ phủ: 10-12m2/lít/lớp)</t>
  </si>
  <si>
    <t>Sơn nội thất cao cấp (Bóng mờ, lau chùi được) - CLEANLY (độ phủ: 12-14m2/lít/lớp)</t>
  </si>
  <si>
    <t>Sơn nội thất cao cấp (Bóng sáng, lau chùi được) - NANO CLEAR (độ phủ: 12-14m2/lít/lớp)</t>
  </si>
  <si>
    <t>Sơn ngoại thất (láng mịn) - ECO-EXTERIOR (độ phủ: 10-12m2/lít/lớp)</t>
  </si>
  <si>
    <t>Sơn ngoại thất (Bóng Mờ, bảo vệ 4 năm) - SUN - FAST (độ phủ: 12-14m2/lít/lớp)</t>
  </si>
  <si>
    <t>Sơn ngoại thất (Bóng Sáng, bảo vệ 6 năm) - ULTRA - SHEEN (độ phủ: 12-14m2/lít/lớp)</t>
  </si>
  <si>
    <t>Sơn ngoại thất (Siêu Bóng, bảo vệ 8 năm) - NANO - SHEEN (độ phủ: 12-14m2/lít/lớp)</t>
  </si>
  <si>
    <t>Chống Kiềm Nội Thất - PRIMER SEALER FOR INT (độ phủ: 10-12m2/lít/lớp)</t>
  </si>
  <si>
    <t>Chống Kiềm Ngoại Thất NANO - PRIMER SEALER FOR EXT (độ phủ: 10-12m2/lít/lớp)</t>
  </si>
  <si>
    <t>Chống thấm pha xi măng - WATERPROOF (độ phủ: 10-12m2/lít/lớp)</t>
  </si>
  <si>
    <t xml:space="preserve"> Bột trét ECO 2 IN 1 NANO (1,0-1,3m2/kg/lớp)</t>
  </si>
  <si>
    <t>Sơn nội thất cao cấp (Bóng mờ, lau chùi được) - EASY WASH (độ phủ: 10-12m2/lít/lớp)</t>
  </si>
  <si>
    <t>Sơn nội thất cao cấp (Bóng mờ, lau chùi được) - CLEAR MAX  (độ phủ: 12-14m2/lít/lớp)</t>
  </si>
  <si>
    <t>Sơn ngoại thất (Bóng Mờ, bảo vệ 4 năm) - SUNNY  (độ phủ: 12-14m2/lít/lớp)</t>
  </si>
  <si>
    <t>Sơn ngoại thất (Bóng Sáng, bảo vệ 6 năm) - TOP - SHEEN  (độ phủ: 12-14m2/lít/lớp)</t>
  </si>
  <si>
    <t>Sơn ngoại thất (Siêu Bóng, bảo vệ 8 năm) - HI - SHEEN  (độ phủ: 12-14m2/lít/lớp)</t>
  </si>
  <si>
    <t>Sơn ngoại thất  (láng mịn) - ECO-EXTERIOR (độ phủ: 10-12m2/lít/lớp)</t>
  </si>
  <si>
    <t>Chống Kiềm Ngoại Thất 2IN1 - PRIMER SEALER FOR EXT (độ phủ: 10-12m2/lít/lớp)</t>
  </si>
  <si>
    <t>Chống thấm pha xi măng - WT11A (độ phủ: 10-12m2/lít/lớp)</t>
  </si>
  <si>
    <t xml:space="preserve"> Bột trét NỘI và Ngoại thất 2IN1 (1,0-1,3m2/kg/lớp)</t>
  </si>
  <si>
    <t>Chống thấm đa năng (hiệu ứng lá sen) (độ phủ: 5-8m2/lít/lớp)</t>
  </si>
  <si>
    <t>Chống thấm đa năng (pha xi măng) (độ phủ: 2-3m2/lít/lớp)</t>
  </si>
  <si>
    <t>Sơn nội thất cao cấp CLASSIC (lon thiếc 5,5lít) (độ phủ 12-14m2/lít/lớp)</t>
  </si>
  <si>
    <t>Sơn nội thất cao cấp EASY (lon thiếc 5,5lít) (độ phủ 12-14m2/lít/lớp)</t>
  </si>
  <si>
    <t>Sơn ngoại thất cao cấp ULTRA SHIELD (lon 5,5lít) (độ phủ 12-14m2/lít/lớp)</t>
  </si>
  <si>
    <t>Sơn lót kháng kiềm nội thất (thùng 18lít) (độ phủ 8-10m2/lít/lớp)</t>
  </si>
  <si>
    <t>xã Phú Thuận B, huyện Hồng Ngự; xã An Hòa, An Long huyện Tam Nông; xã Tân Qưới huyện Thanh Bình</t>
  </si>
  <si>
    <t>Khu 3: xã Phú Thuận B, H. Hồng Ngự</t>
  </si>
  <si>
    <t>Khu 5.1: xã Phú Ninh, H. Tam Nông và xã Tân Quới, An Phong, H. Thanh Bình</t>
  </si>
  <si>
    <t>Khu 5.2: xã Tân Quới, An Phong, Tân Bình, H. Thanh Bình</t>
  </si>
  <si>
    <t>Sơn ngoại thất Super Grad (thùng 18lít, độ phủ 12,9m2/lít)</t>
  </si>
  <si>
    <r>
      <t xml:space="preserve">Sơn BOSS-SPRING - Cửa hàng TTNT Tường Vy (Địa chỉ: Ngã 3 cầu Ngân Hàng, khóm 1 thị trấn Mỹ An sđt 02773 895 333- 0961 633879) - </t>
    </r>
    <r>
      <rPr>
        <sz val="14"/>
        <color indexed="17"/>
        <rFont val="Times New Roman"/>
        <family val="1"/>
      </rPr>
      <t>Áp dụng từ tháng 10/2018 theo Bảng báo giá của Công ty</t>
    </r>
  </si>
  <si>
    <t>- Sơn lót ngoại thất PROS NEW (thùng 18 lít; độ phủ 8-9m2/lít/lớp)</t>
  </si>
  <si>
    <t>- Sơn lót nội thất PROSIN NEW (thùng 18 lít; độ phủ 8-9m2/lít/lớp)</t>
  </si>
  <si>
    <t>- Sơn  nước ngoại thất AROMA (thùng 18 lít; độ phủ 7-8m2/lít /lớp)</t>
  </si>
  <si>
    <t>- Sơn  nước ngoại thất JONY (thùng 18 lít; độ phủ 7-8m2/lít /lớp)</t>
  </si>
  <si>
    <t>- Sơn  nước ngoại thất ATOM SUPER (thùng 18 lít; độ phủ 7-8m2/lít /lớp)</t>
  </si>
  <si>
    <t>- Sơn  nước nội thất AROMA (thùng 18 lít; độ phủ 7-8m2/lít /lớp)</t>
  </si>
  <si>
    <t>- Sơn  nước nội thất NEW FA (thùng 18 lít; độ phủ 7-8m2/lít /lớp)</t>
  </si>
  <si>
    <t>- Sơn  nước nội thất ACCORD (thùng 18 lít; độ phủ 7-8m2/lít /lớp)</t>
  </si>
  <si>
    <t>- Sơn  nước ngoại thất FA ngoài - CT (lon 05; độ phủ 8-9m2/lít /lớp)</t>
  </si>
  <si>
    <t>- Sơn  nước nội thất EXFA (lon 05 lít; độ phủ 8-9m2/lít /lớp)</t>
  </si>
  <si>
    <t xml:space="preserve">- Chống thấm gốc nước (CT-J555) (thùng 18 lít; độ phủ 6-8m2/lít /lớp) </t>
  </si>
  <si>
    <t xml:space="preserve">- Chống thấm gốc nước (CT-J555) màu (thùng 18 lít; độ phủ 6-8m2/lít /lớp) </t>
  </si>
  <si>
    <t>- Sơn ngoài SPEC FAST EXTERIOR-màu thường (Sơn ngoại-láng mờ) loại 18 lít; độ phủ 10-11m2/lít/lớp</t>
  </si>
  <si>
    <t>- Sơn ngoài SPEC FAST EXTERIOR-màu đặc biệt loại 18 lít; độ phủ 10-11m2/lít/lớp</t>
  </si>
  <si>
    <t>- Sơn ngoài SPEC ALL EXTERIOR-màu thường (Sơn ngoại-bóng mờ) loại 18 lít; độ phủ 10-11m2/lít/lớp</t>
  </si>
  <si>
    <t>- Sơn ngoài SPEC ALL EXTERIOR-màu đặc biệt loại 18 lít; độ phủ 10-11m2/lít/lớp</t>
  </si>
  <si>
    <t>- Sơn ngoài SPEC SATIN-màu thường (Sơn ngoại-bóng sáng); độ phủ 10-11m2/lít/lớp</t>
  </si>
  <si>
    <t>- Sơn ngoài SPEC SATIN-màu đặc biệt loại 18 lít; độ phủ 10-11m2/lít/lớp</t>
  </si>
  <si>
    <t>Sơn phủ nội thất màu trắng (thùng 18 lít, độ phủ: 6-7m2/lít/lớp)</t>
  </si>
  <si>
    <t>Sơn lót  kháng kiềm (thùng 18 lít, độ phủ: 6-6,5m2/lít/lớp)</t>
  </si>
  <si>
    <t>Sơn lót ngoại thất kháng kiềm (thùng 18 lít, độ phủ: 6-6,5m2/lít/lớp)</t>
  </si>
  <si>
    <t>Sơn phủ ngoại thất màu trắng (thùng 18 lít, độ phủ: 8-10m2/lít/lớp)</t>
  </si>
  <si>
    <t>Chống thấm sàn (thùng 20kg, độ phủ: 5-6m2/lít/lớp)</t>
  </si>
  <si>
    <t>Chống thấm tường (thùng 20kg, độ phủ: 5-6m2/lít/lớp)</t>
  </si>
  <si>
    <t>Sơn phủ ngoại thất màu nhạt (thùng 18 lít, độ phủ: 8-10m2/lít/lớp)</t>
  </si>
  <si>
    <t>Sơn phủ nội thất màu nhạt (thùng 18 lít, độ phủ: 6-7m2/lít/lớp)</t>
  </si>
  <si>
    <t xml:space="preserve">Loại P8 (8x10)cm </t>
  </si>
  <si>
    <t xml:space="preserve">Loại P10 (10x12)cm </t>
  </si>
  <si>
    <t> Sơn trong nhà - Green K2 (độ phủ: 10-12m2/lít)</t>
  </si>
  <si>
    <t>Sơn lót trong nhà - Primer K2 (độ phủ: 10-13m2/lít)</t>
  </si>
  <si>
    <t>Phụ lục 1-2
 GIÁ VẬT LIỆU XÂY DỰNG TẠI CÁC HUYỆN, THÀNH PHỐ</t>
  </si>
  <si>
    <t>Phụ lục 1-1
 GIÁ VẬT LIỆU TẠI NƠI SẢN XUẤT VÀ THÀNH PHỐ CAO LÃNH</t>
  </si>
  <si>
    <t>- Sơn lót SPEC ALKALI LOCK (Sơn chống kiềm ngoài) loại 18 lít; độ phủ 8-9m2/lít/lớp</t>
  </si>
  <si>
    <t>- Sơn lót SPEC ALKALI PRIMER FOR IN (Sơn chống kiềm trong) loại 18 lít; độ phủ 8-9m2/lít/lớp</t>
  </si>
  <si>
    <t>- Sơn trong SPEC FAST INTERIOR (Sơn nội-láng mờ) loại 18 lít; độ phủ 9-10m2/lít/lớp</t>
  </si>
  <si>
    <t>- Sơn trong SPEC EASY WASH (Sơn nội-dễ lau trùi) loại 18 lít; độ phủ 9-10m2/lít/lớp</t>
  </si>
  <si>
    <t>- Sơn trong SPEC SATIN FOR IN-màu thường (Sơn nội thất - dòng cao cấp) loại 18 lít; độ phủ 9-10m2/lít/lớp</t>
  </si>
  <si>
    <t>- Sơn lót nột thất kháng kiềm KOVA K-108 (thùng 18 lít; độ phủ 8-9m2/lít/lớp)</t>
  </si>
  <si>
    <t>- Sơn nột thất KOVA Vila (thùng 18 lít; độ phủ 10-11m2/lít/lớp)</t>
  </si>
  <si>
    <t>- Sơn nột thất KOVA lovely (thùng 18 lít; độ phủ 10-11m2/lít/lớp)</t>
  </si>
  <si>
    <t>- Sơn lót ngoại thất kháng kiềm KOVA K-208 (thùng 18 lít; độ phủ 8-9m2/lít/lớp)</t>
  </si>
  <si>
    <t>- Sơn ngoại thất chống thấm KOVA Vila (thùng 18 lít; độ phủ 11-12m2/lít/lớp)</t>
  </si>
  <si>
    <r>
      <t xml:space="preserve">Sơn nội thất Extra </t>
    </r>
    <r>
      <rPr>
        <b/>
        <sz val="14"/>
        <color indexed="17"/>
        <rFont val="Times New Roman"/>
        <family val="1"/>
      </rPr>
      <t>-</t>
    </r>
    <r>
      <rPr>
        <sz val="14"/>
        <color indexed="17"/>
        <rFont val="Times New Roman"/>
        <family val="1"/>
      </rPr>
      <t xml:space="preserve"> B7, độ phủ: 8-9m2/lít/lớp</t>
    </r>
  </si>
  <si>
    <r>
      <t xml:space="preserve">Sơn nội thất Extra </t>
    </r>
    <r>
      <rPr>
        <b/>
        <sz val="14"/>
        <color indexed="17"/>
        <rFont val="Times New Roman"/>
        <family val="1"/>
      </rPr>
      <t>-</t>
    </r>
    <r>
      <rPr>
        <sz val="14"/>
        <color indexed="17"/>
        <rFont val="Times New Roman"/>
        <family val="1"/>
      </rPr>
      <t xml:space="preserve"> B66, độ phủ: 8-9m2/lít/lớp</t>
    </r>
  </si>
  <si>
    <t>Sơn nội thất bóng mờ Extra – B1, độ phủ: 8-9m2/lít/lớp</t>
  </si>
  <si>
    <t>Sơn nội thất bóng Extra – B3, độ phủ: 8-9m2/lít/lớp</t>
  </si>
  <si>
    <t>Sơn lót kháng kiềm nội thất, độ phủ: 7-8m2/lít/lớp</t>
  </si>
  <si>
    <r>
      <t xml:space="preserve">Sơn ngoại thất Extra </t>
    </r>
    <r>
      <rPr>
        <b/>
        <sz val="14"/>
        <color indexed="17"/>
        <rFont val="Times New Roman"/>
        <family val="1"/>
      </rPr>
      <t>–</t>
    </r>
    <r>
      <rPr>
        <sz val="14"/>
        <color indexed="17"/>
        <rFont val="Times New Roman"/>
        <family val="1"/>
      </rPr>
      <t xml:space="preserve"> B6, độ phủ: 9-10m2/lít/lớp</t>
    </r>
  </si>
  <si>
    <r>
      <t xml:space="preserve">Sơn ngoại thất Extra </t>
    </r>
    <r>
      <rPr>
        <b/>
        <sz val="14"/>
        <color indexed="17"/>
        <rFont val="Times New Roman"/>
        <family val="1"/>
      </rPr>
      <t>–</t>
    </r>
    <r>
      <rPr>
        <sz val="14"/>
        <color indexed="17"/>
        <rFont val="Times New Roman"/>
        <family val="1"/>
      </rPr>
      <t xml:space="preserve"> B8, độ phủ: 9-10m2/lít/lớp</t>
    </r>
  </si>
  <si>
    <t>Sơn ngoại thất bóng mờ Extra – B2, độ phủ: 9-10m2/lít/lớp</t>
  </si>
  <si>
    <t>Sơn ngoại thất bóng Extra – B4, độ phủ: 9-10m2/lít/lớp</t>
  </si>
  <si>
    <t>TCVN 7239:2014; QCVN 16:2017/BXD</t>
  </si>
  <si>
    <t xml:space="preserve">xã Tân Thuận Đông, Tân Thuận Tây, thành phố Cao Lãnh </t>
  </si>
  <si>
    <t>Phụ lục 1-3</t>
  </si>
  <si>
    <t>FICO PCB 40</t>
  </si>
  <si>
    <t>FICO Supreme Power PCB 40</t>
  </si>
  <si>
    <t xml:space="preserve">Bê tông thương phẩm cung cấp đến khu vực trung tâm thành phố Cao Lãnh, trung tâm huyện Thanh bình; cốt liệu: cát sông Tiền - Đồng Tháp, xi măng công nghiệp đa dụng, phụ gia hóa dẽo </t>
  </si>
  <si>
    <t xml:space="preserve">Bê tông thương phẩm cung cấp đến khu vực trung tâm thành phố Sa Đéc, trung tâm huyện Châu Thành; cốt liệu: cát sông Tiền - Đồng Tháp, xi măng công nghiệp đa dụng, phụ gia hóa dẽo </t>
  </si>
  <si>
    <t>-Sơn lót kháng kiềm nội thất màu trắng (KV-108); (10-12)m2/lít/lớp</t>
  </si>
  <si>
    <r>
      <t xml:space="preserve">-Sơn </t>
    </r>
    <r>
      <rPr>
        <sz val="14"/>
        <color indexed="17"/>
        <rFont val="Times New Roman"/>
        <family val="1"/>
      </rPr>
      <t>nội thất không bóng màu trắng (K-203); (6-7)m2/lít/lớp</t>
    </r>
  </si>
  <si>
    <r>
      <t xml:space="preserve">-Sơn </t>
    </r>
    <r>
      <rPr>
        <sz val="14"/>
        <color indexed="17"/>
        <rFont val="Times New Roman"/>
        <family val="1"/>
      </rPr>
      <t>nội thất cao cấp màu trắng (SG168); (12,8-14)m2/lít/lớp</t>
    </r>
  </si>
  <si>
    <r>
      <t xml:space="preserve">-Sơn nội thất </t>
    </r>
    <r>
      <rPr>
        <sz val="14"/>
        <color indexed="17"/>
        <rFont val="Times New Roman"/>
        <family val="1"/>
      </rPr>
      <t>cao cấp màu nhạt OW, P  (SG168); (12,8-14)m2/lít/lớp</t>
    </r>
  </si>
  <si>
    <r>
      <t xml:space="preserve"> - Sơn</t>
    </r>
    <r>
      <rPr>
        <sz val="14"/>
        <color indexed="17"/>
        <rFont val="Times New Roman"/>
        <family val="1"/>
      </rPr>
      <t xml:space="preserve"> lót kháng kiềm ngoại thất màu trắng (KV-118); (11,11-13,89)m2/lít/lớp</t>
    </r>
  </si>
  <si>
    <t>- Sơn ngoại thất không bóng màu trắng (K-265); (8-9)m2/lít/lớp</t>
  </si>
  <si>
    <t>- Sơn ngoại thất cao cấp màu trắng (SG268); (13-16)m2/lít/lớp</t>
  </si>
  <si>
    <t>- Sơn ngoại thất cao cấp màu nhạt (SG268); (13-16)m2/lít/lớp</t>
  </si>
  <si>
    <t xml:space="preserve">Khu 2A; 2B: xã Long Khánh B, H. Hồng Ngự </t>
  </si>
  <si>
    <t xml:space="preserve">Khu 7: xã Tân Khánh Trung, H. Lấp Vò; xã Mỹ Xương, H. Cao Lãnh; </t>
  </si>
  <si>
    <t>Phòng Tài chính Kế hoạch - Kinh tế và Hạ tầng huyện Lấp Vò</t>
  </si>
  <si>
    <t>Khu A + Khu B: xã Phú Thuận B, huyện Hồng Ngự</t>
  </si>
  <si>
    <t>Xã Tân Thạnh, Huyện Thanh Bình</t>
  </si>
  <si>
    <t>Xã Bình Thạnh, huyện Cao Lãnh và xã An Hiệp, huyện Châu Thành</t>
  </si>
  <si>
    <t xml:space="preserve"> Xã An Hòa, An Long huyện Tam Nông; xã Phú Thuận B, huyện Hồng Ngự</t>
  </si>
  <si>
    <t>Cát xây dựng hạt nhuyễn</t>
  </si>
  <si>
    <t>Xã Thường Phước 1, huyện Hồng Ngự</t>
  </si>
  <si>
    <t>Mỏ cát An Hòa, An Long huyện Tam Nông; Phú Thuận B, huyện Hồng Ngự (gia hạn lần 7- theo CV số 1989/GP-UBND ngày 31/12/2021)</t>
  </si>
  <si>
    <t>Mỏ cát Bình Thạnh, huyện Cao Lãnh và An Hiệp, huyện Châu Thành (gia hạn lần 3 - theo CV số 1988/GP-UBND ngày 31/12/2021)</t>
  </si>
  <si>
    <t>Mỏ cát Tân Thạnh, Huyện Thanh Bình (gia hạn lần 10 - theo CV số 1987/GP-UBND ngày 31/12/2021)</t>
  </si>
  <si>
    <t>Mỏ cát Phú Thuận B, huyện Hồng Ngự (gia hạn lần 5 - theo CV số 1985/GP-UBND ngày 31/12/2021)</t>
  </si>
  <si>
    <t>Mỏ cát Thường Phước 1, huyện Hồng Ngự (gia hạn lần 2- theo CV số 2002/GP-UBND ngày 31/12/2021)</t>
  </si>
  <si>
    <t>Cát vàng hạt nhuyễn</t>
  </si>
  <si>
    <t>Mỏ cát Thường Phước 1, huyện Hồng Ngự (gia hạn lần 8- theo CV số 2003/GP-UBND ngày 31/12/2021)</t>
  </si>
  <si>
    <t>Mỏ cát Tân Thuận Đông, 
Tân Thuận Tây, thành phố Cao Lãnh (gia hạn lần 8- theo CV số 2004/GP-UBND ngày 31/12/2021)</t>
  </si>
  <si>
    <t xml:space="preserve">Mỏ cát do Công ty cổ phần xây lắp và VLXD Đồng Tháp quản lý khai thác, ĐT: 02773 859 445; 0919 267274 (A. Sơn) </t>
  </si>
  <si>
    <t>Mỏ cát từ Hồng Ngự - Sa Đéc (theo QĐ số 1918/QĐ-UBND-HC ngày 20/12/2021)</t>
  </si>
  <si>
    <t xml:space="preserve">Mỏ cát An Hòa, An Long (gia hạn lần 1 - theo CV số 1942/GP-UBND ngày 22/12/2021) </t>
  </si>
  <si>
    <t>Mỏ cát Bình Thạnh, huyện Cao Lãnh (gia hạn lần 3 - theo CV số 1986/GP-UBND ngày 31/12/2021)</t>
  </si>
  <si>
    <t>Xã Bình Thạnh, huyện Cao Lãnh</t>
  </si>
  <si>
    <t xml:space="preserve"> Xã Bình Thạnh, huyện Cao Lãnh và xã An Hiệp huyện Châu Thành</t>
  </si>
  <si>
    <t>Mỏ cát Bình Thạnh, huyện Cao Lãnh và mỏ cát An Hiệp huyện Châu Thành (gia hạn lần 4 - theo CV số 1974/GP-UBND ngày 29/12/2021)</t>
  </si>
  <si>
    <r>
      <t xml:space="preserve">- Cọc BTCT 20x20cmx800N, M250 đá 1x2 Thạnh phú- Đồng Nai, thép chủ </t>
    </r>
    <r>
      <rPr>
        <sz val="14"/>
        <color indexed="12"/>
        <rFont val="VNI-Times"/>
        <family val="0"/>
      </rPr>
      <t>Þ</t>
    </r>
    <r>
      <rPr>
        <sz val="14"/>
        <color indexed="12"/>
        <rFont val="Times New Roman"/>
        <family val="1"/>
      </rPr>
      <t>14, sức chịu tải của cọc theo vật liệu tối đa 50 tấn (*)</t>
    </r>
  </si>
  <si>
    <r>
      <t xml:space="preserve">- Cọc BTCT 25x25cmx800N, M250 đá 1x2 Thạnh phú- Đồng Nai, thép chủ </t>
    </r>
    <r>
      <rPr>
        <sz val="14"/>
        <color indexed="12"/>
        <rFont val="VNI-Times"/>
        <family val="0"/>
      </rPr>
      <t>Þ</t>
    </r>
    <r>
      <rPr>
        <sz val="14"/>
        <color indexed="12"/>
        <rFont val="Times New Roman"/>
        <family val="1"/>
      </rPr>
      <t>16, sức chịu tải của cọc theo vật liệu tối đa 80 tấn (*)</t>
    </r>
  </si>
  <si>
    <r>
      <t xml:space="preserve">- Cọc BTCT 30x30cmx800N, M250 đá 1x2 Thạnh phú- Đồng Nai, thép chủ </t>
    </r>
    <r>
      <rPr>
        <sz val="14"/>
        <color indexed="12"/>
        <rFont val="VNI-Times"/>
        <family val="0"/>
      </rPr>
      <t>Þ</t>
    </r>
    <r>
      <rPr>
        <sz val="14"/>
        <color indexed="12"/>
        <rFont val="Times New Roman"/>
        <family val="1"/>
      </rPr>
      <t>18, sức chịu tải của cọc theo vật liệu tối đa 140 tấn (*)</t>
    </r>
  </si>
  <si>
    <t>Xi măng Póoc lăng hỗn hợp PCB 40 và PCB 50 (bao 50kg) của Công ty TNHH MTV VLXD Xanh Hamaco; đ/c: KCN Sông Hậu, xã Đông Phú, huyện Châu Thành, tỉnh Hậu Giang</t>
  </si>
  <si>
    <r>
      <t xml:space="preserve">OÁng coáng beâtoâng ly taâm D600 daøy 6cm (H30-XB 80), </t>
    </r>
    <r>
      <rPr>
        <sz val="14"/>
        <color indexed="17"/>
        <rFont val="Times New Roman"/>
        <family val="1"/>
      </rPr>
      <t>mác 300</t>
    </r>
  </si>
  <si>
    <r>
      <t xml:space="preserve">OÁng coáng beâtoâng ly taâm D700 daøy 8cm (H30-XB 80), </t>
    </r>
    <r>
      <rPr>
        <sz val="14"/>
        <color indexed="17"/>
        <rFont val="Times New Roman"/>
        <family val="1"/>
      </rPr>
      <t>mác 300</t>
    </r>
  </si>
  <si>
    <r>
      <t>OÁng coáng beâtoâng ly taâm D800 daøy 8cm (H30-XB 80),</t>
    </r>
    <r>
      <rPr>
        <sz val="14"/>
        <color indexed="17"/>
        <rFont val="Times New Roman"/>
        <family val="1"/>
      </rPr>
      <t xml:space="preserve"> mác 300</t>
    </r>
  </si>
  <si>
    <r>
      <t>OÁng coáng beâtoâng ly taâm D1000 daøy 10cm (H30-XB 80),</t>
    </r>
    <r>
      <rPr>
        <sz val="14"/>
        <color indexed="17"/>
        <rFont val="Times New Roman"/>
        <family val="1"/>
      </rPr>
      <t xml:space="preserve"> mác 300</t>
    </r>
  </si>
  <si>
    <r>
      <t>OÁng coáng beâtoâng ly taâm D1500 daøy 12cm (H30-XB 80),</t>
    </r>
    <r>
      <rPr>
        <sz val="14"/>
        <color indexed="17"/>
        <rFont val="Times New Roman"/>
        <family val="1"/>
      </rPr>
      <t xml:space="preserve"> mác 300</t>
    </r>
  </si>
  <si>
    <r>
      <t xml:space="preserve">OÁng coáng </t>
    </r>
    <r>
      <rPr>
        <sz val="14"/>
        <color indexed="17"/>
        <rFont val="Times New Roman"/>
        <family val="1"/>
      </rPr>
      <t>bê tông</t>
    </r>
    <r>
      <rPr>
        <sz val="14"/>
        <color indexed="17"/>
        <rFont val="VNI-Times"/>
        <family val="0"/>
      </rPr>
      <t xml:space="preserve"> ly taâm D1200 daøy 10cm (H10-X 60), </t>
    </r>
    <r>
      <rPr>
        <sz val="14"/>
        <color indexed="17"/>
        <rFont val="Times New Roman"/>
        <family val="1"/>
      </rPr>
      <t>mác 300</t>
    </r>
  </si>
  <si>
    <r>
      <t>OÁng coáng beâtoâng ly taâm D1200 daøy 10cm (H30-XB 80),</t>
    </r>
    <r>
      <rPr>
        <sz val="14"/>
        <color indexed="17"/>
        <rFont val="Times New Roman"/>
        <family val="1"/>
      </rPr>
      <t xml:space="preserve"> mác 300</t>
    </r>
  </si>
  <si>
    <r>
      <t>OÁng coáng betoâng ly taâm D1200 daøy 10cm væa heø,</t>
    </r>
    <r>
      <rPr>
        <sz val="14"/>
        <color indexed="17"/>
        <rFont val="Times New Roman"/>
        <family val="1"/>
      </rPr>
      <t xml:space="preserve"> mác 300</t>
    </r>
  </si>
  <si>
    <t xml:space="preserve">Công ty cổ phần 720, đ/c: Đường Lê Hồng Phong, P. Bình Thủy, Q. Bình Thủy, TP. Cần Thơ; ĐT: 0918 415991 (A. Trường) </t>
  </si>
  <si>
    <t>QCVN 16:2019/BXD</t>
  </si>
  <si>
    <t>Các sản phẩm xi măng PCB 40 gồm: Cửu Long; FUJIPRO; TOP ONE; MADANAFUJI</t>
  </si>
  <si>
    <t>Cống bê tông vỉa hè, mác 300 (*)</t>
  </si>
  <si>
    <t>Cống bê tông 0,65 HL93 (cấp tải tương đương H10-X60) mác 300 (*)</t>
  </si>
  <si>
    <t>Cống bê tông HL93, (cấp tải tương đương H30-HK 80), mác 300 (*)</t>
  </si>
  <si>
    <t>Sơn nước</t>
  </si>
  <si>
    <t>Phòng Kinh tế và Hạ tầng huyện Hồng Ngự</t>
  </si>
  <si>
    <t xml:space="preserve">Mỏ cát Phú Thuận B, huyện Hồng Ngự (gia hạn lần 10- theo CV số 1917/GP-UBND ngày 20/12/2021) </t>
  </si>
  <si>
    <t>Cọc vuông bê tông dự ứng lực; Thép dự ứng lực cường độ: 17.700 kg/cm2; Bê tông mác 400</t>
  </si>
  <si>
    <t xml:space="preserve">TCVN 9114:2012 </t>
  </si>
  <si>
    <t>Tiết diện 100mm x 100mm, L= 1,0 - 4,0 mét, khả năng chịu tải đầu cọc Pvl = 11,05 tấn; Pdh = 5,525 tấn</t>
  </si>
  <si>
    <t>Tiết diện 120mm x 120mm, L= 1,0 - 5,0 mét, khả năng chịu tải đầu cọc Pvl = 15,9 tấn; Pdh = 7,95 tấn</t>
  </si>
  <si>
    <t>Tiết diện 150mm x 150mm, L= 1,0 - 6,0 mét, khả năng chịu tải đầu cọc Pvl = 24,86 tấn; Pdh = 12,43 tấn</t>
  </si>
  <si>
    <t>Tiết diện 200mm x 200mm, L &lt; 8,0 mét, khả năng chịu tải đầu cọc Pvl = 44,2 tấn; Pdh = 22,1 tấn</t>
  </si>
  <si>
    <t>Tiết diện 200mm x 200mm, L= 8,0 - 10,0 mét, khả năng chịu tải đầu cọc Pvl = 44,2 tấn; Pdh = 22,1 tấn</t>
  </si>
  <si>
    <t>Tiết diện 250mm x 250mm, L &lt; 8,0 mét, khả năng chịu tải đầu cọc Pvl = 69 tấn; Pdh = 34,5 tấn</t>
  </si>
  <si>
    <t>Tiết diện 250mm x 250mm, L= 8,0 - 12,0 mét, khả năng chịu tải đầu cọc Pvl = 69 tấn; Pdh = 34,5 tấn</t>
  </si>
  <si>
    <t>Hộp nối cọc tiết diện 150mm x 150mm</t>
  </si>
  <si>
    <t>Hộp nối cọc tiết diện 200mm x 200mm</t>
  </si>
  <si>
    <t>Hộp nối cọc tiết diện 250mm x 250mm</t>
  </si>
  <si>
    <t>Dày 6mm hàn robot dùng cho loại cọc tiết diện 150mm x 150mm</t>
  </si>
  <si>
    <t>Dày 6mm hàn robot dùng cho loại cọc tiết diện 200mm x 200mm</t>
  </si>
  <si>
    <t>Dày 6mm hàn robot dùng cho loại cọc tiết diện 250mm x 250mm</t>
  </si>
  <si>
    <t>Báo giá ngày 20-03-2021</t>
  </si>
  <si>
    <r>
      <t xml:space="preserve">Cửa sắt; cửa gỗ; cửa nhôm: </t>
    </r>
    <r>
      <rPr>
        <i/>
        <sz val="14"/>
        <color indexed="10"/>
        <rFont val="Times New Roman"/>
        <family val="1"/>
      </rPr>
      <t>Áp dụng Phụ lục giá VLXD (kèm theo Công văn báo báo giá vật liệu xây dựng của Phòng Quản lý đô thị thành phố Cao Lãnh.</t>
    </r>
  </si>
  <si>
    <r>
      <t xml:space="preserve">Xi măng LAVICA PCB 40, bao 50kg </t>
    </r>
    <r>
      <rPr>
        <b/>
        <sz val="14"/>
        <color indexed="12"/>
        <rFont val="Times New Roman"/>
        <family val="1"/>
      </rPr>
      <t>(đơn giá do Công ty cung cấp) địa chỉ: Tổ 5, ấp Tân Định, xã Tân Thành, huyện Lai Vung, tỉnh Đồng Tháp; ĐT: 0932 999546.</t>
    </r>
  </si>
  <si>
    <t>Xi măng STARMAX PCB 40, bao 50kg (theo CV số 07.DKG/CV/STARCEMT của Công ty TNHH Vật Liệu Xây Dựng Xi Măng SCG Việt Nam - địa chỉ: Tầng 9, Tòa nhà An Phú 117 – 119 Lý Chính Thắng, Phường 7, Quận 3, TP. Hồ Chí Minh.</t>
  </si>
  <si>
    <r>
      <t xml:space="preserve">Xi măng Tây Đô Export PCB 40 cao cấp, bao 50kg (áp dụng từ ngày </t>
    </r>
    <r>
      <rPr>
        <b/>
        <sz val="14"/>
        <color indexed="12"/>
        <rFont val="Times New Roman"/>
        <family val="1"/>
      </rPr>
      <t>01/11/2021</t>
    </r>
    <r>
      <rPr>
        <b/>
        <sz val="14"/>
        <color indexed="12"/>
        <rFont val="Times New Roman"/>
        <family val="1"/>
      </rPr>
      <t xml:space="preserve"> (theo Bảng báo giá ngày 23/10/2021 của Công ty cổ phần xi măng Tây Đô - Địa chỉ: Km 14, Quốc lộ 91, Phường Phước Thới, Quận Ô Môn, TP. Cần Thơ)</t>
    </r>
  </si>
  <si>
    <r>
      <t>Xi măng Công Thanh PCB40, bao 50kg (</t>
    </r>
    <r>
      <rPr>
        <b/>
        <sz val="14"/>
        <color indexed="12"/>
        <rFont val="Times New Roman"/>
        <family val="1"/>
      </rPr>
      <t>theo Bảng báo giá số</t>
    </r>
    <r>
      <rPr>
        <b/>
        <sz val="14"/>
        <color indexed="10"/>
        <rFont val="Times New Roman"/>
        <family val="1"/>
      </rPr>
      <t xml:space="preserve"> </t>
    </r>
    <r>
      <rPr>
        <b/>
        <sz val="14"/>
        <color indexed="12"/>
        <rFont val="Times New Roman"/>
        <family val="1"/>
      </rPr>
      <t>338/22/BBG/XMCT-KD ngày 22/12/2021</t>
    </r>
    <r>
      <rPr>
        <b/>
        <sz val="14"/>
        <color indexed="12"/>
        <rFont val="Times New Roman"/>
        <family val="1"/>
      </rPr>
      <t xml:space="preserve"> của Công ty cổ phần xi măng Công Thanh - Địa chỉ: Thôn Tam Sơn, Xã Tân Trường, Huyện Tĩnh Gia, Tỉnh Thanh Hoá. ) </t>
    </r>
  </si>
  <si>
    <r>
      <t>Xi măng Sài Gòn PCB40-MS (XM pooclăng hỗn hợp bền Sunphat), bao 50kg (áp dụng từ tháng 12/2018,</t>
    </r>
    <r>
      <rPr>
        <b/>
        <sz val="14"/>
        <color indexed="12"/>
        <rFont val="Times New Roman"/>
        <family val="1"/>
      </rPr>
      <t xml:space="preserve"> theo CV số 64/CV/2018  ngày 12/12/2018 của Công ty cổ phần Phát triển Sài Gòn - Địa chỉ: 143/7D Ung Văn Khiêm, Phường 25, Quận Bình Thạnh, TP HCM) - (giá bán lẻ tại các công trình trên địa bàn tỉnh Đồng Tháp)</t>
    </r>
  </si>
  <si>
    <r>
      <t>Xi măng Genwestco PCB 40, bao 50 kg (áp dụng từ ngày 01/01/2022</t>
    </r>
    <r>
      <rPr>
        <b/>
        <sz val="14"/>
        <color indexed="12"/>
        <rFont val="Times New Roman"/>
        <family val="1"/>
      </rPr>
      <t xml:space="preserve"> theo Bảng báo giá ngày 28/9/2021 của Xí nghiệp 406 thuộc Công ty TNHH MTV 622 - Địa chỉ: Tổ 5, khóm 2, Phường Thành Phước, Thị xã Bình Minh, tỉnh Vĩnh Long; ĐT: 0984 309688: Nhựt Anh)</t>
    </r>
  </si>
  <si>
    <t>Xi măng Thăng Long - (Công ty cổ phần xi măng Thăng Long - Đ/c: Lô A3, KCN Hiệp Phước, Long Thới, Nhà Bè, TPHCM; ĐT: 08 37800912, ; áp dụng từ ngày 01/7/2021)</t>
  </si>
  <si>
    <t>OÁng uPVC - Cty CP Nhöïa Taân Tieán; Địa chỉ: số 27 Đồng Khởi, P. Bến Nghé, Q. 1, Tp. Hồ Chí Minh:</t>
  </si>
  <si>
    <t>Ống uPVC - Công ty TNHH hóa nhựa Đệ Nhất - Đ/c: Lô B02, Đường số 3, khu công nghiệp Đức Hòa 1, Ấp 5, Xã Đức Hòa Đông, Huyện Đức Hoà, Tỉnh Long An</t>
  </si>
  <si>
    <t>Công ty cổ phần nhựa Thiếu niên Tiền Phong Phía Nam - Đ/c: Lô C2, khu công nghiệp Đồng An II, Phường Hoà Phú, Thành phố Thủ Dầu Một, tỉnh Bình Dương</t>
  </si>
  <si>
    <r>
      <t xml:space="preserve">Công ty TNHH NHỰA GIANG HIỆP THĂNG (ống uPVC) giá đã có VAT (địa chỉ: Lô C1 cụm CN Nhựa Đức Hòa - xã Đức Hòa Hạ - H. Đức Hòa, tỉnh Long An, sđt: 0723 779 337), áp dụng từ tháng </t>
    </r>
    <r>
      <rPr>
        <b/>
        <sz val="14"/>
        <color indexed="10"/>
        <rFont val="Times New Roman"/>
        <family val="1"/>
      </rPr>
      <t>9/2020</t>
    </r>
  </si>
  <si>
    <t xml:space="preserve">Công ty cổ phần sản xuất kinh doanh Toàn Mỹ - Địa chỉ: Khu phố Hòa Lân 1, Phường Thuận Giao, TX Thuận An, Bình Dương; ĐT: 0909.50.66.25 </t>
  </si>
  <si>
    <t>Xi măng Vicem Hà tiên 1 con lân PCB 40, bao 50kg (đơn giá khảo sát tại Doanh nghiệp tư nhân Hữu Tâm, địa chỉ: số 136 QL30, Phường Mỹ Phú, TP. Cao Lãnh, tỉnh Đồng Tháp; ĐT: 02773 858699)</t>
  </si>
  <si>
    <t xml:space="preserve">Gạch thạch Anh (Granite nhân tạo): </t>
  </si>
  <si>
    <t xml:space="preserve">- 60x30 (màu nhạt) </t>
  </si>
  <si>
    <t xml:space="preserve">- 60x60 (màu nhạt) </t>
  </si>
  <si>
    <t xml:space="preserve">Gạch thạch Anh bóng kiếng: </t>
  </si>
  <si>
    <t>Gạch Terazo vĩa hè: 400x400x32</t>
  </si>
  <si>
    <t>Vải địa kỹ thuật không dệt APT 12 kN/m</t>
  </si>
  <si>
    <t>Vải địa kỹ thuật không dệt APT 15 kN/m</t>
  </si>
  <si>
    <t>Vải địa kỹ thuật không dệt APT 17 kN/m</t>
  </si>
  <si>
    <t>Vải địa kỹ thuật không dệt APT 20 kN/m</t>
  </si>
  <si>
    <t>Vải địa kỹ thuật không dệt APT 25 kN/m</t>
  </si>
  <si>
    <t>Vải địa kỹ thuật dệt DML 30 (300/50 kN/m)</t>
  </si>
  <si>
    <t>Vải địa kỹ thuật dệt DML 30 (300/300 kN/m)</t>
  </si>
  <si>
    <t>Vải địa kỹ thuật dệt DML 20 (200/200 kN/m)</t>
  </si>
  <si>
    <t>Vải địa kỹ thuật dệt DML 20 (200/50 kN/m)</t>
  </si>
  <si>
    <t>Vải địa kỹ thuật dệt DML 10 (100/100 kN/m)</t>
  </si>
  <si>
    <t>Vải địa kỹ thuật dệt DML 10 (100/50 kN/m)</t>
  </si>
  <si>
    <t xml:space="preserve">Chống thấm thẩm thấu Hydrosave H7 </t>
  </si>
  <si>
    <t>Chống thấm ngang: Sàn mái, sê nô, khu vệ sinh: 2m2 /lít/lớp</t>
  </si>
  <si>
    <t>Chống thấm mái ngói: 5m2 /lít/lớp</t>
  </si>
  <si>
    <t>Chống thấm đứng: Tường ngoài nhà: 4m2 /lít/lớp</t>
  </si>
  <si>
    <t>- Thi coâng bôm beâtoâng  &lt; 30m</t>
  </si>
  <si>
    <t>- Thi coâng bôm beâtoâng  &gt; 30m</t>
  </si>
  <si>
    <t>Bộ đèn NLMT  All In One NOVA 30W 5700 màu trắng (KY-Y-YF-001) - 30W - 5100 Lm; Mono panel 65W/18V - Lithium battery 30AH/12.8V</t>
  </si>
  <si>
    <t>Bộ đèn NLMT  All In One NOVA 40W 5700 màu trắng (KY-Y-YF-002) - 40W - 6800 Lm; Mono panel 95W/18V - Lithium battery 40AH/12.8V</t>
  </si>
  <si>
    <t>Bộ đèn NLMT  All In One NOVA 50W 5700 màu trắng (KY-Y-YF-003) - 50W - 8500 Lm; Mono panel 130W/18V - Lithium battery 50AH/12.8V</t>
  </si>
  <si>
    <t>Bộ đèn NLMT All In One NOVA 60W 5700 màu trắng (KY-Y-YF-004) - 60W - 10200 Lm; Mono panel 130W/18V - Lithium battery 60AH/12.8V</t>
  </si>
  <si>
    <t>Bộ đèn NLMT  All In One COOLEX 60W 5700 màu xám (KY-Y-YJ-001) - 60W - 10200 Lm; Mono panel 130W/18V - Lithium battery 80AH/12.8V</t>
  </si>
  <si>
    <t>Bộ đèn NLMT  All In One COOLEX 80W 5700 màu xám (KY-Y-YJ-002) - 80W - 13600 Lm; Mono panel 260W/36V - Lithium battery 60AH/25.6V</t>
  </si>
  <si>
    <t>Bộ đèn NLMT  All In One COOLEX 100W 5700 màu xám (KY-Y-YJ-002-C1) Loại 1 - 100W - 17000 Lm; Mono panel 260W/36V - Lithium battery 60AH/25.6V</t>
  </si>
  <si>
    <t xml:space="preserve"> Bộ đèn NLMT All In One CAPSOL 10W 5700 màu đen (KY-Y-YY-001)- A161810W - 1700 Lm; Mono panel 17W/6V - Lithium battery 30AH/3.2V</t>
  </si>
  <si>
    <t>Bộ đèn NLMT All In One CAPSOL 10W 5700 màu đen (KY-Y-YY-001) - 10W - 1700 Lm; Mono panel 25W/6V - Lithium battery 40AH/3.2V</t>
  </si>
  <si>
    <t>Bộ đèn NLMT  All In One COOLEX 120W 5700 màu xám (KY-Y-YJ-003) - 120W - 24000 Lm; Mono panel 260W/36V - Lithium battery 80AH/25.6V</t>
  </si>
  <si>
    <t>Sơn nội thất cao cấp CLASSIC (thùng 18lít) (độ phủ 10-12m2/lít/lớp)</t>
  </si>
  <si>
    <t>Sơn nội thất cao cấp EASY (thùng 18lít) (độ phủ 10-12m2/lít/lớp)</t>
  </si>
  <si>
    <t>Sơn ngoại thất cao cấp ULTRA SHIELD (thùng 18lít) (độ phủ 10-12m2/lít/lớp)</t>
  </si>
  <si>
    <t>Sơn lót kháng kiềm ngoại thất (thùng 18lít) (độ phủ 8-10m2/lít/lớp)</t>
  </si>
  <si>
    <t>Sơn trắng trần (thùng 18 lít) (độ phủ 10-12m2/lít/lớp)</t>
  </si>
  <si>
    <t>Gạch Block 20, KT: 190x190x390, M75</t>
  </si>
  <si>
    <t>Gạch Block 10, KT: 100x190x390, M75</t>
  </si>
  <si>
    <t>Gạch thẻ đặc, KT: 50x100x190, M75</t>
  </si>
  <si>
    <t>Gạch thẻ đặc, KT: 40x80x180, M100</t>
  </si>
  <si>
    <t>Gạch thẻ đặc, KT: 50x100x190, M100</t>
  </si>
  <si>
    <t>Gạch thẻ đặc, KT: 50x100x200, M100</t>
  </si>
  <si>
    <t>Gạch ống 4 lỗ, KT: 80x80x180, M75</t>
  </si>
  <si>
    <r>
      <t xml:space="preserve">Công ty TNHH MTV TM Đồng Tâm, Địa chỉ: Số 07, Khu phố 6, Thị Trấn Bến Lức, Huyện Bến Lức, Tỉnh Long An (áp dụng từ tháng </t>
    </r>
    <r>
      <rPr>
        <b/>
        <sz val="14"/>
        <color indexed="10"/>
        <rFont val="Cambria"/>
        <family val="1"/>
      </rPr>
      <t>3/2018</t>
    </r>
    <r>
      <rPr>
        <b/>
        <sz val="14"/>
        <color indexed="17"/>
        <rFont val="Cambria"/>
        <family val="1"/>
      </rPr>
      <t>, theo báo giá của Chi nhánh Công ty Đồng Tâm tại TPCL)</t>
    </r>
  </si>
  <si>
    <t xml:space="preserve">Công ty CP Nhựa Bình Minh, 240 Hậu Giang, P9, Q6, Tp. Hồ Chí Minh - ĐT: (028)39690973 </t>
  </si>
  <si>
    <t>Sơn nội thất (độ phủ: 11-13m2/lít/lớp)</t>
  </si>
  <si>
    <t>QCVN:16:2019/BXD</t>
  </si>
  <si>
    <t>Sơn nội thất S-light (độ phủ: 8-10m2/lít/lớp)</t>
  </si>
  <si>
    <t>Sơn ngoại thất (độ phủ: 11-13m2/lít/lớp)</t>
  </si>
  <si>
    <t>Sơn ngoại thất bền màu (độ phủ: 11-13m2/lít/lớp)</t>
  </si>
  <si>
    <t>Sơn giao thông phản quang nhiệt dẻo - màu trắng</t>
  </si>
  <si>
    <t>Sơn giao thông phản quang nhiệt dẻo - màu vàng</t>
  </si>
  <si>
    <t>Sơn phủ Alkyd (độ phủ: 10-14m2/kg/lớp)</t>
  </si>
  <si>
    <t>TCVN 5730-2008</t>
  </si>
  <si>
    <t>Sơn lót chống rỉ Alkyd (độ phủ: 8-10m2/kg/lớp)</t>
  </si>
  <si>
    <t>Sơn Alkyd lót kẽm (độ phủ: 8-10m2/kg/lớp)</t>
  </si>
  <si>
    <t xml:space="preserve">Bột trét nội thất </t>
  </si>
  <si>
    <t>TCVN 7239-2014</t>
  </si>
  <si>
    <t xml:space="preserve">Bột trét ngoại thất </t>
  </si>
  <si>
    <r>
      <t>Đá ANTRACO: Giá đã bao gồm chi phí giao hàng xuống phương tiện thủy tại Bến cảng Công ty An traco và thuế VAT (</t>
    </r>
    <r>
      <rPr>
        <b/>
        <sz val="14"/>
        <color indexed="10"/>
        <rFont val="Times New Roman"/>
        <family val="1"/>
      </rPr>
      <t>áp dụng từ ngày 01/01/2019</t>
    </r>
    <r>
      <rPr>
        <b/>
        <sz val="14"/>
        <color indexed="12"/>
        <rFont val="Times New Roman"/>
        <family val="1"/>
      </rPr>
      <t xml:space="preserve"> theo Thông báo giá bán đá xây dựng số 01/2018-TBG.CT ngày 01/12/2018 của Công ty TNHH Liên doanh ANTRACO), </t>
    </r>
    <r>
      <rPr>
        <b/>
        <sz val="14"/>
        <color indexed="12"/>
        <rFont val="Times New Roman"/>
        <family val="1"/>
      </rPr>
      <t xml:space="preserve">Đ/c: ấp Lò Rèn, xã Châu Lăng, huyện Tri Tôn, tỉnh An Giang. Điện thoại: 0296.3874616 – 0296.3874775. </t>
    </r>
  </si>
  <si>
    <r>
      <t xml:space="preserve">Công ty TNHH An Khang Thanh Bình, </t>
    </r>
    <r>
      <rPr>
        <b/>
        <sz val="14"/>
        <color indexed="17"/>
        <rFont val="Cambria"/>
        <family val="1"/>
      </rPr>
      <t xml:space="preserve">địa chỉ: khóm Tân Thuận, thị trấn Thanh Bình, huyện Thanh Bình, tỉnh Đồng Tháp; Điện thoại: 0913 969127. Áp dụng từ ngày </t>
    </r>
    <r>
      <rPr>
        <b/>
        <sz val="14"/>
        <color indexed="10"/>
        <rFont val="Cambria"/>
        <family val="1"/>
      </rPr>
      <t>08/3/2019</t>
    </r>
    <r>
      <rPr>
        <b/>
        <sz val="14"/>
        <color indexed="17"/>
        <rFont val="Cambria"/>
        <family val="1"/>
      </rPr>
      <t>.</t>
    </r>
  </si>
  <si>
    <r>
      <t xml:space="preserve">Công ty TNHH Gạch công nghệ cao Huỳnh Gia, </t>
    </r>
    <r>
      <rPr>
        <b/>
        <sz val="14"/>
        <color indexed="17"/>
        <rFont val="Cambria"/>
        <family val="1"/>
      </rPr>
      <t xml:space="preserve">địa chỉ: tổ 8, ấp An Lạc, xã An Bình, huyện Cao Lãnh, tỉnh Đồng Tháp. Điện thoại: 0918 055651. Áp dụng từ ngày </t>
    </r>
    <r>
      <rPr>
        <b/>
        <sz val="14"/>
        <color indexed="10"/>
        <rFont val="Cambria"/>
        <family val="1"/>
      </rPr>
      <t>01/4/2018</t>
    </r>
    <r>
      <rPr>
        <b/>
        <sz val="14"/>
        <color indexed="17"/>
        <rFont val="Cambria"/>
        <family val="1"/>
      </rPr>
      <t>.</t>
    </r>
  </si>
  <si>
    <r>
      <t>Công ty CP Khoa học công nghệ HIDICO,</t>
    </r>
    <r>
      <rPr>
        <sz val="14"/>
        <color indexed="17"/>
        <rFont val="Cambria"/>
        <family val="1"/>
      </rPr>
      <t xml:space="preserve"> </t>
    </r>
    <r>
      <rPr>
        <b/>
        <sz val="14"/>
        <color indexed="17"/>
        <rFont val="Cambria"/>
        <family val="1"/>
      </rPr>
      <t xml:space="preserve">Đ/c: số 01-03 Hồ Biểu Chánh, Khu 500 căn, phường Phú Mỹ, TP. Cao Lãnh - Nhà máy sản xuất: Khu C, Khu công nghiệp Sa Đéc, Đồng Tháp </t>
    </r>
    <r>
      <rPr>
        <b/>
        <sz val="14"/>
        <color indexed="10"/>
        <rFont val="Cambria"/>
        <family val="1"/>
      </rPr>
      <t>01/3/2018.</t>
    </r>
  </si>
  <si>
    <r>
      <t xml:space="preserve">Công ty Cổ phần đầu tư công nghệ Green Sun - </t>
    </r>
    <r>
      <rPr>
        <b/>
        <sz val="14"/>
        <color indexed="17"/>
        <rFont val="Times New Roman"/>
        <family val="1"/>
      </rPr>
      <t xml:space="preserve"> Đ/c: số 45, đường số 17, khu phố 5, phường Linh Tây, quận Thủ Đức, TPHCM  (áp dụng từ ngày </t>
    </r>
    <r>
      <rPr>
        <b/>
        <sz val="14"/>
        <color indexed="10"/>
        <rFont val="Times New Roman"/>
        <family val="1"/>
      </rPr>
      <t>23/7/2018</t>
    </r>
    <r>
      <rPr>
        <b/>
        <sz val="14"/>
        <color indexed="17"/>
        <rFont val="Times New Roman"/>
        <family val="1"/>
      </rPr>
      <t>, theo Bảng báo giá của Công ty)</t>
    </r>
  </si>
  <si>
    <r>
      <t>Công ty TNHH MTV Xây lắp An Giang - Đơn vị phân phối khu vực Đồng Tháp: Công ty TNHH Xây dựng Thương mại AN ĐỒNG, số 71 Nguyễn Sinh Sắc, khóm Hoà Khánh, Phường 2, Tp. Sa Đéc; Điện thoại: 0939117827 (chị Phương). Áp dụng từ ngày</t>
    </r>
    <r>
      <rPr>
        <b/>
        <sz val="14"/>
        <color indexed="10"/>
        <rFont val="Cambria"/>
        <family val="1"/>
      </rPr>
      <t xml:space="preserve"> 06/5/2019</t>
    </r>
    <r>
      <rPr>
        <b/>
        <sz val="14"/>
        <color indexed="17"/>
        <rFont val="Cambria"/>
        <family val="1"/>
      </rPr>
      <t xml:space="preserve"> theo Bảng niêm yết giá số 20 ngày 06/5/2019 của Công ty. </t>
    </r>
    <r>
      <rPr>
        <sz val="14"/>
        <color indexed="17"/>
        <rFont val="Cambria"/>
        <family val="1"/>
      </rPr>
      <t>(giá đã bao gồm chi phí vận chuyển đến công trình khu vực thành phố Cao Lãnh)</t>
    </r>
  </si>
  <si>
    <r>
      <t xml:space="preserve">Gạch bê tông khí chưng áp (AAC) Công ty CP gạch khối Tân Kỹ Nguyên - </t>
    </r>
    <r>
      <rPr>
        <b/>
        <sz val="14"/>
        <color indexed="17"/>
        <rFont val="Times New Roman"/>
        <family val="1"/>
      </rPr>
      <t xml:space="preserve">Đơn vị phân phối khu vực Đồng Tháp: Công ty TNHH Xây dựng Thương mại AN ĐỒNG, số 71 Nguyễn Sinh Sắc, khóm Hoà Khánh, Phường 2, Tp. Sa Đéc; Điện thoại: 0939117827 (chị Phương). Áp dụng từ ngày </t>
    </r>
    <r>
      <rPr>
        <b/>
        <sz val="14"/>
        <color indexed="10"/>
        <rFont val="Times New Roman"/>
        <family val="1"/>
      </rPr>
      <t xml:space="preserve">06/5/2019 </t>
    </r>
    <r>
      <rPr>
        <b/>
        <sz val="14"/>
        <color indexed="17"/>
        <rFont val="Times New Roman"/>
        <family val="1"/>
      </rPr>
      <t xml:space="preserve">theo Bảng niêm yết giá số 20 ngày </t>
    </r>
    <r>
      <rPr>
        <b/>
        <sz val="14"/>
        <color indexed="17"/>
        <rFont val="Times New Roman"/>
        <family val="1"/>
      </rPr>
      <t>06/5/2019</t>
    </r>
    <r>
      <rPr>
        <b/>
        <sz val="14"/>
        <color indexed="17"/>
        <rFont val="Times New Roman"/>
        <family val="1"/>
      </rPr>
      <t xml:space="preserve"> của Công ty. </t>
    </r>
    <r>
      <rPr>
        <sz val="14"/>
        <color indexed="17"/>
        <rFont val="Times New Roman"/>
        <family val="1"/>
      </rPr>
      <t>(giá đã bao gồm chi phí vận chuyển đến công trình khu vực tỉnh Đồng Tháp)</t>
    </r>
  </si>
  <si>
    <r>
      <t xml:space="preserve">CÔNG TY TNHH BLUESCOPE LYSAGHT VIỆT NAM- </t>
    </r>
    <r>
      <rPr>
        <b/>
        <sz val="14"/>
        <color indexed="12"/>
        <rFont val="Cambria"/>
        <family val="1"/>
      </rPr>
      <t xml:space="preserve">đ/c: số 28-33 Phạm Ngọc Thạch, P. Cái Khế, Q Ninh Kiều, TP Cần Thơ, đt: 02923 839461 (áp dụng từ ngày </t>
    </r>
    <r>
      <rPr>
        <b/>
        <sz val="14"/>
        <color indexed="10"/>
        <rFont val="Cambria"/>
        <family val="1"/>
      </rPr>
      <t>01/5/2020</t>
    </r>
    <r>
      <rPr>
        <b/>
        <sz val="14"/>
        <color indexed="12"/>
        <rFont val="Cambria"/>
        <family val="1"/>
      </rPr>
      <t xml:space="preserve"> theo Bảng giá bán lẻ của Công ty) đt: 0903. 608486 (A. Kiệt)</t>
    </r>
  </si>
  <si>
    <r>
      <t xml:space="preserve">Chi nhánh Đồng Tháp Công ty TNHH MTV TM Đồng Tâm (áp dụng từ ngày </t>
    </r>
    <r>
      <rPr>
        <b/>
        <sz val="14"/>
        <color indexed="10"/>
        <rFont val="Times New Roman"/>
        <family val="1"/>
      </rPr>
      <t>29/5/2018</t>
    </r>
    <r>
      <rPr>
        <b/>
        <sz val="14"/>
        <color indexed="12"/>
        <rFont val="Times New Roman"/>
        <family val="1"/>
      </rPr>
      <t xml:space="preserve">, theo báo giá số </t>
    </r>
    <r>
      <rPr>
        <b/>
        <sz val="14"/>
        <color indexed="10"/>
        <rFont val="Times New Roman"/>
        <family val="1"/>
      </rPr>
      <t xml:space="preserve">24 </t>
    </r>
    <r>
      <rPr>
        <b/>
        <sz val="14"/>
        <color indexed="12"/>
        <rFont val="Times New Roman"/>
        <family val="1"/>
      </rPr>
      <t>của Công ty Đồng Tâm)</t>
    </r>
  </si>
  <si>
    <r>
      <t>Cửa nhựa lõi thép MAIWINDOWS - DNTN MAI CHƯƠNG (</t>
    </r>
    <r>
      <rPr>
        <b/>
        <sz val="14"/>
        <color indexed="17"/>
        <rFont val="Times New Roman"/>
        <family val="1"/>
      </rPr>
      <t>giá chưa bao gồm thuế VAT). ĐC:  số 270 Điện Biên Phủ, phường Mỹ Phú, thành phố Cao Lãnh sđt: 02773 858 649</t>
    </r>
  </si>
  <si>
    <r>
      <t xml:space="preserve">Công ty TNHH TMDV Nguyễn Đình, đ/c: 28/3A, tổ 7, khu phố Bình Giao, phường Thuận Giao, thị xã Thuận An, tỉnh Bình Dương, ĐT: 0650 3717606 (áp dụng từ </t>
    </r>
    <r>
      <rPr>
        <b/>
        <sz val="14"/>
        <color indexed="10"/>
        <rFont val="Cambria"/>
        <family val="1"/>
      </rPr>
      <t>01/7/2019</t>
    </r>
    <r>
      <rPr>
        <b/>
        <sz val="14"/>
        <color indexed="12"/>
        <rFont val="Cambria"/>
        <family val="1"/>
      </rPr>
      <t>)</t>
    </r>
  </si>
  <si>
    <r>
      <t xml:space="preserve">Công ty CP Cúc Phương; </t>
    </r>
    <r>
      <rPr>
        <b/>
        <sz val="14"/>
        <color indexed="17"/>
        <rFont val="Times New Roman"/>
        <family val="1"/>
      </rPr>
      <t xml:space="preserve">Đ/c Trụ sở chính: tổ 15, phường Kiến Hưng, quận Hà Đông, TP. Hà Nội; ĐT: 0901 799 855  (áp dụng từ tháng </t>
    </r>
    <r>
      <rPr>
        <b/>
        <sz val="14"/>
        <color indexed="10"/>
        <rFont val="Times New Roman"/>
        <family val="1"/>
      </rPr>
      <t>8/2018</t>
    </r>
    <r>
      <rPr>
        <b/>
        <sz val="14"/>
        <color indexed="17"/>
        <rFont val="Times New Roman"/>
        <family val="1"/>
      </rPr>
      <t xml:space="preserve"> theo Bảng giá của Công ty) </t>
    </r>
  </si>
  <si>
    <t>D21x1,2 mm, PN 11</t>
  </si>
  <si>
    <t>D42x1,8 mm, PN 8</t>
  </si>
  <si>
    <t>D49x2,0 mm, PN 8</t>
  </si>
  <si>
    <t>D60x1,6 mm, PN 5</t>
  </si>
  <si>
    <t>D90x2,0 mm, PN 4</t>
  </si>
  <si>
    <t>D114x2,6 mm, PN 4</t>
  </si>
  <si>
    <t>D140x3,5 mm, PN 5</t>
  </si>
  <si>
    <t>D200x5,0 mm, PN 5</t>
  </si>
  <si>
    <t>D220x5,1 mm, PN 4</t>
  </si>
  <si>
    <r>
      <t xml:space="preserve">Công ty TNHH Phát triển kỹ thuật và Vật liệu xây dựng Đại Viễn, số 16/6, Nguyễn Hiến Lê, Phường 13, Quận Tân Bình, thành phố Hồ Chí Minh, điện thoại: 0906 979196 (áp dụng từ tháng </t>
    </r>
    <r>
      <rPr>
        <b/>
        <sz val="14"/>
        <color indexed="10"/>
        <rFont val="Times New Roman"/>
        <family val="1"/>
      </rPr>
      <t>3/2019</t>
    </r>
    <r>
      <rPr>
        <b/>
        <sz val="14"/>
        <color indexed="17"/>
        <rFont val="Times New Roman"/>
        <family val="1"/>
      </rPr>
      <t>)</t>
    </r>
  </si>
  <si>
    <t xml:space="preserve">Gối cống D300 </t>
  </si>
  <si>
    <t>Gối cống D400</t>
  </si>
  <si>
    <t>Gối cống D500</t>
  </si>
  <si>
    <t>Gối cống D600</t>
  </si>
  <si>
    <t>Gối cống D700</t>
  </si>
  <si>
    <t>Gối cống D800</t>
  </si>
  <si>
    <t>Gối cống D1.000</t>
  </si>
  <si>
    <t xml:space="preserve">Xi măng FICO PCB40, bao 50kg (áp dụng từ ngày 01/11/2021 theo CV số 89/CV-TTTT của Công ty cổ phần xi măng Fico Tây Ninh - Địa chỉ: số 433 Đại lộ 30/4 - Phường 1 - TP. Tây Ninh - Tỉnh Tây Ninh), giá bán tại nhà máy xi măng Tây Ninh </t>
  </si>
  <si>
    <r>
      <t xml:space="preserve">Cát xây dựng của </t>
    </r>
    <r>
      <rPr>
        <b/>
        <sz val="14"/>
        <color indexed="17"/>
        <rFont val="Times New Roman"/>
        <family val="1"/>
      </rPr>
      <t xml:space="preserve">Cty CP Xây lắp &amp; VLXD Đồng Tháp:  áp dụng từ ngày </t>
    </r>
    <r>
      <rPr>
        <b/>
        <sz val="14"/>
        <color indexed="10"/>
        <rFont val="Times New Roman"/>
        <family val="1"/>
      </rPr>
      <t>09/01/2019</t>
    </r>
    <r>
      <rPr>
        <b/>
        <sz val="14"/>
        <color indexed="17"/>
        <rFont val="Times New Roman"/>
        <family val="1"/>
      </rPr>
      <t xml:space="preserve"> theo Bảng thông báo giá số </t>
    </r>
    <r>
      <rPr>
        <b/>
        <sz val="14"/>
        <color indexed="10"/>
        <rFont val="Times New Roman"/>
        <family val="1"/>
      </rPr>
      <t>05/TB-CTY</t>
    </r>
    <r>
      <rPr>
        <b/>
        <sz val="14"/>
        <color indexed="17"/>
        <rFont val="Times New Roman"/>
        <family val="1"/>
      </rPr>
      <t xml:space="preserve"> ngày 05/01/2019 của Công ty Xây lắp (đã được Sở Xây dựng Đồng Tháp tiếp nhận hồ sơ công bố hợp quy tại Công văn số 465/TB-SXD ngày 31/3/2020)</t>
    </r>
  </si>
  <si>
    <t xml:space="preserve">GIÁ TẠI TP. CAO LÃNH  (chưa bao gồm thuế VAT)
</t>
  </si>
  <si>
    <t>GIÁ NƠI SX (chưa bao gồm thuế VAT)</t>
  </si>
  <si>
    <t xml:space="preserve">XI MĂNG CÁC LOẠI </t>
  </si>
  <si>
    <r>
      <t>Taïi nôi khai thaùc, coù phí moâi tröôøng (</t>
    </r>
    <r>
      <rPr>
        <b/>
        <sz val="14"/>
        <color indexed="17"/>
        <rFont val="Times New Roman"/>
        <family val="1"/>
      </rPr>
      <t>Phụ lục 1-3: Địa chỉ mỏ cát và trữ lượng mỏ cát)</t>
    </r>
  </si>
  <si>
    <r>
      <t xml:space="preserve">Tại cửa hàng kinh doanh VLXD của Công ty cổ phần XL &amp; VLXD Đồng Tháp. </t>
    </r>
    <r>
      <rPr>
        <b/>
        <sz val="14"/>
        <color indexed="17"/>
        <rFont val="Times New Roman"/>
        <family val="1"/>
      </rPr>
      <t xml:space="preserve">Áp dụng từ ngày </t>
    </r>
    <r>
      <rPr>
        <b/>
        <sz val="14"/>
        <color indexed="10"/>
        <rFont val="Times New Roman"/>
        <family val="1"/>
      </rPr>
      <t xml:space="preserve">10/7/2020 </t>
    </r>
    <r>
      <rPr>
        <b/>
        <sz val="14"/>
        <color indexed="17"/>
        <rFont val="Times New Roman"/>
        <family val="1"/>
      </rPr>
      <t xml:space="preserve">theo Thông báo số 75/TB-CTY, ngày </t>
    </r>
    <r>
      <rPr>
        <b/>
        <sz val="14"/>
        <color indexed="10"/>
        <rFont val="Times New Roman"/>
        <family val="1"/>
      </rPr>
      <t>06/7/2020</t>
    </r>
    <r>
      <rPr>
        <b/>
        <sz val="14"/>
        <color indexed="17"/>
        <rFont val="Times New Roman"/>
        <family val="1"/>
      </rPr>
      <t xml:space="preserve"> của Công ty, đơn giá chưa bao gồm phí vận chuyển đến công trình</t>
    </r>
  </si>
  <si>
    <r>
      <t xml:space="preserve">Tại cửa hàng kinh doanh VLXD Trần Quốc Toản - Phường 11 - TPCL, của Công ty cổ phần Xây lắp &amp; VLXD Đồng Tháp. </t>
    </r>
    <r>
      <rPr>
        <b/>
        <sz val="14"/>
        <color indexed="12"/>
        <rFont val="Times New Roman"/>
        <family val="1"/>
      </rPr>
      <t xml:space="preserve">Áp dụng từ ngày </t>
    </r>
    <r>
      <rPr>
        <b/>
        <sz val="14"/>
        <color indexed="10"/>
        <rFont val="Times New Roman"/>
        <family val="1"/>
      </rPr>
      <t>10/7/2020</t>
    </r>
    <r>
      <rPr>
        <b/>
        <sz val="14"/>
        <color indexed="12"/>
        <rFont val="Times New Roman"/>
        <family val="1"/>
      </rPr>
      <t xml:space="preserve"> theo Thông báo số 75/TB-CTY, ngày </t>
    </r>
    <r>
      <rPr>
        <b/>
        <sz val="14"/>
        <color indexed="10"/>
        <rFont val="Times New Roman"/>
        <family val="1"/>
      </rPr>
      <t>06/7/2020</t>
    </r>
    <r>
      <rPr>
        <b/>
        <sz val="14"/>
        <color indexed="12"/>
        <rFont val="Times New Roman"/>
        <family val="1"/>
      </rPr>
      <t xml:space="preserve"> của Công ty. Đơn giá chưa bao gồm phí vận chuyển đến công trình</t>
    </r>
  </si>
  <si>
    <t>Đá Bình Dương: Gía bán tại trung tâm các huyện, thị xã, thành phố (chưa bao gồm chi phí vận chuyển từ trung tâm các huyện,  thành phố đến công trình) - Theo Bảng báo giá kèm theo CV số 01.2020/CBG ngày 22/6/2020 của Công TNHH MTV SXTM Hồ Thái, địa chỉ: số 72, Võ Văn Kiệt, P. An Thạnh, TP Hồng Ngự, Đồng Tháp; ĐT: 0946 181839</t>
  </si>
  <si>
    <r>
      <t xml:space="preserve">Gạch đất sét nung </t>
    </r>
    <r>
      <rPr>
        <b/>
        <sz val="14"/>
        <color indexed="17"/>
        <rFont val="Times New Roman"/>
        <family val="1"/>
      </rPr>
      <t>(theo Bảng báo giá của Phòng QLĐT TP. Cao Lãnh khảo sát tại cửa hàng VLXD Kim Thoa, TPCL)</t>
    </r>
  </si>
  <si>
    <t>Công ty CP gạch ngói Đồng Nai, số 119 Điện Biên Phủ, Quận 1, Tp. Hồ Chí Minh, điện thoại: 028.38228124 - 28.38295881, áp dụng từ ngày 13/6/2018 theo Bảng báo giá số 279 của Công ty (loại A1)</t>
  </si>
  <si>
    <r>
      <t xml:space="preserve">Công ty TNHH TÍN PHÁT CAO LÃNH, </t>
    </r>
    <r>
      <rPr>
        <b/>
        <sz val="14"/>
        <color indexed="17"/>
        <rFont val="Times New Roman"/>
        <family val="1"/>
      </rPr>
      <t xml:space="preserve">địa chỉ: Ấp Mỹ Đông 4, xã Mỹ Thọ, huyện Cao Lãnh, tỉnh Đồng Tháp; Điện thoại: 0277 6565777 - Di động: 0988 803 809. Áp dụng từ ngày </t>
    </r>
    <r>
      <rPr>
        <b/>
        <sz val="14"/>
        <color indexed="10"/>
        <rFont val="Times New Roman"/>
        <family val="1"/>
      </rPr>
      <t>01/02/2022</t>
    </r>
    <r>
      <rPr>
        <b/>
        <sz val="14"/>
        <color indexed="17"/>
        <rFont val="Times New Roman"/>
        <family val="1"/>
      </rPr>
      <t xml:space="preserve"> (Theo Bảng báo giá của Công ty) </t>
    </r>
  </si>
  <si>
    <r>
      <t xml:space="preserve">Công ty CP SX Gạch Nam Việt. </t>
    </r>
    <r>
      <rPr>
        <b/>
        <sz val="14"/>
        <color indexed="17"/>
        <rFont val="Cambria"/>
        <family val="1"/>
      </rPr>
      <t xml:space="preserve">Địa chỉ nhà máy: Lô A11 KCN An Hiệp, H.Châu Thành, Bến Tre. Đơn giá đã bao gồm chi phí vận chuyển đến chân công trình tại Đồng Tháp đối với đường không cấm tải 30T - áp dụng từ ngày </t>
    </r>
    <r>
      <rPr>
        <b/>
        <sz val="14"/>
        <color indexed="10"/>
        <rFont val="Cambria"/>
        <family val="1"/>
      </rPr>
      <t>01/03/2021</t>
    </r>
    <r>
      <rPr>
        <b/>
        <sz val="14"/>
        <color indexed="17"/>
        <rFont val="Cambria"/>
        <family val="1"/>
      </rPr>
      <t xml:space="preserve"> theo CV số 05/21/BG-NVB  ngày </t>
    </r>
    <r>
      <rPr>
        <b/>
        <sz val="14"/>
        <color indexed="10"/>
        <rFont val="Cambria"/>
        <family val="1"/>
      </rPr>
      <t>22/02/2021</t>
    </r>
    <r>
      <rPr>
        <b/>
        <sz val="14"/>
        <color indexed="17"/>
        <rFont val="Cambria"/>
        <family val="1"/>
      </rPr>
      <t xml:space="preserve"> của Cty</t>
    </r>
  </si>
  <si>
    <r>
      <t xml:space="preserve">Công ty VƯƠNG HẢI; </t>
    </r>
    <r>
      <rPr>
        <b/>
        <sz val="14"/>
        <color indexed="17"/>
        <rFont val="Times New Roman"/>
        <family val="1"/>
      </rPr>
      <t xml:space="preserve">Địa chỉ: C1B Đồng Khởi, KP.4, P. Tân Hiệp, TP. Biên Hòa, Đồng Nai; Điện thoại: 0251.3895.060; Nhà máy: ấp Ông Hường, xã Thiện Tân, tỉnh Đồng Nai. Đại lý phân phối: Công ty TNHH MTV TM Minh Nhật, địa chỉ L 684A, Quốc lộ 30, xã Mỹ Tân, Tp. Cao Lãnh, Đồng Tháp; Điện thoại: 02773.895050 - Di động 0901270209 (anh Nhật). Giao hàng trong nội ô TP. Cao Lãnh. Áp dụng từ ngày </t>
    </r>
    <r>
      <rPr>
        <b/>
        <sz val="14"/>
        <color indexed="10"/>
        <rFont val="Times New Roman"/>
        <family val="1"/>
      </rPr>
      <t xml:space="preserve">01/7/2017 </t>
    </r>
    <r>
      <rPr>
        <b/>
        <sz val="14"/>
        <color indexed="17"/>
        <rFont val="Times New Roman"/>
        <family val="1"/>
      </rPr>
      <t>theo Thông báo giá của Công ty.</t>
    </r>
  </si>
  <si>
    <r>
      <t xml:space="preserve">Công ty TNHH Gạch Mới Đồng Tháp, địa chỉ nhà máy sản xuất: ấp Tân Thuận A, xã Tân Mỹ, huyện Lấp Vò tỉnh Đồng Tháp. Điện thoại: 0277 6561777,  áp dụng từ ngày </t>
    </r>
    <r>
      <rPr>
        <b/>
        <sz val="14"/>
        <color indexed="10"/>
        <rFont val="Times New Roman"/>
        <family val="1"/>
      </rPr>
      <t xml:space="preserve">01/02/2022 </t>
    </r>
    <r>
      <rPr>
        <b/>
        <sz val="14"/>
        <color indexed="17"/>
        <rFont val="Times New Roman"/>
        <family val="1"/>
      </rPr>
      <t>theo báo giá của Công ty.</t>
    </r>
  </si>
  <si>
    <r>
      <t>Công ty TNHH Sản xuất Thương mại và Xây dựng Gạch Tân Nghĩa - đ/c: số 419, tổ 17, ấp 2, xã Tân Nghĩa, H. Cao Lãnh, Đồng Tháp - ĐT: 0974 538805 (A. Tân),  áp dụng từ tháng</t>
    </r>
    <r>
      <rPr>
        <b/>
        <sz val="13"/>
        <color indexed="10"/>
        <rFont val="Times New Roman"/>
        <family val="1"/>
      </rPr>
      <t xml:space="preserve"> 02/2022</t>
    </r>
  </si>
  <si>
    <r>
      <t xml:space="preserve"> Chi nhánh </t>
    </r>
    <r>
      <rPr>
        <b/>
        <sz val="14"/>
        <color indexed="12"/>
        <rFont val="Times New Roman"/>
        <family val="1"/>
      </rPr>
      <t>Công ty TNHH Tập Đoàn Đầu tư Hoa Sen tại Cao Lãnh</t>
    </r>
    <r>
      <rPr>
        <b/>
        <sz val="14"/>
        <color indexed="12"/>
        <rFont val="Times New Roman"/>
        <family val="1"/>
      </rPr>
      <t xml:space="preserve">. </t>
    </r>
    <r>
      <rPr>
        <b/>
        <sz val="14"/>
        <color indexed="12"/>
        <rFont val="Times New Roman"/>
        <family val="1"/>
      </rPr>
      <t xml:space="preserve">Đ/c: Quốc lộ 30, P. Mỹ Phú, TP. Cao Lãnh; ĐT: 0277.3857316 - 02773.857317, 0795 411466 (Trang) đơn giá chưa bao gồm chi phí vận chuyển (áp dụng từ ngày </t>
    </r>
    <r>
      <rPr>
        <b/>
        <sz val="14"/>
        <color indexed="10"/>
        <rFont val="Times New Roman"/>
        <family val="1"/>
      </rPr>
      <t>01/02/2022</t>
    </r>
    <r>
      <rPr>
        <b/>
        <sz val="14"/>
        <color indexed="12"/>
        <rFont val="Times New Roman"/>
        <family val="1"/>
      </rPr>
      <t xml:space="preserve"> theo Bảng báo giá của Công ty).</t>
    </r>
  </si>
  <si>
    <r>
      <t xml:space="preserve">Theùp troøn caùc loaïi: </t>
    </r>
    <r>
      <rPr>
        <b/>
        <sz val="14"/>
        <color indexed="12"/>
        <rFont val="VNI-Times"/>
        <family val="0"/>
      </rPr>
      <t>Đ</t>
    </r>
    <r>
      <rPr>
        <b/>
        <sz val="14"/>
        <color indexed="12"/>
        <rFont val="Times New Roman"/>
        <family val="1"/>
      </rPr>
      <t>ơn giá khảo sát tại cửa hàng VLXD Thành Trung, địa chỉ: Quốc lộ 30, xã Mỹ Tân, TP. Cao Lãnh (gần cầu Kênh Cụt, ĐT: 02773 820850)</t>
    </r>
  </si>
  <si>
    <r>
      <t xml:space="preserve">Công ty TNHH XDCT Hùng Vương - Đ/c: số 435-437 Hòa Hảo, Phường 5, Quận 10, tp. Hồ Chí Minh, Điện thoại: 028.38534548, 028.38534546 (giá đã bao gồm chi phí vận chuyển, bốc dỡ hai đầu tới khu vực TP. Cao Lãnh và TP. Sa Đéc, tỉnh Đồng Tháp, áp dụng từ ngày </t>
    </r>
    <r>
      <rPr>
        <b/>
        <sz val="14"/>
        <color indexed="10"/>
        <rFont val="Times New Roman"/>
        <family val="1"/>
      </rPr>
      <t>01/01/2021</t>
    </r>
    <r>
      <rPr>
        <b/>
        <sz val="14"/>
        <color indexed="17"/>
        <rFont val="Times New Roman"/>
        <family val="1"/>
      </rPr>
      <t xml:space="preserve">): </t>
    </r>
  </si>
  <si>
    <r>
      <t>CÔNG TY TNHH MỘT THÀNH VIÊN BÊ TÔNG TICCO, Địa chỉ: Lô 1-6, Khu công nghiệp Mỹ Tho, cầu Bình Đức, Thành phố Mỹ Tho, Tiền Giang -</t>
    </r>
    <r>
      <rPr>
        <b/>
        <sz val="14"/>
        <color indexed="17"/>
        <rFont val="Times New Roman"/>
        <family val="1"/>
      </rPr>
      <t xml:space="preserve"> ĐT: 0913.846 564 hoặc 0969.907 970 (A. Lợi) - đơn giá bao gồm chi phí vận chuyển đến TP. Cao Lãnh, áp dụng từ ngày </t>
    </r>
    <r>
      <rPr>
        <b/>
        <sz val="14"/>
        <color indexed="10"/>
        <rFont val="Times New Roman"/>
        <family val="1"/>
      </rPr>
      <t xml:space="preserve">01/3/2022 </t>
    </r>
  </si>
  <si>
    <r>
      <t xml:space="preserve">Cty  CP Xaây laép &amp; VLXD Ñoàng Thaùp (giaù giao leân phöông tieän beân mua taïi xưởng sản xuất (Khu CN Trần Quốc Toản - Phường 11) </t>
    </r>
    <r>
      <rPr>
        <b/>
        <sz val="14"/>
        <color indexed="12"/>
        <rFont val="Times New Roman"/>
        <family val="1"/>
      </rPr>
      <t xml:space="preserve">áp dụng từ ngày </t>
    </r>
    <r>
      <rPr>
        <b/>
        <sz val="14"/>
        <color indexed="10"/>
        <rFont val="Times New Roman"/>
        <family val="1"/>
      </rPr>
      <t xml:space="preserve">07/02/2022 </t>
    </r>
    <r>
      <rPr>
        <b/>
        <sz val="14"/>
        <color indexed="12"/>
        <rFont val="Times New Roman"/>
        <family val="1"/>
      </rPr>
      <t>theo Thông báo của Công ty), ĐT: 02773 890366</t>
    </r>
  </si>
  <si>
    <r>
      <t xml:space="preserve">Cty CP XD MINH KHOA, Địa chỉ, Quốc lộ 30, Ấp An Định, Xã An Bình, Huyện Cao Lãnh, Tỉnh Đồng Tháp, ĐT: 02773 851516, sản xuất: giá giao trong nội ô Thành phố Cao Lãnh và Thị trấn Mỹ Thọ, áp dụng từ </t>
    </r>
    <r>
      <rPr>
        <b/>
        <sz val="14"/>
        <color indexed="10"/>
        <rFont val="Times New Roman"/>
        <family val="1"/>
      </rPr>
      <t xml:space="preserve">tháng 02/2022 </t>
    </r>
    <r>
      <rPr>
        <b/>
        <sz val="14"/>
        <color indexed="12"/>
        <rFont val="Times New Roman"/>
        <family val="1"/>
      </rPr>
      <t>theo Bảng báo giá của Công ty</t>
    </r>
  </si>
  <si>
    <r>
      <t xml:space="preserve">CÔNG TY TNHH MỘT THÀNH VIÊN BÊ TÔNG TICCO, Địa chỉ: Lô 1-6, Khu công nghiệp Mỹ Tho, cầu Bình Đức, Thành phố Mỹ Tho, Tiền Giang. áp dụng từ ngày </t>
    </r>
    <r>
      <rPr>
        <b/>
        <sz val="14"/>
        <color indexed="10"/>
        <rFont val="Times New Roman"/>
        <family val="1"/>
      </rPr>
      <t>01/3/2022</t>
    </r>
    <r>
      <rPr>
        <b/>
        <sz val="14"/>
        <color indexed="12"/>
        <rFont val="Times New Roman"/>
        <family val="1"/>
      </rPr>
      <t xml:space="preserve"> -</t>
    </r>
    <r>
      <rPr>
        <b/>
        <sz val="14"/>
        <color indexed="12"/>
        <rFont val="Times New Roman"/>
        <family val="1"/>
      </rPr>
      <t xml:space="preserve">  ĐT: 0913.846 564 hoặc 0969.907 970 (A. Lợi) </t>
    </r>
  </si>
  <si>
    <r>
      <t xml:space="preserve">Công ty Cổ phần địa ốc An Giang; đ/c: số 140, đường Phan Bội Châu, phường Bình Khánh, TP Long Xuyên, tỉnh An Giang; ĐT: 0909. 954316 (A. Nguyên), 0918. 515737 (A. Thành); </t>
    </r>
    <r>
      <rPr>
        <b/>
        <sz val="14"/>
        <color indexed="12"/>
        <rFont val="Times New Roman"/>
        <family val="1"/>
      </rPr>
      <t xml:space="preserve">áp dụng trên địa bàn tỉnh Đồng Tháp từ tháng </t>
    </r>
    <r>
      <rPr>
        <b/>
        <sz val="14"/>
        <color indexed="10"/>
        <rFont val="Times New Roman"/>
        <family val="1"/>
      </rPr>
      <t>6/2021.</t>
    </r>
  </si>
  <si>
    <r>
      <t xml:space="preserve">Công ty TNHH MTV Thái Sơn An Giang; Địa chỉ: Tỉnh lộ 943, Tổ 32, Ấp Vĩnh Trung, Xã Vĩnh Trạch, Huyện Thoại Sơn, Tỉnh An Giang; ĐT: 0919.333.442 gặp ông Trần Việt Hồ (Phó Giám đốc phụ trách) hoặc ĐT: 0939.321717 gặp ông Trần Việt Hảo (đại diện khu vực Đồng Tháp); Giá bán tại TP Cao Lãnh, TP Sa Đéc với điều kiện xe đậu đỗ được và không trung chuyển, áp dụng từ </t>
    </r>
    <r>
      <rPr>
        <b/>
        <sz val="14"/>
        <color indexed="10"/>
        <rFont val="Times New Roman"/>
        <family val="1"/>
      </rPr>
      <t>ngày 01/02/2022</t>
    </r>
    <r>
      <rPr>
        <b/>
        <sz val="14"/>
        <color indexed="12"/>
        <rFont val="Times New Roman"/>
        <family val="1"/>
      </rPr>
      <t xml:space="preserve"> </t>
    </r>
  </si>
  <si>
    <r>
      <t>Công ty CPXD Minh Khoa: Giá giao trong nội ô t</t>
    </r>
    <r>
      <rPr>
        <b/>
        <sz val="14"/>
        <color indexed="17"/>
        <rFont val="Times New Roman"/>
        <family val="1"/>
      </rPr>
      <t xml:space="preserve">hành phố Cao Lãnh và Thị trấn Mỹ Thọ (áp dụng từ tháng </t>
    </r>
    <r>
      <rPr>
        <b/>
        <sz val="14"/>
        <color indexed="10"/>
        <rFont val="Times New Roman"/>
        <family val="1"/>
      </rPr>
      <t>02/2022</t>
    </r>
    <r>
      <rPr>
        <b/>
        <sz val="14"/>
        <color indexed="17"/>
        <rFont val="Times New Roman"/>
        <family val="1"/>
      </rPr>
      <t xml:space="preserve"> theo thông báo giá của Công ty)</t>
    </r>
  </si>
  <si>
    <r>
      <t xml:space="preserve">Bê tông nhựa giao đến chân công trình của bên mua thuộc nội ô thành phố Cao Lãnh trong điều kiện cho phép đối với phương tiện vận chuyển, áp dụng từ ngày </t>
    </r>
    <r>
      <rPr>
        <b/>
        <sz val="14"/>
        <color indexed="10"/>
        <rFont val="Times New Roman"/>
        <family val="1"/>
      </rPr>
      <t>01/3/2022</t>
    </r>
    <r>
      <rPr>
        <b/>
        <sz val="14"/>
        <color indexed="17"/>
        <rFont val="Times New Roman"/>
        <family val="1"/>
      </rPr>
      <t xml:space="preserve"> theo thông báo giá của Công ty</t>
    </r>
  </si>
  <si>
    <t>Doanh nghiệp tư nhân Hai Võ, địa chỉ: QL 30, xã Mỹ Tân, TP. Cao Lãnh, Đồng Tháp; ĐT:  0913 698118 - 0946 888099</t>
  </si>
  <si>
    <t>Doanh nghiệp tư nhân Thanh Hải, địa chỉ: Trần Hưng Đạo, Phường 1, TP Cao Lãnh, Đồng Tháp; ĐT:  02773 857350</t>
  </si>
  <si>
    <t>Gaïch saûn xuaát taïi ñịa phương</t>
  </si>
  <si>
    <r>
      <t xml:space="preserve">Công ty TNHH Minh Anh - </t>
    </r>
    <r>
      <rPr>
        <b/>
        <sz val="14"/>
        <color indexed="17"/>
        <rFont val="Times New Roman"/>
        <family val="1"/>
      </rPr>
      <t>Địa chỉ: số 247, Lê Đại Hành, phường Mỹ Phú, TP. Cao Lãnh, Đồng Tháp; ĐT: 02773 877438</t>
    </r>
  </si>
  <si>
    <r>
      <t xml:space="preserve">Công ty Cổ phần xây dựng Bách Khoa, Địa chỉ: số 39 Trần Hưng Đạo, P.Mỹ Quý, TP.Long Xuyên, An Giang- Địa điểm giao hàng: Nhà máy bê tông Châu Thành, đ/c: Ấp Bình Phú 2 , Xã Bình Hòa , Huyện Châu Thành , An Giang; Điện thoại : 02963.835.787 ;  Fax : 02963.833.787 (đơn giá giao tại Nhà máy, áp dụng từ </t>
    </r>
    <r>
      <rPr>
        <b/>
        <sz val="14"/>
        <color indexed="10"/>
        <rFont val="Times New Roman"/>
        <family val="1"/>
      </rPr>
      <t>09/9/2021</t>
    </r>
    <r>
      <rPr>
        <b/>
        <sz val="14"/>
        <color indexed="17"/>
        <rFont val="Times New Roman"/>
        <family val="1"/>
      </rPr>
      <t xml:space="preserve"> theo Bảng báo giá của Công ty).</t>
    </r>
  </si>
  <si>
    <r>
      <t>Công ty CP công nghiệp gốm sứ Taicera, địa chỉ: KCN Gò Dầu, Xã Phước Thái, huyện Long Thành, tỉnh Đồng Nai: ĐT: 0918. 304105 (A Thắng); đã có VAT (áp dụng từ ngày</t>
    </r>
    <r>
      <rPr>
        <b/>
        <sz val="14"/>
        <color indexed="10"/>
        <rFont val="Times New Roman"/>
        <family val="1"/>
      </rPr>
      <t xml:space="preserve"> 01/02/2022</t>
    </r>
    <r>
      <rPr>
        <b/>
        <sz val="14"/>
        <color indexed="17"/>
        <rFont val="Times New Roman"/>
        <family val="1"/>
      </rPr>
      <t xml:space="preserve"> theo Bảng báo giá của Công ty)</t>
    </r>
  </si>
  <si>
    <r>
      <t xml:space="preserve">Công ty cổ phần Công nghiệp Ý Mỹ, địa chỉ: Đường số 8, Khu công nghiệp Nhơn Trạch II, xã Nhơn Phú, huyện Nhơn Trạch, tỉnh Đồng Nai, ĐT: 0251 2814044 (áp dụng từ tháng </t>
    </r>
    <r>
      <rPr>
        <b/>
        <sz val="14"/>
        <color indexed="10"/>
        <rFont val="Times New Roman"/>
        <family val="1"/>
      </rPr>
      <t>3/2019</t>
    </r>
    <r>
      <rPr>
        <b/>
        <sz val="14"/>
        <color indexed="17"/>
        <rFont val="Times New Roman"/>
        <family val="1"/>
      </rPr>
      <t>, theo báo giá của Công ty)</t>
    </r>
  </si>
  <si>
    <r>
      <t xml:space="preserve">Công ty Cổ phần Gạch men TaSa, địa chỉ: KCN Thụy Vân, xã Thụy Vân, TP Việt Trì, tỉnh Phú Thọ, ĐT: 0901 080469 (áp dụng từ tháng </t>
    </r>
    <r>
      <rPr>
        <b/>
        <sz val="14"/>
        <color indexed="10"/>
        <rFont val="Times New Roman"/>
        <family val="1"/>
      </rPr>
      <t>8/2019</t>
    </r>
    <r>
      <rPr>
        <b/>
        <sz val="14"/>
        <color indexed="17"/>
        <rFont val="Times New Roman"/>
        <family val="1"/>
      </rPr>
      <t>, theo báo giá của Công ty)</t>
    </r>
  </si>
  <si>
    <r>
      <t xml:space="preserve">Công ty CP gạch ngói Đồng Nai, số 119 Điện Biên Phủ, Quận 1, Tp. Hồ Chí Minh, điện thoại: 028.38228124 - 28.38295881, áp dụng từ ngày </t>
    </r>
    <r>
      <rPr>
        <b/>
        <sz val="14"/>
        <color indexed="10"/>
        <rFont val="Times New Roman"/>
        <family val="1"/>
      </rPr>
      <t>10/9/2020</t>
    </r>
    <r>
      <rPr>
        <b/>
        <sz val="14"/>
        <color indexed="12"/>
        <rFont val="Times New Roman"/>
        <family val="1"/>
      </rPr>
      <t xml:space="preserve"> theo Bảng báo giá số </t>
    </r>
    <r>
      <rPr>
        <b/>
        <sz val="14"/>
        <color indexed="10"/>
        <rFont val="Times New Roman"/>
        <family val="1"/>
      </rPr>
      <t>335A</t>
    </r>
    <r>
      <rPr>
        <b/>
        <sz val="14"/>
        <color indexed="12"/>
        <rFont val="Times New Roman"/>
        <family val="1"/>
      </rPr>
      <t xml:space="preserve"> của Công ty </t>
    </r>
  </si>
  <si>
    <r>
      <t xml:space="preserve">Công ty CP gạch ngói gốm xây dựng Mỹ Xuân; địa chỉ: Khu Phố Suối Nhum, phường Hắc Dịch, huyện Tân Thành, tỉnh Bà Rịa Vũng Tàu, điện thoại: 0643. 876770- áp dụng từ </t>
    </r>
    <r>
      <rPr>
        <b/>
        <sz val="14"/>
        <color indexed="10"/>
        <rFont val="Times New Roman"/>
        <family val="1"/>
      </rPr>
      <t>tháng 9/2020</t>
    </r>
    <r>
      <rPr>
        <b/>
        <sz val="14"/>
        <color indexed="12"/>
        <rFont val="Times New Roman"/>
        <family val="1"/>
      </rPr>
      <t xml:space="preserve"> theo Bảng báo giá của Công ty </t>
    </r>
  </si>
  <si>
    <t xml:space="preserve">Công ty TNHH Ngói bê tông SCG (Việt Nam) - Địa chỉ: Số 9, đường số 10, KCN Việt Nam - Singapore, TX. Thuận An, tỉnh Bình Dương, ĐT: 0906 553 808 (A. Bình) (giá bán đến chân công trình trên địa bàn tỉnh Đồng Tháp) </t>
  </si>
  <si>
    <r>
      <t xml:space="preserve"> Chi nhánh Công ty TNHH Tập Đoàn Đầu tư Hoa Sen tại Cao Lãnh. Đ/c: Quốc lộ 30, P. Mỹ Phú, TP. Cao Lãnh; ĐT: 0277.3857316 - 02773.857317, đơn giá chưa bao gồm chi phí vận chuyển (áp dụng từ ngày </t>
    </r>
    <r>
      <rPr>
        <b/>
        <sz val="14"/>
        <color indexed="10"/>
        <rFont val="Times New Roman"/>
        <family val="1"/>
      </rPr>
      <t>01/02/2022</t>
    </r>
    <r>
      <rPr>
        <b/>
        <sz val="14"/>
        <color indexed="12"/>
        <rFont val="Times New Roman"/>
        <family val="1"/>
      </rPr>
      <t xml:space="preserve"> </t>
    </r>
    <r>
      <rPr>
        <b/>
        <sz val="14"/>
        <color indexed="12"/>
        <rFont val="Times New Roman"/>
        <family val="1"/>
      </rPr>
      <t>theo Bảng báo giá của Công ty).</t>
    </r>
  </si>
  <si>
    <r>
      <t xml:space="preserve">Công ty TNHH Tôn Pomina - Đ/c: KCN Phú Mỹ 1, Phường Phú Mỹ, Thị xã Phú Mỹ, Tỉnh Bà Rịa Vũng Tàu, ĐT: 0929 063386 - áp dụng từ ngày </t>
    </r>
    <r>
      <rPr>
        <b/>
        <sz val="14"/>
        <color indexed="10"/>
        <rFont val="Times New Roman"/>
        <family val="1"/>
      </rPr>
      <t xml:space="preserve">01/01/2022 </t>
    </r>
    <r>
      <rPr>
        <b/>
        <sz val="14"/>
        <color indexed="12"/>
        <rFont val="Times New Roman"/>
        <family val="1"/>
      </rPr>
      <t>theo CV số 08/2022/PMN</t>
    </r>
    <r>
      <rPr>
        <b/>
        <sz val="14"/>
        <color indexed="10"/>
        <rFont val="Times New Roman"/>
        <family val="1"/>
      </rPr>
      <t xml:space="preserve"> </t>
    </r>
    <r>
      <rPr>
        <b/>
        <sz val="14"/>
        <color indexed="12"/>
        <rFont val="Times New Roman"/>
        <family val="1"/>
      </rPr>
      <t>của Công ty,</t>
    </r>
    <r>
      <rPr>
        <b/>
        <sz val="14"/>
        <color indexed="12"/>
        <rFont val="Times New Roman"/>
        <family val="1"/>
      </rPr>
      <t xml:space="preserve"> </t>
    </r>
    <r>
      <rPr>
        <b/>
        <sz val="14"/>
        <color indexed="12"/>
        <rFont val="Times New Roman"/>
        <family val="1"/>
      </rPr>
      <t>giá đã bao gồm chi phí vận chuyển đến các công trình trên địa bàn tỉnh Đồng Tháp)</t>
    </r>
  </si>
  <si>
    <r>
      <t xml:space="preserve">Công ty TNHH XD Tiến Đạt: số 54, Tôn Đức Thắng, Phường 1, TPCL, ĐT (theo Báo giá số 02, ngày </t>
    </r>
    <r>
      <rPr>
        <b/>
        <sz val="14"/>
        <color indexed="10"/>
        <rFont val="Times New Roman"/>
        <family val="1"/>
      </rPr>
      <t>14/3/2018</t>
    </r>
    <r>
      <rPr>
        <b/>
        <sz val="14"/>
        <color indexed="17"/>
        <rFont val="Times New Roman"/>
        <family val="1"/>
      </rPr>
      <t xml:space="preserve"> của Công ty; giá đã bao gồm phụ kiện và công lắp đặt)</t>
    </r>
  </si>
  <si>
    <t>Kính cường lực: DNTN Lộc Nhàn. Đ/c số 238, Đường 30/4, P1, TPCL, ĐT, giá đã bao gồm chi phí vận chuyển trong tỉnh (áp dụng từ tháng 11/2017 )</t>
  </si>
  <si>
    <t>Kính thông thường</t>
  </si>
  <si>
    <r>
      <t xml:space="preserve">Sơn JOTON - CN Công ty CP L.Q JOTON tại Cần Thơ (địa chỉ: KV Thạnh Mỹ, P. Thường Thạnh, Q. Cái Răng, Tp. Cần Thơ- Điện thoại : 02923.765.1028-02923.527.096 -0907.046.422 (Thanh Huỳnh)  -  Fax: 02923.765.118) (áp dụng từ ngày </t>
    </r>
    <r>
      <rPr>
        <b/>
        <sz val="14"/>
        <color indexed="10"/>
        <rFont val="Times New Roman"/>
        <family val="1"/>
      </rPr>
      <t xml:space="preserve">01/5/2021 </t>
    </r>
    <r>
      <rPr>
        <b/>
        <sz val="14"/>
        <color indexed="17"/>
        <rFont val="Times New Roman"/>
        <family val="1"/>
      </rPr>
      <t>theo Bảng báo của Công ty)</t>
    </r>
  </si>
  <si>
    <r>
      <t>Sơn SPEC-nhà phân phối Công ty TNHH MTV THIÊN PHÚC (địa chỉ: số 107 A đường Trần Hưng Đạo, phường 1, thành phố Cao Lãnh, tỉnh Đồng Tháp-điện thoại: 02776 285 286) áp dụng từ ngày</t>
    </r>
    <r>
      <rPr>
        <b/>
        <sz val="14"/>
        <color indexed="10"/>
        <rFont val="Times New Roman"/>
        <family val="1"/>
      </rPr>
      <t xml:space="preserve"> 15/6/2021</t>
    </r>
    <r>
      <rPr>
        <b/>
        <sz val="14"/>
        <color indexed="10"/>
        <rFont val="Times New Roman"/>
        <family val="1"/>
      </rPr>
      <t xml:space="preserve"> </t>
    </r>
    <r>
      <rPr>
        <b/>
        <sz val="14"/>
        <color indexed="17"/>
        <rFont val="Times New Roman"/>
        <family val="1"/>
      </rPr>
      <t xml:space="preserve">theo báo giá của Công ty Thiên Phúc </t>
    </r>
  </si>
  <si>
    <r>
      <t xml:space="preserve">Công ty TNHH LODAPA, địa chỉ Chi nhánh: QL80, ấp Bình Phú Qưới, xã Bình Thành, huyện Lấp Vò, tỉnh Đồng Tháp: ĐT: 0912 311117 (A. Thiện), áp dụng từ ngày </t>
    </r>
    <r>
      <rPr>
        <b/>
        <sz val="14"/>
        <color indexed="10"/>
        <rFont val="Times New Roman"/>
        <family val="1"/>
      </rPr>
      <t xml:space="preserve">01/3/2022 </t>
    </r>
    <r>
      <rPr>
        <b/>
        <sz val="14"/>
        <color indexed="17"/>
        <rFont val="Times New Roman"/>
        <family val="1"/>
      </rPr>
      <t>theo Bảng giá của Công ty</t>
    </r>
  </si>
  <si>
    <r>
      <t xml:space="preserve">Sơn MAXIKAILA - Cửa hàng sơn Thịnh Vượng - </t>
    </r>
    <r>
      <rPr>
        <b/>
        <sz val="14"/>
        <color indexed="17"/>
        <rFont val="Times New Roman"/>
        <family val="1"/>
      </rPr>
      <t xml:space="preserve">địa chỉ: số 328, đường Phạm Nhơn Thuần, Phường 3, TP. Cao Lãnh, Đồng Tháp - điện thoại: 0903.851.381: A Hậu, áp dụng từ ngày </t>
    </r>
    <r>
      <rPr>
        <b/>
        <sz val="14"/>
        <color indexed="10"/>
        <rFont val="Times New Roman"/>
        <family val="1"/>
      </rPr>
      <t>01/3/2022</t>
    </r>
  </si>
  <si>
    <t>Công ty TNHH Nippon Việt Nam; Đ/c: Số 14, Đường 3A, Khu Công nghiệp Biên Hòa II, Phường Long Bình Tân, Thành phố Biên Hoà, Tỉnh Đồng Nai ; điện thoại: 0949 245 456 (A. Cường), áp dụng từ tháng 11/2021</t>
  </si>
  <si>
    <r>
      <t xml:space="preserve">Công ty TNHH sơn KANSAI-ALPHANAM; đ/c: xã Trung Trắc, huyện Văn Lâm, tỉnh Hưng Yên; đện thoại: 0221 3980456 (áp dụng từ tháng </t>
    </r>
    <r>
      <rPr>
        <b/>
        <sz val="14"/>
        <color indexed="10"/>
        <rFont val="Times New Roman"/>
        <family val="1"/>
      </rPr>
      <t>6/2021</t>
    </r>
    <r>
      <rPr>
        <b/>
        <sz val="14"/>
        <color indexed="17"/>
        <rFont val="Times New Roman"/>
        <family val="1"/>
      </rPr>
      <t>)</t>
    </r>
  </si>
  <si>
    <t>Công ty TNHH Quốc tế GOLDEN STAR, địa chỉ: số 109/14/3A, đường Trương Phước Phan, Khu phố 8, phường Bình Trị Đông, quận Bình Tân, TP. Hồ Chí Minh, ĐT: 0918 999303 (A. Phúc), áp dụng từ tháng 10/2021</t>
  </si>
  <si>
    <r>
      <t xml:space="preserve">Công ty Cổ phần sơn Nhật Bản (Nano Cacbon), địa chỉ: số 17-172/1, đường Nguyễn Tuân, phường Nhân Chính, quận Thanh Xuân, TP. Hà Nội - Đại lý tại TP. Cao Lãnh, ĐT: 0913 126548 (A. Hùng), áp dụng từ tháng </t>
    </r>
    <r>
      <rPr>
        <b/>
        <sz val="14"/>
        <color indexed="10"/>
        <rFont val="Times New Roman"/>
        <family val="1"/>
      </rPr>
      <t>11/2021</t>
    </r>
  </si>
  <si>
    <t>Công ty Cổ phần V-MARK, địa chỉ: 57/5F, Điện Biên Phủ, phường 15, quận Bình Thạnh, thành phố Hồ Chí Minh; văn phòng: L.E Lexington, 67 Mai Chí Thọ, phường An Phú, Quận 2; điện thoại: 028.73034488 - di động 0937217139</t>
  </si>
  <si>
    <t>Công ty TNHH PUMA Paint: Địa chỉ 2/38A, đường ĐHT 45, Khu phố 5, phường Tân Hưng Thuận, Quận 12, TPHCM; ĐT: 028 3974 1889</t>
  </si>
  <si>
    <r>
      <t xml:space="preserve">Sơn giao thông - Công ty cổ phần L.Q JOTON, đc: số 188c, Lê Văn Sỹ, P10, Q Phú Nhuận, TPHCM, ĐT: 0838461970, áp dụng từ ngày </t>
    </r>
    <r>
      <rPr>
        <b/>
        <sz val="14"/>
        <color indexed="10"/>
        <rFont val="Times New Roman"/>
        <family val="1"/>
      </rPr>
      <t xml:space="preserve">01/7/2021 </t>
    </r>
    <r>
      <rPr>
        <b/>
        <sz val="14"/>
        <color indexed="17"/>
        <rFont val="Times New Roman"/>
        <family val="1"/>
      </rPr>
      <t>theo Bảng báo giá của Công ty</t>
    </r>
  </si>
  <si>
    <r>
      <t xml:space="preserve">Công ty cổ phần Đầu tư - Xây dựng - Thương mại SIC, đc: 36/70/6 Đường Nguyễn Gia Trí, Phường 25, Quận Bình Thạnh, Thành phố Hồ Chí Minh, áp dụng từ tháng </t>
    </r>
    <r>
      <rPr>
        <b/>
        <sz val="14"/>
        <color indexed="10"/>
        <rFont val="Times New Roman"/>
        <family val="1"/>
      </rPr>
      <t>01/2022</t>
    </r>
    <r>
      <rPr>
        <b/>
        <sz val="14"/>
        <color indexed="10"/>
        <rFont val="Times New Roman"/>
        <family val="1"/>
      </rPr>
      <t xml:space="preserve"> </t>
    </r>
    <r>
      <rPr>
        <b/>
        <sz val="14"/>
        <color indexed="17"/>
        <rFont val="Times New Roman"/>
        <family val="1"/>
      </rPr>
      <t>theo Bảng báo giá của Công ty</t>
    </r>
  </si>
  <si>
    <t>Tấm trần nhựa các loại</t>
  </si>
  <si>
    <r>
      <t xml:space="preserve">Doanh nghiệp tư nhân Vĩnh Tường Tượng, số 20 Nguyễn Văn Cừ, phường 4, Tp. Cao Lãnh, Đồng Tháp, điện thoại: 0277. 3871331  (Bao gồm chi phí nhân công lắp đặt), theo báo giá </t>
    </r>
    <r>
      <rPr>
        <b/>
        <sz val="14"/>
        <color indexed="12"/>
        <rFont val="Times New Roman"/>
        <family val="1"/>
      </rPr>
      <t>của Công ty Vĩnh Tường Tượng</t>
    </r>
  </si>
  <si>
    <r>
      <t>Công ty TNHH NHỰA ĐƯỜNG PETROLIMEX (Chi nhánh Nhựa đường Petrolimex Cần Thơ, đ/c: Đường trục chính khu công nghiệpTrà Nóc 1, Phường Trà Nóc, Quận Bình Thuỷ, Cần Thơ; Điện thoại: 0292 3761092 Hoặc 0919190606 gặp Chị Tùng), giá bán tại Nhà máy thuộc Khu CN Trà Nóc, TP. Cần Thơ</t>
    </r>
  </si>
  <si>
    <t>- Công ty TNHH TÂN TÍN THÀNH, ĐT: (028) 3973 7999 - (028) 3508 9829 - Văn phòng đại diện tại Cao Lãnh, ĐC: số 251, đường 30/4, phường 1, TP. Cao Lãnh, tỉnh Đồng Tháp</t>
  </si>
  <si>
    <t>Thiết bị điện các loại</t>
  </si>
  <si>
    <r>
      <t xml:space="preserve">Công ty cổ phần Dây cáp điện Việt Nam (CADIVI), địa chỉ: 70-72 Nam Kỳ Khởi Nghĩa - Quận 1 - Tp. Hồ Chí Minh, điện thoại: 028.39299443 - 38292971, áp dụng từ </t>
    </r>
    <r>
      <rPr>
        <b/>
        <sz val="14"/>
        <color indexed="10"/>
        <rFont val="Times New Roman"/>
        <family val="1"/>
      </rPr>
      <t>05/01/2022</t>
    </r>
    <r>
      <rPr>
        <b/>
        <sz val="14"/>
        <color indexed="12"/>
        <rFont val="Times New Roman"/>
        <family val="1"/>
      </rPr>
      <t xml:space="preserve"> theo Tbông báo giá của Công ty</t>
    </r>
  </si>
  <si>
    <t>Công ty Cổ phần dây dáp điện DAPHACO; Đ/c: số 15/15, Phan Văn Hớn, Khu phố 5, Phường Tân Thới Nhất, Quận 12, TPHCM; ĐT: 0988 209687 (A. Huy),  đơn giá đã bao gồm chi phí giao hàng đến chân công trình, áp dụng từ tháng 10/2021</t>
  </si>
  <si>
    <r>
      <t xml:space="preserve">Công ty Cổ phần Bóng Đèn Điện Quang, Địa chỉ: 121-123- 125 Hàm Nghi, Phường Nguyễn Thái Bình, Quận 1, Thành phố Hồ Chí Minh; Đại lý tại Đồng Tháp: Cửa hàng Minh Tâm, 806 Phạm Hữu Lầu Phường 6, TP Cao Lãnh; Cửa hàng Huy Hoàng, 32/8 Trương Định, P1 TP Cao Lãnh (Giá đã bao gồm chi phi vận chuyển toàn quốc, theo Bảng đăng ký giá số </t>
    </r>
    <r>
      <rPr>
        <b/>
        <sz val="14"/>
        <color indexed="10"/>
        <rFont val="Times New Roman"/>
        <family val="1"/>
      </rPr>
      <t>1203</t>
    </r>
    <r>
      <rPr>
        <b/>
        <sz val="14"/>
        <color indexed="12"/>
        <rFont val="Times New Roman"/>
        <family val="1"/>
      </rPr>
      <t xml:space="preserve"> ngày </t>
    </r>
    <r>
      <rPr>
        <b/>
        <sz val="14"/>
        <color indexed="10"/>
        <rFont val="Times New Roman"/>
        <family val="1"/>
      </rPr>
      <t>07/5/2018</t>
    </r>
    <r>
      <rPr>
        <b/>
        <sz val="14"/>
        <color indexed="12"/>
        <rFont val="Times New Roman"/>
        <family val="1"/>
      </rPr>
      <t xml:space="preserve"> của Công ty)
</t>
    </r>
  </si>
  <si>
    <t>Công ty TNHH Chiếu sáng và Môi trường Việt Nam, Đ/c: số 233/8, Đường Đặng Thùy Trâm, Phường 13, Quận Bình Thạnh, TPHCM; ĐT: 0823.392345 (A. Đoàn), giá bán đã bao gồm chi phí vận chuyển trên địa bàn tỉnh Đồng Tháp, áp dụng từ 01/9/2020 theo Công văn số 01 ngày 15/8/2020 của Công ty</t>
  </si>
  <si>
    <t>Đèn SLIGHTING - Công ty TNHH Quản lý Vận hành chiếu sáng đô thị An Giang, đ/c: TP Long Xuyên, tỉnh An Giang, ĐT: 0963 539 567: A. Cường (giá bao gồm chi phí v/c đến công trình trên địa bàn tỉnh Đồng Tháp</t>
  </si>
  <si>
    <r>
      <t xml:space="preserve">Công ty TNHH Kỹ thuật Đạt - Đ/c: số 163, khu phố 3, Nguyễn Văn Quá, Phường Đông Hưng Thạnh, Q12, TPHCM - ĐT: 028 37157567 (A. Long),  áp dụng từ tháng </t>
    </r>
    <r>
      <rPr>
        <b/>
        <sz val="14"/>
        <color indexed="10"/>
        <rFont val="Cambria"/>
        <family val="1"/>
      </rPr>
      <t>02/2022</t>
    </r>
    <r>
      <rPr>
        <b/>
        <sz val="14"/>
        <color indexed="12"/>
        <rFont val="Cambria"/>
        <family val="1"/>
      </rPr>
      <t xml:space="preserve"> trên toàn địa bàn tỉnh Đồng Tháp</t>
    </r>
  </si>
  <si>
    <r>
      <t xml:space="preserve"> Công ty cổ phần nhựa Minh Hùng - Đ/c: số 103/7, đường Ao Đôi, P. Bình Trị Đông A, Q. Bình Tân, Tp. Hồ Chí Minh, điện thoại: 028.66742531 (áp dụng từ ngày </t>
    </r>
    <r>
      <rPr>
        <b/>
        <sz val="14"/>
        <color indexed="10"/>
        <rFont val="Times New Roman"/>
        <family val="1"/>
      </rPr>
      <t>01/01/2018</t>
    </r>
    <r>
      <rPr>
        <b/>
        <sz val="14"/>
        <color indexed="17"/>
        <rFont val="Times New Roman"/>
        <family val="1"/>
      </rPr>
      <t xml:space="preserve"> theo Thông báo của Công ty)</t>
    </r>
  </si>
  <si>
    <r>
      <t xml:space="preserve">Ống nhựa  uPVC Hoa Sen, </t>
    </r>
    <r>
      <rPr>
        <b/>
        <sz val="14"/>
        <color indexed="17"/>
        <rFont val="Times New Roman"/>
        <family val="1"/>
      </rPr>
      <t xml:space="preserve">Đ/c: QL 30, TP. Cao Lãnh, tỉnh Đồng Tháp, áp dụng từ ngày </t>
    </r>
    <r>
      <rPr>
        <b/>
        <sz val="14"/>
        <color indexed="10"/>
        <rFont val="Times New Roman"/>
        <family val="1"/>
      </rPr>
      <t>01/02/2022</t>
    </r>
    <r>
      <rPr>
        <b/>
        <sz val="14"/>
        <color indexed="17"/>
        <rFont val="Times New Roman"/>
        <family val="1"/>
      </rPr>
      <t xml:space="preserve"> theo Bảng báo giá của Công ty</t>
    </r>
  </si>
  <si>
    <t>Công ty TNHH Lixil Việt Nam; Địa chỉ: Thôn Yên Bình, Xã Dương Xá, Huyện Gia Lâm, Thành phố Hà Nội, ĐT: 043 8766152  - VP đại diện tại Cần Thơ (giá bán đến các công trình trên địa bàn tỉnh Đồng Tháp), áp dụng từ tháng 9/2020 theo Công văn ngày 16/8/2020 của Công ty</t>
  </si>
  <si>
    <t>Chi nhánh Vĩnh Long - Công ty TNHH MTV TM Đồng Tâm, địa chỉ: Số 99A, tổ 6, Ấp Hưng Quới, xã Thạnh Đức, huyện Long Hồ, tỉnh Vĩnh Long, điện thoại 02703.842576 (áp dụng từ ngày 01/4/2017)</t>
  </si>
  <si>
    <t>VẬT LIỆU KHÁC</t>
  </si>
  <si>
    <r>
      <t xml:space="preserve">Công ty TNHH Xuất nhập khẩu THÁI CHÂU, số 028 đường S5, Phường Tây Thạnh, quận Tân Phú, thành phố Hồ Chí Minh, điện thoại 028.62966260 - 62966270 - 62924999; 0977 775299, đơn giá đến các công trình trên địa bàn tỉnh Đồng tháp, áp dụng từ ngày </t>
    </r>
    <r>
      <rPr>
        <b/>
        <sz val="14"/>
        <color indexed="10"/>
        <rFont val="Times New Roman"/>
        <family val="1"/>
      </rPr>
      <t>01/02/2022</t>
    </r>
    <r>
      <rPr>
        <b/>
        <sz val="14"/>
        <color indexed="17"/>
        <rFont val="Times New Roman"/>
        <family val="1"/>
      </rPr>
      <t xml:space="preserve"> theo Bảng niêm yết giá của Công ty</t>
    </r>
  </si>
  <si>
    <r>
      <t xml:space="preserve">CÔNG TY TNHH HƯNG PHÁT ĐỒNG THÁP (địa chỉ: Đường Thống Linh nối dài, Khóm Mỹ Tây, thị trấn Mỹ Thọ, huyện Cao Lãnh, Đồng Tháp, </t>
    </r>
    <r>
      <rPr>
        <b/>
        <sz val="14"/>
        <color indexed="17"/>
        <rFont val="Times New Roman"/>
        <family val="1"/>
      </rPr>
      <t>theo Bảng báo giá ngày 10/9/2018 của Công ty) - ĐT: 0919 279495 (Tươi)</t>
    </r>
  </si>
  <si>
    <r>
      <t xml:space="preserve">Vật liệu ô ngăn hình mạng NEOWEB, </t>
    </r>
    <r>
      <rPr>
        <sz val="14"/>
        <color indexed="17"/>
        <rFont val="Times New Roman"/>
        <family val="1"/>
      </rPr>
      <t xml:space="preserve">giá đã bao gồm chi phí vận chuyển đến công trình nơi xe container vào được, (áp dụng từ ngày </t>
    </r>
    <r>
      <rPr>
        <b/>
        <sz val="14"/>
        <color indexed="10"/>
        <rFont val="Times New Roman"/>
        <family val="1"/>
      </rPr>
      <t>01/01/2022</t>
    </r>
    <r>
      <rPr>
        <sz val="14"/>
        <color indexed="17"/>
        <rFont val="Times New Roman"/>
        <family val="1"/>
      </rPr>
      <t xml:space="preserve"> theo Bảng giá số 05/CV-2022 của Công ty).</t>
    </r>
  </si>
  <si>
    <r>
      <t xml:space="preserve">CÔNG TY CỔ PHẦN KHOA HỌC PYTAGO, Đ/c: Số 2, đường Kim Giang, Phường Kim Giang, Quận Thanh Xuân, Thành phố Hà Nội, ĐT: 094 797 3078, áp dụng từ tháng </t>
    </r>
    <r>
      <rPr>
        <b/>
        <sz val="14"/>
        <color indexed="10"/>
        <rFont val="Times New Roman"/>
        <family val="1"/>
      </rPr>
      <t>02/2022</t>
    </r>
  </si>
  <si>
    <t>NHÓM NHIÊN LIỆU (ÁP DỤNG TRÊN ĐỊA BÀN TOÀN TỈNH)</t>
  </si>
  <si>
    <r>
      <t>Sơn ngoài nhà -</t>
    </r>
    <r>
      <rPr>
        <sz val="14"/>
        <color indexed="10"/>
        <rFont val="Times New Roman"/>
        <family val="1"/>
      </rPr>
      <t xml:space="preserve">Regal </t>
    </r>
    <r>
      <rPr>
        <sz val="14"/>
        <color indexed="17"/>
        <rFont val="Times New Roman"/>
        <family val="1"/>
      </rPr>
      <t>K1 (độ phủ: 11-13m2/lít)</t>
    </r>
  </si>
  <si>
    <r>
      <t xml:space="preserve">CÔNG TY CP CARBON VIỆT NAM (ĐC: Số 2, đường số 1, KCN Thạnh Phú, xã Thạnh Phú, huyện Vĩnh Cữu, Đồng Nai; điện thoại: 0773 255 119 - A.Quang). </t>
    </r>
    <r>
      <rPr>
        <b/>
        <sz val="14"/>
        <color indexed="10"/>
        <rFont val="Times New Roman"/>
        <family val="1"/>
      </rPr>
      <t>Áp dụng từ ngày 14/3/2022</t>
    </r>
    <r>
      <rPr>
        <b/>
        <sz val="14"/>
        <color indexed="17"/>
        <rFont val="Times New Roman"/>
        <family val="1"/>
      </rPr>
      <t xml:space="preserve"> theo Công bố số 27/2022/CV-TGĐ ngày 12/01/2022 của CÔNG TY CP CARBON VIỆT NAM - CHI NHÁNH ĐỒNG NAI</t>
    </r>
  </si>
  <si>
    <t>Carboncor Asphalt CA 19 (bê tông nhựa rỗng Carbon; 25kg/bao) *</t>
  </si>
  <si>
    <t>Carboncor Asphalt CA 6.7 (25kg/bao) *</t>
  </si>
  <si>
    <t>Carboncor Asphalt CA 9.5 (25kg/bao) *</t>
  </si>
  <si>
    <t>(Kèm theo Thông báo số      TB-SXD ngày      tháng 4 năm 2022 của Sở Xây dựng tỉnh Đồng Tháp)</t>
  </si>
  <si>
    <r>
      <t>Xi măng Hạ Long PCB 40, bao 50kg (áp dụng từ 25/3/2022</t>
    </r>
    <r>
      <rPr>
        <b/>
        <sz val="14"/>
        <color indexed="12"/>
        <rFont val="Times New Roman"/>
        <family val="1"/>
      </rPr>
      <t xml:space="preserve">, theo Bảng báo giá ngày 25/10/2021 của Công ty cổ phần xi măng Hạ Long - Địa chỉ: Xã Thống Nhất, Thành phố Hạ Long, tỉnh Quảng Ninh, ĐT: 02033.699.240) </t>
    </r>
  </si>
  <si>
    <r>
      <rPr>
        <b/>
        <sz val="14"/>
        <color indexed="17"/>
        <rFont val="Times New Roman"/>
        <family val="1"/>
      </rPr>
      <t>Công</t>
    </r>
    <r>
      <rPr>
        <b/>
        <sz val="14"/>
        <color indexed="17"/>
        <rFont val="VNI-Times"/>
        <family val="0"/>
      </rPr>
      <t xml:space="preserve"> ty  CP Xaây laép &amp; VLXD Ñoàng Thaùp (giaù giao taïi xưởng sản xuất trong KCN Trần Quốc Toản, treân phöông tieän beân mua) </t>
    </r>
    <r>
      <rPr>
        <b/>
        <sz val="14"/>
        <color indexed="17"/>
        <rFont val="Times New Roman"/>
        <family val="1"/>
      </rPr>
      <t xml:space="preserve">áp dụng từ ngày </t>
    </r>
    <r>
      <rPr>
        <b/>
        <sz val="14"/>
        <color indexed="10"/>
        <rFont val="Times New Roman"/>
        <family val="1"/>
      </rPr>
      <t>21/3/2</t>
    </r>
    <r>
      <rPr>
        <b/>
        <sz val="14"/>
        <color indexed="10"/>
        <rFont val="Times New Roman"/>
        <family val="1"/>
      </rPr>
      <t>022</t>
    </r>
    <r>
      <rPr>
        <b/>
        <sz val="14"/>
        <color indexed="17"/>
        <rFont val="Times New Roman"/>
        <family val="1"/>
      </rPr>
      <t xml:space="preserve"> (theo Thông báo </t>
    </r>
    <r>
      <rPr>
        <b/>
        <sz val="14"/>
        <color indexed="17"/>
        <rFont val="Times New Roman"/>
        <family val="1"/>
      </rPr>
      <t>của C</t>
    </r>
    <r>
      <rPr>
        <b/>
        <sz val="14"/>
        <color indexed="17"/>
        <rFont val="Times New Roman"/>
        <family val="1"/>
      </rPr>
      <t>ông ty)</t>
    </r>
  </si>
  <si>
    <r>
      <t xml:space="preserve">Công ty CP Xây Lắp &amp; VLXD Đồng Tháp, điện thoại : 0277.3858959 - 3872717, nhà máy bê tông: 0277.3890366, áp dụng từ ngày </t>
    </r>
    <r>
      <rPr>
        <b/>
        <sz val="14"/>
        <color indexed="10"/>
        <rFont val="Times New Roman"/>
        <family val="1"/>
      </rPr>
      <t>21/3/2022,</t>
    </r>
    <r>
      <rPr>
        <b/>
        <sz val="14"/>
        <color indexed="17"/>
        <rFont val="Times New Roman"/>
        <family val="1"/>
      </rPr>
      <t xml:space="preserve"> theo Thông báo số </t>
    </r>
    <r>
      <rPr>
        <b/>
        <sz val="14"/>
        <color indexed="17"/>
        <rFont val="Times New Roman"/>
        <family val="1"/>
      </rPr>
      <t xml:space="preserve">02/TB.CTy-NMBT ngày 04/01/2022 </t>
    </r>
    <r>
      <rPr>
        <b/>
        <sz val="14"/>
        <color indexed="17"/>
        <rFont val="Times New Roman"/>
        <family val="1"/>
      </rPr>
      <t>của Công ty, chưa bao gồm chi phí bơm)</t>
    </r>
  </si>
  <si>
    <r>
      <t xml:space="preserve">Công ty Cổ phần xây dựng Bách Khoa, Địa chỉ: số 39 Trần Hưng Đạo, P.Mỹ Quý, TP.Long Xuyên, An Giang- Nhà máy bê tông Châu Thành : Ấp Bình Phú 2 , Xã Bình Hòa , Huyện Châu Thành , An Giang; Điện thoại : 02963.835.787 ;  Fax : 02963.833.787 (đơn giá giao tại Nhà máy, áp dụng từ tháng </t>
    </r>
    <r>
      <rPr>
        <b/>
        <sz val="14"/>
        <color indexed="10"/>
        <rFont val="Times New Roman"/>
        <family val="1"/>
      </rPr>
      <t>22/3/2022</t>
    </r>
    <r>
      <rPr>
        <b/>
        <sz val="14"/>
        <color indexed="17"/>
        <rFont val="Times New Roman"/>
        <family val="1"/>
      </rPr>
      <t xml:space="preserve"> theo Bảng báo giá của Công ty).</t>
    </r>
  </si>
  <si>
    <r>
      <t xml:space="preserve">Công ty Cổ phần xây dựng Bách Khoa, Địa chỉ: số 39 Trần Hưng Đạo, P.Mỹ Quý, TP.Long Xuyên, An Giang - Nhà máy bê tông Châu Thành : Ấp Bình Phú 2 , Xã Bình Hòa , Huyện Châu Thành , An Giang; Điện thoại : 02963.835.787 ;  Fax : 02963.833.787 (áp dụng từ tháng </t>
    </r>
    <r>
      <rPr>
        <b/>
        <sz val="14"/>
        <color indexed="10"/>
        <rFont val="Times New Roman"/>
        <family val="1"/>
      </rPr>
      <t>22/3/2022</t>
    </r>
    <r>
      <rPr>
        <b/>
        <sz val="14"/>
        <color indexed="17"/>
        <rFont val="Times New Roman"/>
        <family val="1"/>
      </rPr>
      <t xml:space="preserve"> theo Bảng báo giá của Công ty).</t>
    </r>
  </si>
  <si>
    <r>
      <t xml:space="preserve">Công ty Cổ phần xây dựng Bách Khoa, Địa chỉ: số 39 Trần Hưng Đạo, P.Mỹ Quý, TP.Long Xuyên, An Giang - Nhà máy bê tông Châu Thành : Ấp Bình Phú 2 , Xã Bình Hòa , Huyện Châu Thành , An Giang; Điện thoại : 02963.835.787 ;  Fax : 02963.833.787; 0931 117 067 (Thắm) (đơn giá giao tại Nhà máy, áp dụng từ ngày </t>
    </r>
    <r>
      <rPr>
        <b/>
        <sz val="14"/>
        <color indexed="10"/>
        <rFont val="Times New Roman"/>
        <family val="1"/>
      </rPr>
      <t xml:space="preserve">22/3/2022 </t>
    </r>
    <r>
      <rPr>
        <b/>
        <sz val="14"/>
        <color indexed="12"/>
        <rFont val="Times New Roman"/>
        <family val="1"/>
      </rPr>
      <t>theo Bảng báo giá của Công ty).</t>
    </r>
  </si>
  <si>
    <r>
      <t xml:space="preserve">Công ty Cổ phần xây dựng Bách Khoa, Địa chỉ: số 39 Trần Hưng Đạo, P.Mỹ Quý, TP.Long Xuyên, An Giang- Nhà máy bê tông Châu Thành: Ấp Bình Phú 2 , Xã Bình Hòa , Huyện Châu Thành , An Giang; Điện thoại : 02963.835.787 ;  0931 117067: Chị Thắm (đơn giá giao tại Nhà máy BT Châu Thành, áp dụng từ ngày </t>
    </r>
    <r>
      <rPr>
        <b/>
        <sz val="14"/>
        <color indexed="10"/>
        <rFont val="Times New Roman"/>
        <family val="1"/>
      </rPr>
      <t xml:space="preserve">22/3/2022 </t>
    </r>
    <r>
      <rPr>
        <b/>
        <sz val="14"/>
        <color indexed="17"/>
        <rFont val="Times New Roman"/>
        <family val="1"/>
      </rPr>
      <t>theo Bảng báo giá của Công ty).</t>
    </r>
  </si>
  <si>
    <t>- Gạch vĩa hè</t>
  </si>
  <si>
    <t>KT: 400x400x30 (màu xám)</t>
  </si>
  <si>
    <t>KT: 400x400x30 (màu xanh, vàng, đỏ)</t>
  </si>
  <si>
    <r>
      <t xml:space="preserve">Công Ty TNHH MTV Phát Hòa Việt, Địa chỉ trụ sở: F25, Cao Xuân Huy, P. Vĩnh Thông, Tp Rạch Giá, Kiên Giang, Điện thoại:  0931 071652 (A. Phát) ; Đơn giá đã bao gồm khung xương đồng bộ, phụ kiện và nhân công lắp đặt hoàn thiện tại công trình, áp dụng từ tháng </t>
    </r>
    <r>
      <rPr>
        <b/>
        <sz val="14"/>
        <color indexed="10"/>
        <rFont val="Cambria"/>
        <family val="1"/>
      </rPr>
      <t>3/2022</t>
    </r>
  </si>
  <si>
    <t>+ Nhóm một màu: L101, L102, L103, L104, L108</t>
  </si>
  <si>
    <t xml:space="preserve">+ Nhóm hai màu  L203, L204, L226 </t>
  </si>
  <si>
    <t>Công ty TNHH Công nghiệp Lama Việt Nam, địa chỉ: Lô B8, KCN Đất Cuốc, xã Đất Cuốc, H. Tân Uyên, Bình Dương, áp dụng từ ngày 01/3/2022 - Đại lý tại Đống Tháp: Công ty TNHH Phúc Lợi Đồng Tháp, Đ/c: QL30, áp An Định, xã An Bình, H. Cao Lãnh, Đồng Tháp; ĐT: 0918 325653 (A. Hòa)</t>
  </si>
  <si>
    <t>- Ngói lợp nóc: dài 330mm, 3,3 viên/md, trọng lượng 3,4kg/viên</t>
  </si>
  <si>
    <t>- Ngói lợp rìa: dài 427mm, 3,0 viên/md, trọng lượng 3,9kg/viên</t>
  </si>
  <si>
    <r>
      <t xml:space="preserve">- Ngói lợp chính: </t>
    </r>
    <r>
      <rPr>
        <sz val="14"/>
        <color indexed="12"/>
        <rFont val="Times New Roman"/>
        <family val="1"/>
      </rPr>
      <t>dài 420mm, rộng 330mm; 10 viên/m2; trọng lượng 4,2 kg/viên</t>
    </r>
  </si>
  <si>
    <t>- Sơn ngoại thất chống thấm KOVA SG-268 (thùng 18 lít; độ phủ 11-12m2/lít/lớp)</t>
  </si>
  <si>
    <t>- Sơn công nghiệp Epoxy KOVA KL-5 sàn, tường</t>
  </si>
  <si>
    <t>NERO SUPER SHIELD PEARL: màu nền A, độ phủ 11-13 m²/lít/lớp (màu tiêu chuẩn, thùng 18 lít)</t>
  </si>
  <si>
    <t>NERO SUPER SHIELD PEARL: màu nền B, độ phủ 11-13 m²/lít/lớp (màu tiêu chuẩn, thùng 18 lít)</t>
  </si>
  <si>
    <t>NERO NANO SUPER STAR: màu trắng, độ phủ 11-13 m²/lít/lớp  (màu tiêu chuẩn, thùng 17 lít)</t>
  </si>
  <si>
    <t>NERO SUPER STAR: màu nền A, độ phủ 11-13 m²/lít/lớp (màu tiêu chuẩn, thùng 17 lít)</t>
  </si>
  <si>
    <t>NERO SUPER STAR: màu nền B, độ phủ 11-13 m²/lít/lớp (màu tiêu chuẩn, thùng 17 lít)</t>
  </si>
  <si>
    <t>Sơn lót chống kiềm nội thất, màu trắng, độ phủ 10-12 m²/lít/lớp, thùng 18 lít</t>
  </si>
  <si>
    <t>Sơn lót chống kiềm ngoại thất, màu trắng, độ phủ 10-12 m²/lít/lớp, thùng 18 lít</t>
  </si>
  <si>
    <r>
      <rPr>
        <b/>
        <sz val="14"/>
        <color indexed="17"/>
        <rFont val="Times New Roman"/>
        <family val="1"/>
      </rPr>
      <t>Chống thấm:</t>
    </r>
    <r>
      <rPr>
        <sz val="14"/>
        <color indexed="17"/>
        <rFont val="Times New Roman"/>
        <family val="1"/>
      </rPr>
      <t xml:space="preserve"> màu kem nhạt, màu xám đậm, màu xám nhạt. Độ phủ 6-10 m²/lít/lớp, thùng 17 lít</t>
    </r>
  </si>
  <si>
    <t>Bột trét:</t>
  </si>
  <si>
    <t>Bột trét nội thất: Độ phủ 0,6-0,8 m2/kg, bao 40kg</t>
  </si>
  <si>
    <t>Bột trét ngoại thất: Độ phủ 0,6-0,8 m2/kg, bao 40kg</t>
  </si>
  <si>
    <t>NERO SUPER SHIELD PEARL: màu trắng, thùng 18 lít, độ phủ 12-14 m²/lít/lớp</t>
  </si>
  <si>
    <r>
      <t xml:space="preserve">CÔNG TY TNHH THÉP SEAH VIỆT NAM </t>
    </r>
    <r>
      <rPr>
        <b/>
        <sz val="14"/>
        <color indexed="12"/>
        <rFont val="Times New Roman"/>
        <family val="1"/>
      </rPr>
      <t xml:space="preserve">(địa chỉ: Số 7 đường 3A-KCN Biên Hòa II-tỉnh Đồng Nai; Điện thoại: 093 800 1413), đơn giá giao hàng tại Đồng Tháp, áp dụng từ ngày </t>
    </r>
    <r>
      <rPr>
        <b/>
        <sz val="14"/>
        <color indexed="10"/>
        <rFont val="Times New Roman"/>
        <family val="1"/>
      </rPr>
      <t>11/3/2022</t>
    </r>
    <r>
      <rPr>
        <b/>
        <sz val="14"/>
        <color indexed="12"/>
        <rFont val="Times New Roman"/>
        <family val="1"/>
      </rPr>
      <t xml:space="preserve"> theo Bảng kê khai giá của Công ty</t>
    </r>
  </si>
  <si>
    <t>- Ống thép mạ kẽm nhúng nóng độ dày 1.6 đến 1.9 mm. D từ DN 10 đến DN 32</t>
  </si>
  <si>
    <t>- Ống thép mạ kẽm nhúng nóng độ dày trên 5.4 mm. D từ DN 40 đến DN 100</t>
  </si>
  <si>
    <t>- Ống thép mạ kẽm nhúng nóng độ dày 2.0 trở lên. D từ DN 40 đến DN 100</t>
  </si>
  <si>
    <t>- Ống thép mạ kẽm nhúng nóng độ dày từ 2.0 đến 5.4 mm. D từ DN 40 đến DN 100</t>
  </si>
  <si>
    <r>
      <t xml:space="preserve">Công ty CP SX-TM Liên phát, số 57, Đào Duy Anh, Phường 9, Quận Phú Nhuận, thành phố Hồ Chí Minh, điện thoại: 0906 740499 (Chị Thảo) (áp dụng từ ngày </t>
    </r>
    <r>
      <rPr>
        <b/>
        <sz val="14"/>
        <color indexed="10"/>
        <rFont val="Times New Roman"/>
        <family val="1"/>
      </rPr>
      <t>08/3/2022</t>
    </r>
    <r>
      <rPr>
        <b/>
        <sz val="14"/>
        <color indexed="17"/>
        <rFont val="Times New Roman"/>
        <family val="1"/>
      </rPr>
      <t xml:space="preserve"> </t>
    </r>
    <r>
      <rPr>
        <b/>
        <sz val="14"/>
        <color indexed="17"/>
        <rFont val="Times New Roman"/>
        <family val="1"/>
      </rPr>
      <t>theo Bảng niêm yết giá của Công ty), đơn giá đã bao gồm chi phí vận chuyển.</t>
    </r>
  </si>
  <si>
    <r>
      <t xml:space="preserve">Công ty CP SX-TM Liên phát, số 57, Đào Duy Anh, Phường 9, Quận Phú Nhuận, thành phố Hồ Chí Minh, điện thoại: 0906 924010; giao hàng đến chân công trình trên địa bàn tỉnh Đồng Tháp, áp dụng từ ngày </t>
    </r>
    <r>
      <rPr>
        <b/>
        <sz val="14"/>
        <color indexed="10"/>
        <rFont val="Times New Roman"/>
        <family val="1"/>
      </rPr>
      <t>08/3/2022</t>
    </r>
    <r>
      <rPr>
        <b/>
        <sz val="14"/>
        <color indexed="17"/>
        <rFont val="Times New Roman"/>
        <family val="1"/>
      </rPr>
      <t xml:space="preserve"> </t>
    </r>
    <r>
      <rPr>
        <b/>
        <sz val="14"/>
        <color indexed="17"/>
        <rFont val="Times New Roman"/>
        <family val="1"/>
      </rPr>
      <t>theo Bảng niêm yết giá của Công ty.</t>
    </r>
  </si>
  <si>
    <r>
      <t>Công ty TNHH TM - SX - DV TÍN THỊNH, số 102H, Nguyễn Xuân Khoát, P. Tân Thành, Q. Tân Phú, Tp. Hồ Chí Minh, Điện thoại: 0286 2678195 (giá bán tại thành phố Cao Lãnh; áp dụng từ ngày</t>
    </r>
    <r>
      <rPr>
        <b/>
        <sz val="14"/>
        <color indexed="10"/>
        <rFont val="Times New Roman"/>
        <family val="1"/>
      </rPr>
      <t xml:space="preserve"> 01/3/</t>
    </r>
    <r>
      <rPr>
        <b/>
        <sz val="14"/>
        <color indexed="10"/>
        <rFont val="Times New Roman"/>
        <family val="1"/>
      </rPr>
      <t>2022</t>
    </r>
    <r>
      <rPr>
        <b/>
        <sz val="14"/>
        <color indexed="17"/>
        <rFont val="Times New Roman"/>
        <family val="1"/>
      </rPr>
      <t xml:space="preserve"> theo Bảng báo giá của Công ty) </t>
    </r>
  </si>
  <si>
    <r>
      <t xml:space="preserve"> Công ty Cổ phần sản xuất thép VINA ONE </t>
    </r>
    <r>
      <rPr>
        <b/>
        <sz val="14"/>
        <color indexed="12"/>
        <rFont val="Times New Roman"/>
        <family val="1"/>
      </rPr>
      <t>.</t>
    </r>
    <r>
      <rPr>
        <b/>
        <sz val="14"/>
        <color indexed="12"/>
        <rFont val="Times New Roman"/>
        <family val="1"/>
      </rPr>
      <t xml:space="preserve"> Đ/c: Quốc lộ 1A, ấp Voi Lá, xã Long Hiệp, huyện Bến Lức, tỉnh Long An; ĐT: 0903 002 655 (A. Lực). (áp dụng từ ngày </t>
    </r>
    <r>
      <rPr>
        <b/>
        <sz val="14"/>
        <color indexed="10"/>
        <rFont val="Times New Roman"/>
        <family val="1"/>
      </rPr>
      <t>01/3/2022</t>
    </r>
    <r>
      <rPr>
        <b/>
        <sz val="14"/>
        <color indexed="12"/>
        <rFont val="Times New Roman"/>
        <family val="1"/>
      </rPr>
      <t xml:space="preserve"> theo Bảng thông báo giá của Công ty). </t>
    </r>
  </si>
  <si>
    <r>
      <t xml:space="preserve"> Công ty Cổ phần sản xuất thép VINA ONE </t>
    </r>
    <r>
      <rPr>
        <b/>
        <sz val="14"/>
        <color indexed="12"/>
        <rFont val="Times New Roman"/>
        <family val="1"/>
      </rPr>
      <t>.</t>
    </r>
    <r>
      <rPr>
        <b/>
        <sz val="14"/>
        <color indexed="12"/>
        <rFont val="Times New Roman"/>
        <family val="1"/>
      </rPr>
      <t xml:space="preserve"> Đ/c: Quốc lộ 1A, ấp Voi Lá, xã Long Hiệp, huyện Bến Lức, tỉnh Long An; ĐT:0903.002655 (A. Lực). (áp dụng từ ngày </t>
    </r>
    <r>
      <rPr>
        <b/>
        <sz val="14"/>
        <color indexed="10"/>
        <rFont val="Times New Roman"/>
        <family val="1"/>
      </rPr>
      <t>01/3/2022</t>
    </r>
    <r>
      <rPr>
        <b/>
        <sz val="14"/>
        <color indexed="12"/>
        <rFont val="Times New Roman"/>
        <family val="1"/>
      </rPr>
      <t xml:space="preserve"> theo Bảng thông báo giá của Công ty) </t>
    </r>
  </si>
  <si>
    <r>
      <t xml:space="preserve">Công ty cổ phần địa ốc An Giang; đ/c: số 140, đường Phan Bội Châu, phường Bình Khánh, TP Long Xuyên, tỉnh An Giang; ĐT: 0909. 954316 (A. Nguyên), 0918. 515737 (A. Thành) </t>
    </r>
    <r>
      <rPr>
        <b/>
        <sz val="14"/>
        <color indexed="17"/>
        <rFont val="Times New Roman"/>
        <family val="1"/>
      </rPr>
      <t xml:space="preserve">(đơn giá áp dụng trên địa bàn tỉnh Đồng Tháp từ tháng </t>
    </r>
    <r>
      <rPr>
        <b/>
        <sz val="14"/>
        <color indexed="10"/>
        <rFont val="Times New Roman"/>
        <family val="1"/>
      </rPr>
      <t>3/2022</t>
    </r>
    <r>
      <rPr>
        <b/>
        <sz val="14"/>
        <color indexed="17"/>
        <rFont val="Times New Roman"/>
        <family val="1"/>
      </rPr>
      <t xml:space="preserve">) </t>
    </r>
  </si>
  <si>
    <t xml:space="preserve">Cống D600mm-dày 63mm, M=28MPA </t>
  </si>
  <si>
    <r>
      <t>TD 200x200-35MPA</t>
    </r>
    <r>
      <rPr>
        <sz val="13"/>
        <color indexed="12"/>
        <rFont val="Calibri"/>
        <family val="2"/>
      </rPr>
      <t>≥</t>
    </r>
    <r>
      <rPr>
        <sz val="13"/>
        <color indexed="12"/>
        <rFont val="Times New Roman"/>
        <family val="1"/>
      </rPr>
      <t xml:space="preserve">M400, đoạn mũi (7m </t>
    </r>
    <r>
      <rPr>
        <sz val="13"/>
        <color indexed="12"/>
        <rFont val="Calibri"/>
        <family val="2"/>
      </rPr>
      <t xml:space="preserve">≤ </t>
    </r>
    <r>
      <rPr>
        <sz val="13"/>
        <color indexed="12"/>
        <rFont val="Times New Roman"/>
        <family val="1"/>
      </rPr>
      <t xml:space="preserve">L </t>
    </r>
    <r>
      <rPr>
        <sz val="13"/>
        <color indexed="12"/>
        <rFont val="Calibri"/>
        <family val="2"/>
      </rPr>
      <t>≤</t>
    </r>
    <r>
      <rPr>
        <sz val="13"/>
        <color indexed="12"/>
        <rFont val="Times New Roman"/>
        <family val="1"/>
      </rPr>
      <t xml:space="preserve"> 8m)</t>
    </r>
  </si>
  <si>
    <r>
      <t>TD 200x200-35MPA</t>
    </r>
    <r>
      <rPr>
        <sz val="13"/>
        <color indexed="12"/>
        <rFont val="Calibri"/>
        <family val="2"/>
      </rPr>
      <t>≥</t>
    </r>
    <r>
      <rPr>
        <sz val="13"/>
        <color indexed="12"/>
        <rFont val="Times New Roman"/>
        <family val="1"/>
      </rPr>
      <t xml:space="preserve">M400, đoạn có nối cọc (7m </t>
    </r>
    <r>
      <rPr>
        <sz val="13"/>
        <color indexed="12"/>
        <rFont val="Calibri"/>
        <family val="2"/>
      </rPr>
      <t xml:space="preserve">≤ </t>
    </r>
    <r>
      <rPr>
        <sz val="13"/>
        <color indexed="12"/>
        <rFont val="Times New Roman"/>
        <family val="1"/>
      </rPr>
      <t xml:space="preserve">L </t>
    </r>
    <r>
      <rPr>
        <sz val="13"/>
        <color indexed="12"/>
        <rFont val="Calibri"/>
        <family val="2"/>
      </rPr>
      <t>≤</t>
    </r>
    <r>
      <rPr>
        <sz val="13"/>
        <color indexed="12"/>
        <rFont val="Times New Roman"/>
        <family val="1"/>
      </rPr>
      <t xml:space="preserve"> 8m)</t>
    </r>
  </si>
  <si>
    <r>
      <t>TD 250x250-35MPA</t>
    </r>
    <r>
      <rPr>
        <sz val="13"/>
        <color indexed="12"/>
        <rFont val="Calibri"/>
        <family val="2"/>
      </rPr>
      <t>≥</t>
    </r>
    <r>
      <rPr>
        <sz val="13"/>
        <color indexed="12"/>
        <rFont val="Times New Roman"/>
        <family val="1"/>
      </rPr>
      <t xml:space="preserve">M400, đoạn mũi (4m </t>
    </r>
    <r>
      <rPr>
        <sz val="13"/>
        <color indexed="12"/>
        <rFont val="Calibri"/>
        <family val="2"/>
      </rPr>
      <t xml:space="preserve">≤ </t>
    </r>
    <r>
      <rPr>
        <sz val="13"/>
        <color indexed="12"/>
        <rFont val="Times New Roman"/>
        <family val="1"/>
      </rPr>
      <t xml:space="preserve">L </t>
    </r>
    <r>
      <rPr>
        <sz val="13"/>
        <color indexed="12"/>
        <rFont val="Calibri"/>
        <family val="2"/>
      </rPr>
      <t>≤</t>
    </r>
    <r>
      <rPr>
        <sz val="13"/>
        <color indexed="12"/>
        <rFont val="Times New Roman"/>
        <family val="1"/>
      </rPr>
      <t xml:space="preserve"> 6m)</t>
    </r>
  </si>
  <si>
    <r>
      <t>TD 250x250-35MPA</t>
    </r>
    <r>
      <rPr>
        <sz val="13"/>
        <color indexed="12"/>
        <rFont val="Calibri"/>
        <family val="2"/>
      </rPr>
      <t>≥</t>
    </r>
    <r>
      <rPr>
        <sz val="13"/>
        <color indexed="12"/>
        <rFont val="Times New Roman"/>
        <family val="1"/>
      </rPr>
      <t xml:space="preserve">M400, đoạn có nối cọc (4m </t>
    </r>
    <r>
      <rPr>
        <sz val="13"/>
        <color indexed="12"/>
        <rFont val="Calibri"/>
        <family val="2"/>
      </rPr>
      <t xml:space="preserve">≤ </t>
    </r>
    <r>
      <rPr>
        <sz val="13"/>
        <color indexed="12"/>
        <rFont val="Times New Roman"/>
        <family val="1"/>
      </rPr>
      <t xml:space="preserve">L </t>
    </r>
    <r>
      <rPr>
        <sz val="13"/>
        <color indexed="12"/>
        <rFont val="Calibri"/>
        <family val="2"/>
      </rPr>
      <t>≤</t>
    </r>
    <r>
      <rPr>
        <sz val="13"/>
        <color indexed="12"/>
        <rFont val="Times New Roman"/>
        <family val="1"/>
      </rPr>
      <t xml:space="preserve"> 6m)</t>
    </r>
  </si>
  <si>
    <r>
      <t xml:space="preserve">Công ty Cổ phần địa ốc An Giang; đ/c: số 140, đường Phan Bội Châu, phường Bình Khánh, TP Long Xuyên, tỉnh An Giang; đt: 0909. 954316 (A. Nguyên), 0918. 515737 (A. Thành) </t>
    </r>
    <r>
      <rPr>
        <b/>
        <sz val="14"/>
        <color indexed="17"/>
        <rFont val="Times New Roman"/>
        <family val="1"/>
      </rPr>
      <t xml:space="preserve">(đơn giá áp dụng trên địa bàn tỉnh Đồng Tháp từ ngày </t>
    </r>
    <r>
      <rPr>
        <b/>
        <sz val="14"/>
        <color indexed="10"/>
        <rFont val="Times New Roman"/>
        <family val="1"/>
      </rPr>
      <t>01/3/2022</t>
    </r>
    <r>
      <rPr>
        <b/>
        <sz val="14"/>
        <color indexed="17"/>
        <rFont val="Times New Roman"/>
        <family val="1"/>
      </rPr>
      <t>)</t>
    </r>
  </si>
  <si>
    <t>Gạch 190mmx190mmx390mm, mác 75</t>
  </si>
  <si>
    <r>
      <t xml:space="preserve">Công ty Cổ phần địa ốc An Giang; đ/c: số 140, đường Phan Bội Châu, P. Bình Khánh, TP Long Xuyên, An Giang; đt: 0909. 954316 (A. Nguyên), 0918. 515737 (A. Thành) </t>
    </r>
    <r>
      <rPr>
        <b/>
        <sz val="14"/>
        <color indexed="17"/>
        <rFont val="Times New Roman"/>
        <family val="1"/>
      </rPr>
      <t xml:space="preserve">(áp dụng trên địa bàn tỉnh Đồng Tháp từ ngày </t>
    </r>
    <r>
      <rPr>
        <b/>
        <sz val="14"/>
        <color indexed="10"/>
        <rFont val="Times New Roman"/>
        <family val="1"/>
      </rPr>
      <t>01/3/2022</t>
    </r>
    <r>
      <rPr>
        <b/>
        <sz val="14"/>
        <color indexed="17"/>
        <rFont val="Times New Roman"/>
        <family val="1"/>
      </rPr>
      <t>)</t>
    </r>
  </si>
  <si>
    <r>
      <t>Công ty TNHH Kova Nanopro; đ/c: 92G-92H Nguyễn Hữu Cảnh, P.22, Q. Bình Thạnh, TP. Hồ Chí Minh; ĐT: 36.913.8191, áp dụng từ ngày</t>
    </r>
    <r>
      <rPr>
        <b/>
        <sz val="14"/>
        <color indexed="10"/>
        <rFont val="Times New Roman"/>
        <family val="1"/>
      </rPr>
      <t xml:space="preserve"> </t>
    </r>
    <r>
      <rPr>
        <b/>
        <sz val="14"/>
        <color indexed="10"/>
        <rFont val="Times New Roman"/>
        <family val="1"/>
      </rPr>
      <t>01/3/2022</t>
    </r>
    <r>
      <rPr>
        <b/>
        <sz val="14"/>
        <color indexed="17"/>
        <rFont val="Times New Roman"/>
        <family val="1"/>
      </rPr>
      <t xml:space="preserve"> </t>
    </r>
    <r>
      <rPr>
        <b/>
        <sz val="14"/>
        <color indexed="17"/>
        <rFont val="Times New Roman"/>
        <family val="1"/>
      </rPr>
      <t>theo Công bố giá của Công ty</t>
    </r>
  </si>
  <si>
    <r>
      <t xml:space="preserve">Sôn  KOVA </t>
    </r>
    <r>
      <rPr>
        <b/>
        <sz val="14"/>
        <color indexed="17"/>
        <rFont val="Times New Roman"/>
        <family val="1"/>
      </rPr>
      <t>(áp</t>
    </r>
    <r>
      <rPr>
        <b/>
        <sz val="14"/>
        <color indexed="17"/>
        <rFont val="VNI-Times"/>
        <family val="0"/>
      </rPr>
      <t xml:space="preserve"> dụng</t>
    </r>
    <r>
      <rPr>
        <b/>
        <sz val="14"/>
        <color indexed="17"/>
        <rFont val="Times New Roman"/>
        <family val="1"/>
      </rPr>
      <t xml:space="preserve"> từ ngày</t>
    </r>
    <r>
      <rPr>
        <b/>
        <sz val="14"/>
        <color indexed="10"/>
        <rFont val="Times New Roman"/>
        <family val="1"/>
      </rPr>
      <t xml:space="preserve"> 01/3</t>
    </r>
    <r>
      <rPr>
        <b/>
        <sz val="14"/>
        <color indexed="10"/>
        <rFont val="VNI-Times"/>
        <family val="0"/>
      </rPr>
      <t>/2022</t>
    </r>
    <r>
      <rPr>
        <b/>
        <sz val="14"/>
        <color indexed="17"/>
        <rFont val="VNI-Times"/>
        <family val="0"/>
      </rPr>
      <t xml:space="preserve"> </t>
    </r>
    <r>
      <rPr>
        <b/>
        <sz val="14"/>
        <color indexed="17"/>
        <rFont val="Times New Roman"/>
        <family val="1"/>
      </rPr>
      <t>theo Bảng báo giá của Công ty TNHH TM-DV-XD Minh Chánh, Địa chỉ: Số 318, đường Nguyễn Thị Minh Khai, Phường 1, Thành phố Cao Lãnh, Tỉnh Đồng Tháp</t>
    </r>
  </si>
  <si>
    <t>Chống thấm</t>
  </si>
  <si>
    <r>
      <t>- Chống thấm sàn, sênô, bể chứa, hồ bơi, tầng hầm</t>
    </r>
    <r>
      <rPr>
        <sz val="14"/>
        <color indexed="17"/>
        <rFont val="Times New Roman"/>
        <family val="1"/>
      </rPr>
      <t xml:space="preserve"> (CT11A hai thành phần, bộ/33kg; 4-5m2/lít/lớp) </t>
    </r>
  </si>
  <si>
    <t>- Chống thấm sàn CT 11A Plus</t>
  </si>
  <si>
    <t>-Sơn lót kháng kiềm nội thất; (10-12)m2/lít/lớp</t>
  </si>
  <si>
    <r>
      <t xml:space="preserve">-Sơn </t>
    </r>
    <r>
      <rPr>
        <sz val="14"/>
        <color indexed="17"/>
        <rFont val="Times New Roman"/>
        <family val="1"/>
      </rPr>
      <t>nội thất màu trắng; (12,8-14)m2/lít/lớp</t>
    </r>
  </si>
  <si>
    <r>
      <t xml:space="preserve">-Sơn nội thất </t>
    </r>
    <r>
      <rPr>
        <sz val="14"/>
        <color indexed="17"/>
        <rFont val="Times New Roman"/>
        <family val="1"/>
      </rPr>
      <t xml:space="preserve"> màu nhạt OW, P; (12,8-14)m2/lít/lớp</t>
    </r>
  </si>
  <si>
    <t>Mastic &amp; sơn nước ngoại thất Puma</t>
  </si>
  <si>
    <t>Mastic &amp; sơn nước nội thất Puma</t>
  </si>
  <si>
    <t>Bột trét nội thất, (0,8/1,0)kg/m2</t>
  </si>
  <si>
    <t>Bột trét ngoại thất, (0,8/1,0)kg/m2</t>
  </si>
  <si>
    <t>-Sơn lót kháng kiềm ngoại thất; (10-12)m2/lít/lớp</t>
  </si>
  <si>
    <r>
      <t xml:space="preserve">-Sơn </t>
    </r>
    <r>
      <rPr>
        <sz val="14"/>
        <color indexed="17"/>
        <rFont val="Times New Roman"/>
        <family val="1"/>
      </rPr>
      <t>ngoại thất màu trắng; (12,8-14)m2/lít/lớp</t>
    </r>
  </si>
  <si>
    <r>
      <t xml:space="preserve">-Sơn ngoại thất </t>
    </r>
    <r>
      <rPr>
        <sz val="14"/>
        <color indexed="17"/>
        <rFont val="Times New Roman"/>
        <family val="1"/>
      </rPr>
      <t>màu nhạt OW, P; (12,8-14)m2/lít/lớp</t>
    </r>
  </si>
  <si>
    <t>Chống thấm Puma</t>
  </si>
  <si>
    <t>- Chống thấm sàn, bê tông, sê nô, sân thượng, tầng mái</t>
  </si>
  <si>
    <t>- Chống thấm đa năng sàn, bê tông, sê nô, sân thượng, tường đứng … (hệ lăn)</t>
  </si>
  <si>
    <r>
      <t>CÔNG TY CP DUY GIANG;</t>
    </r>
    <r>
      <rPr>
        <b/>
        <sz val="14"/>
        <color indexed="12"/>
        <rFont val="Times New Roman"/>
        <family val="1"/>
      </rPr>
      <t xml:space="preserve"> Đ/c: L31, đường số 45, Khu dân cư 586, P. Phú Thứ, Q. Cái Răng, TPCT, ĐT: 0292 3918335; 0913 339499 (Chị Hà)  (áp dụng từ tháng</t>
    </r>
    <r>
      <rPr>
        <b/>
        <sz val="14"/>
        <color indexed="10"/>
        <rFont val="Times New Roman"/>
        <family val="1"/>
      </rPr>
      <t xml:space="preserve"> 3/2022</t>
    </r>
    <r>
      <rPr>
        <b/>
        <sz val="14"/>
        <color indexed="12"/>
        <rFont val="Times New Roman"/>
        <family val="1"/>
      </rPr>
      <t xml:space="preserve"> theo Thông báo giá của Công ty); giá bán tại xưởng sản xuất, địa chỉ: Thị trấn Ngã Sáu, huyện Châu Thành, tỉnh Hậu Giang </t>
    </r>
  </si>
  <si>
    <t xml:space="preserve"> Áp dụng từ ngày 21/02/2022</t>
  </si>
  <si>
    <t>CV số 269/QLĐT ngày 23/3/2022</t>
  </si>
  <si>
    <t>CV số 33/BC-KT&amp;HT ngày 25/3/2022</t>
  </si>
  <si>
    <t>CV số 273/KTHT ngày 25/3/2022</t>
  </si>
  <si>
    <t>CV số 03/BC-GVL ngày 24/3/2022</t>
  </si>
  <si>
    <t xml:space="preserve">CV số 59/BC-GVL ngày 23/3/2022 </t>
  </si>
  <si>
    <t>CV số 539/QLĐT ngày 25/3/2022</t>
  </si>
  <si>
    <t>CV số 129/BC-PTCKH ngày 24/3/2022</t>
  </si>
  <si>
    <t>CV số 450/BC-PTCKH ngày 24/3/2022</t>
  </si>
  <si>
    <t>CV số 238/BC-KTHT ngày 23/3/2022</t>
  </si>
  <si>
    <t>CV số 374/PQLĐT ngày 31/3/2022</t>
  </si>
  <si>
    <t>CV số 54/BC-KT&amp;HT ngày 25/3/2022</t>
  </si>
  <si>
    <t>CV số 341/BC-PKTHT ngày 24/3/2022</t>
  </si>
  <si>
    <r>
      <t xml:space="preserve">Giá giá vật liệu xây dựng, thiết bị công trình trên địa bàn các huyện, thành phố thuộc tỉnh Đồng Tháp: Áp dụng theo Báo giá vật liệu xây dựng tại thời điểm </t>
    </r>
    <r>
      <rPr>
        <b/>
        <sz val="14"/>
        <color indexed="10"/>
        <rFont val="Times New Roman"/>
        <family val="1"/>
      </rPr>
      <t>tháng 3 năm 2022</t>
    </r>
    <r>
      <rPr>
        <b/>
        <sz val="14"/>
        <color indexed="12"/>
        <rFont val="Times New Roman"/>
        <family val="1"/>
      </rPr>
      <t xml:space="preserve"> của các huyện, thành phố kèm theo Công bố giá vật liệu xây dựng</t>
    </r>
    <r>
      <rPr>
        <b/>
        <sz val="14"/>
        <color indexed="10"/>
        <rFont val="Times New Roman"/>
        <family val="1"/>
      </rPr>
      <t xml:space="preserve"> tháng 3</t>
    </r>
    <r>
      <rPr>
        <b/>
        <sz val="14"/>
        <color indexed="12"/>
        <rFont val="Times New Roman"/>
        <family val="1"/>
      </rPr>
      <t xml:space="preserve"> </t>
    </r>
    <r>
      <rPr>
        <b/>
        <sz val="14"/>
        <color indexed="10"/>
        <rFont val="Times New Roman"/>
        <family val="1"/>
      </rPr>
      <t>năm 2022</t>
    </r>
    <r>
      <rPr>
        <b/>
        <sz val="14"/>
        <color indexed="12"/>
        <rFont val="Times New Roman"/>
        <family val="1"/>
      </rPr>
      <t xml:space="preserve"> của Sở Xây dựng, cụ thể như sau:</t>
    </r>
  </si>
  <si>
    <t xml:space="preserve">PCB 40 </t>
  </si>
  <si>
    <t xml:space="preserve">PCB 50 </t>
  </si>
  <si>
    <r>
      <t xml:space="preserve">Công ty CP Vương Hải - Nhà phân phối: Công ty CP TM-KT-XD Sài Gòn Nguyên Long, đ/c: 524 Võ Văn Kiệt, P Cầu Kho, Quận 1, TPHCM, ĐT: 02 838 379 679 (áp dụng từ ngày </t>
    </r>
    <r>
      <rPr>
        <b/>
        <sz val="14"/>
        <color indexed="10"/>
        <rFont val="Cambria"/>
        <family val="1"/>
      </rPr>
      <t>01/4/2019</t>
    </r>
    <r>
      <rPr>
        <b/>
        <sz val="14"/>
        <color indexed="17"/>
        <rFont val="Cambria"/>
        <family val="1"/>
      </rPr>
      <t>)</t>
    </r>
  </si>
  <si>
    <t>Doanh nghiệp tư nhân Trung Liêm (Trạm trộn BT, ĐT: 02773 923229), áp dụng từ ngày tháng 3/2022</t>
  </si>
  <si>
    <r>
      <t>CÔNG TY TNHH SƠN NERO; Địa chỉ, Lô MC2, Khu công nghiệp Đức Hòa 1 Hạnh Phúc, Ấp 5 , Xã Đức Hòa Đông, Huyện Đức Hoà, Tỉnh Long An;</t>
    </r>
    <r>
      <rPr>
        <b/>
        <sz val="14"/>
        <color indexed="17"/>
        <rFont val="Times New Roman"/>
        <family val="1"/>
      </rPr>
      <t xml:space="preserve"> điện thoại: 0971 924 693: Chị Cúc, áp dụng từ tháng </t>
    </r>
    <r>
      <rPr>
        <b/>
        <sz val="14"/>
        <color indexed="10"/>
        <rFont val="Times New Roman"/>
        <family val="1"/>
      </rPr>
      <t>01/2022</t>
    </r>
    <r>
      <rPr>
        <b/>
        <sz val="14"/>
        <color indexed="17"/>
        <rFont val="Times New Roman"/>
        <family val="1"/>
      </rPr>
      <t xml:space="preserve"> theo Bảng Niêm yết giá của Công ty)</t>
    </r>
  </si>
  <si>
    <r>
      <t xml:space="preserve">Công ty TNHH sơn KOTO Việt Nam - Đại lý tại Cao Lãnh: số 579, Nguyễn Thái Học, P. Hòa Thuận, TP Cao Lãnh ; đện thoại: 0907 535 332 (A. Toại) (áp dụng từ </t>
    </r>
    <r>
      <rPr>
        <b/>
        <sz val="14"/>
        <color indexed="10"/>
        <rFont val="Times New Roman"/>
        <family val="1"/>
      </rPr>
      <t xml:space="preserve">01/02/2022 </t>
    </r>
    <r>
      <rPr>
        <b/>
        <sz val="14"/>
        <color indexed="17"/>
        <rFont val="Times New Roman"/>
        <family val="1"/>
      </rPr>
      <t>th</t>
    </r>
    <r>
      <rPr>
        <b/>
        <sz val="14"/>
        <color indexed="17"/>
        <rFont val="Times New Roman"/>
        <family val="1"/>
      </rPr>
      <t>eo Bảng báo giá của Công ty)</t>
    </r>
  </si>
  <si>
    <t xml:space="preserve"> Áp dụng từ ngày 11/3/2022 (*)</t>
  </si>
  <si>
    <t xml:space="preserve"> Áp dụng từ ngày 21/3/2022 (*)</t>
  </si>
  <si>
    <t>(Kèm theo Thông báo số           /TB-SXD ngày       tháng 4 năm 2022 của Sở Xây dựng tỉnh Đồng Tháp)</t>
  </si>
  <si>
    <t>(Kèm theo Thông báo số      /TB-SXD ngày       tháng 4 năm 2022 của Sở Xây dựng tỉnh Đồng Tháp)</t>
  </si>
</sst>
</file>

<file path=xl/styles.xml><?xml version="1.0" encoding="utf-8"?>
<styleSheet xmlns="http://schemas.openxmlformats.org/spreadsheetml/2006/main">
  <numFmts count="5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 #,##0_-;_-* &quot;-&quot;_-;_-@_-"/>
    <numFmt numFmtId="173" formatCode="_-* #,##0.00_-;\-* #,##0.00_-;_-* &quot;-&quot;??_-;_-@_-"/>
    <numFmt numFmtId="174" formatCode="_-&quot;$&quot;* #,##0_-;\-&quot;$&quot;* #,##0_-;_-&quot;$&quot;* &quot;-&quot;_-;_-@_-"/>
    <numFmt numFmtId="175" formatCode="_-&quot;$&quot;* #,##0.00_-;\-&quot;$&quot;* #,##0.00_-;_-&quot;$&quot;* &quot;-&quot;??_-;_-@_-"/>
    <numFmt numFmtId="176" formatCode="_-&quot;öS&quot;\ * #,##0_-;\-&quot;öS&quot;\ * #,##0_-;_-&quot;öS&quot;\ * &quot;-&quot;_-;_-@_-"/>
    <numFmt numFmtId="177" formatCode="_-&quot;öS&quot;\ * #,##0.00_-;\-&quot;öS&quot;\ * #,##0.00_-;_-&quot;öS&quot;\ * &quot;-&quot;??_-;_-@_-"/>
    <numFmt numFmtId="178" formatCode="0.000%"/>
    <numFmt numFmtId="179" formatCode="00.000"/>
    <numFmt numFmtId="180" formatCode="&quot;￥&quot;#,##0;&quot;￥&quot;\-#,##0"/>
    <numFmt numFmtId="181" formatCode="#,##0\ &quot;DM&quot;;\-#,##0\ &quot;DM&quot;"/>
    <numFmt numFmtId="182" formatCode="_(* #,##0_);_(* \(#,##0\);_(* &quot;-&quot;??_);_(@_)"/>
    <numFmt numFmtId="183" formatCode="_-* #,##0_-;\-* #,##0_-;_-* &quot;-&quot;??_-;_-@_-"/>
    <numFmt numFmtId="184" formatCode="_-* #,##0.000_-;\-* #,##0.000_-;_-* &quot;-&quot;??_-;_-@_-"/>
    <numFmt numFmtId="185" formatCode="&quot;Yes&quot;;&quot;Yes&quot;;&quot;No&quot;"/>
    <numFmt numFmtId="186" formatCode="&quot;True&quot;;&quot;True&quot;;&quot;False&quot;"/>
    <numFmt numFmtId="187" formatCode="&quot;On&quot;;&quot;On&quot;;&quot;Off&quot;"/>
    <numFmt numFmtId="188" formatCode="[$€-2]\ #,##0.00_);[Red]\([$€-2]\ #,##0.00\)"/>
    <numFmt numFmtId="189" formatCode="_-* #,##0.0_-;\-* #,##0.0_-;_-* &quot;-&quot;??_-;_-@_-"/>
    <numFmt numFmtId="190" formatCode="_-* #,##0.0000_-;\-* #,##0.0000_-;_-* &quot;-&quot;??_-;_-@_-"/>
    <numFmt numFmtId="191" formatCode="_-* #,##0.00000_-;\-* #,##0.00000_-;_-* &quot;-&quot;??_-;_-@_-"/>
    <numFmt numFmtId="192" formatCode="_-* #,##0.000000_-;\-* #,##0.000000_-;_-* &quot;-&quot;??_-;_-@_-"/>
    <numFmt numFmtId="193" formatCode="[$-409]dddd\,\ mmmm\ dd\,\ yyyy"/>
    <numFmt numFmtId="194" formatCode="[$-409]h:mm:ss\ AM/PM"/>
    <numFmt numFmtId="195" formatCode="00000"/>
    <numFmt numFmtId="196" formatCode="#,##0.000;[Red]#,##0.000"/>
    <numFmt numFmtId="197" formatCode="#,##0.000"/>
    <numFmt numFmtId="198" formatCode="0.00_);\(0.00\)"/>
    <numFmt numFmtId="199" formatCode="_-* #,##0.00_$_-;\-* #,##0.00_$_-;_-* &quot;-&quot;??_$_-;_-@_-"/>
    <numFmt numFmtId="200" formatCode="0.000"/>
    <numFmt numFmtId="201" formatCode="#,##0.0"/>
    <numFmt numFmtId="202" formatCode="#,##0.0000"/>
    <numFmt numFmtId="203" formatCode="#,##0.00000"/>
    <numFmt numFmtId="204" formatCode="#,##0.000000"/>
    <numFmt numFmtId="205" formatCode="#,##0.0000000"/>
    <numFmt numFmtId="206" formatCode="#,##0.00000000"/>
    <numFmt numFmtId="207" formatCode="_(* #,##0.0_);_(* \(#,##0.0\);_(* &quot;-&quot;?_);_(@_)"/>
    <numFmt numFmtId="208" formatCode="0.0"/>
  </numFmts>
  <fonts count="233">
    <font>
      <sz val="12"/>
      <name val="VNI-Times"/>
      <family val="0"/>
    </font>
    <font>
      <sz val="12"/>
      <color indexed="12"/>
      <name val="VNI-Times"/>
      <family val="0"/>
    </font>
    <font>
      <sz val="10"/>
      <color indexed="12"/>
      <name val="VNI-Times"/>
      <family val="0"/>
    </font>
    <font>
      <sz val="11"/>
      <color indexed="12"/>
      <name val="VNI-Times"/>
      <family val="0"/>
    </font>
    <font>
      <sz val="14"/>
      <color indexed="12"/>
      <name val="VNI-Times"/>
      <family val="0"/>
    </font>
    <font>
      <b/>
      <sz val="14"/>
      <color indexed="12"/>
      <name val="VNI-Times"/>
      <family val="0"/>
    </font>
    <font>
      <sz val="13"/>
      <color indexed="12"/>
      <name val="VNI-Times"/>
      <family val="0"/>
    </font>
    <font>
      <sz val="12"/>
      <color indexed="10"/>
      <name val="VN-NTime"/>
      <family val="0"/>
    </font>
    <font>
      <u val="single"/>
      <sz val="12"/>
      <color indexed="36"/>
      <name val=".VnTime"/>
      <family val="2"/>
    </font>
    <font>
      <b/>
      <sz val="12"/>
      <name val="Arial"/>
      <family val="2"/>
    </font>
    <font>
      <u val="single"/>
      <sz val="12"/>
      <color indexed="12"/>
      <name val=".VnTime"/>
      <family val="2"/>
    </font>
    <font>
      <sz val="14"/>
      <name val="뼻뮝"/>
      <family val="3"/>
    </font>
    <font>
      <sz val="12"/>
      <name val="바탕체"/>
      <family val="3"/>
    </font>
    <font>
      <sz val="12"/>
      <name val="뼻뮝"/>
      <family val="3"/>
    </font>
    <font>
      <sz val="12"/>
      <name val="新細明體"/>
      <family val="0"/>
    </font>
    <font>
      <sz val="11"/>
      <name val="돋움"/>
      <family val="3"/>
    </font>
    <font>
      <sz val="10"/>
      <name val="굴림체"/>
      <family val="3"/>
    </font>
    <font>
      <sz val="10"/>
      <name val="Arial"/>
      <family val="2"/>
    </font>
    <font>
      <sz val="10"/>
      <name val="돋움"/>
      <family val="3"/>
    </font>
    <font>
      <b/>
      <sz val="10"/>
      <color indexed="10"/>
      <name val="Arial"/>
      <family val="2"/>
    </font>
    <font>
      <b/>
      <sz val="10"/>
      <color indexed="8"/>
      <name val="Arial"/>
      <family val="2"/>
    </font>
    <font>
      <sz val="12"/>
      <name val="Times New Roman"/>
      <family val="1"/>
    </font>
    <font>
      <b/>
      <sz val="12"/>
      <name val="Times New Roman"/>
      <family val="1"/>
    </font>
    <font>
      <sz val="8"/>
      <name val="VNI-Times"/>
      <family val="0"/>
    </font>
    <font>
      <sz val="10"/>
      <color indexed="60"/>
      <name val="VNI-Times"/>
      <family val="0"/>
    </font>
    <font>
      <b/>
      <sz val="11"/>
      <color indexed="12"/>
      <name val="VNI-Times"/>
      <family val="0"/>
    </font>
    <font>
      <sz val="11"/>
      <color indexed="12"/>
      <name val="Times New Roman"/>
      <family val="1"/>
    </font>
    <font>
      <b/>
      <sz val="14"/>
      <color indexed="12"/>
      <name val="Times New Roman"/>
      <family val="1"/>
    </font>
    <font>
      <sz val="11"/>
      <color indexed="53"/>
      <name val="VNI-Times"/>
      <family val="0"/>
    </font>
    <font>
      <sz val="11"/>
      <name val="VNI-Times"/>
      <family val="0"/>
    </font>
    <font>
      <sz val="11"/>
      <color indexed="60"/>
      <name val="VNI-Times"/>
      <family val="0"/>
    </font>
    <font>
      <b/>
      <sz val="11"/>
      <color indexed="12"/>
      <name val="Times New Roman"/>
      <family val="1"/>
    </font>
    <font>
      <sz val="14"/>
      <color indexed="12"/>
      <name val="Times New Roman"/>
      <family val="1"/>
    </font>
    <font>
      <b/>
      <sz val="12"/>
      <color indexed="12"/>
      <name val="Times New Roman"/>
      <family val="1"/>
    </font>
    <font>
      <b/>
      <i/>
      <sz val="14"/>
      <color indexed="12"/>
      <name val="Times New Roman"/>
      <family val="1"/>
    </font>
    <font>
      <sz val="10"/>
      <name val="VNI-Times"/>
      <family val="0"/>
    </font>
    <font>
      <b/>
      <sz val="14"/>
      <color indexed="14"/>
      <name val="Times New Roman"/>
      <family val="1"/>
    </font>
    <font>
      <b/>
      <sz val="14"/>
      <color indexed="14"/>
      <name val="VNI-Times"/>
      <family val="0"/>
    </font>
    <font>
      <b/>
      <sz val="20"/>
      <color indexed="12"/>
      <name val="Times New Roman"/>
      <family val="1"/>
    </font>
    <font>
      <b/>
      <sz val="14"/>
      <name val="Times New Roman"/>
      <family val="1"/>
    </font>
    <font>
      <b/>
      <sz val="14"/>
      <color indexed="10"/>
      <name val="VNI-Times"/>
      <family val="0"/>
    </font>
    <font>
      <sz val="14"/>
      <name val="Times New Roman"/>
      <family val="1"/>
    </font>
    <font>
      <vertAlign val="superscript"/>
      <sz val="14"/>
      <color indexed="12"/>
      <name val="VNI-Times"/>
      <family val="0"/>
    </font>
    <font>
      <b/>
      <sz val="14"/>
      <color indexed="10"/>
      <name val="Times New Roman"/>
      <family val="1"/>
    </font>
    <font>
      <sz val="14"/>
      <color indexed="60"/>
      <name val="VNI-Times"/>
      <family val="0"/>
    </font>
    <font>
      <sz val="14"/>
      <name val="VNI-Times"/>
      <family val="0"/>
    </font>
    <font>
      <b/>
      <sz val="13"/>
      <color indexed="60"/>
      <name val="VNI-Times"/>
      <family val="0"/>
    </font>
    <font>
      <sz val="13"/>
      <name val="VNI-Times"/>
      <family val="0"/>
    </font>
    <font>
      <b/>
      <sz val="13"/>
      <color indexed="12"/>
      <name val="Times New Roman"/>
      <family val="1"/>
    </font>
    <font>
      <sz val="14"/>
      <name val="Arial"/>
      <family val="2"/>
    </font>
    <font>
      <b/>
      <u val="single"/>
      <sz val="13"/>
      <color indexed="12"/>
      <name val="Times New Roman"/>
      <family val="1"/>
    </font>
    <font>
      <i/>
      <sz val="14"/>
      <name val="VNI-Times"/>
      <family val="0"/>
    </font>
    <font>
      <i/>
      <sz val="14"/>
      <name val="Times New Roman"/>
      <family val="1"/>
    </font>
    <font>
      <sz val="14"/>
      <color indexed="17"/>
      <name val="VNI-Times"/>
      <family val="0"/>
    </font>
    <font>
      <b/>
      <sz val="14"/>
      <color indexed="17"/>
      <name val="VNI-Times"/>
      <family val="0"/>
    </font>
    <font>
      <b/>
      <sz val="14"/>
      <color indexed="17"/>
      <name val="Times New Roman"/>
      <family val="1"/>
    </font>
    <font>
      <sz val="14"/>
      <color indexed="17"/>
      <name val="Times New Roman"/>
      <family val="1"/>
    </font>
    <font>
      <vertAlign val="superscript"/>
      <sz val="14"/>
      <color indexed="17"/>
      <name val="VNI-Times"/>
      <family val="0"/>
    </font>
    <font>
      <vertAlign val="superscript"/>
      <sz val="14"/>
      <color indexed="17"/>
      <name val="Times New Roman"/>
      <family val="1"/>
    </font>
    <font>
      <vertAlign val="superscript"/>
      <sz val="14"/>
      <color indexed="12"/>
      <name val="Times New Roman"/>
      <family val="1"/>
    </font>
    <font>
      <sz val="13"/>
      <color indexed="12"/>
      <name val="Times New Roman"/>
      <family val="1"/>
    </font>
    <font>
      <b/>
      <sz val="12"/>
      <color indexed="17"/>
      <name val="Times New Roman"/>
      <family val="1"/>
    </font>
    <font>
      <sz val="14"/>
      <name val=".VnTime"/>
      <family val="2"/>
    </font>
    <font>
      <sz val="14"/>
      <color indexed="10"/>
      <name val="Times New Roman"/>
      <family val="1"/>
    </font>
    <font>
      <b/>
      <sz val="12"/>
      <name val="VNI-Times"/>
      <family val="0"/>
    </font>
    <font>
      <sz val="8"/>
      <name val="Tahoma"/>
      <family val="2"/>
    </font>
    <font>
      <b/>
      <sz val="8"/>
      <name val="Tahoma"/>
      <family val="2"/>
    </font>
    <font>
      <sz val="10"/>
      <name val="Helv"/>
      <family val="2"/>
    </font>
    <font>
      <sz val="14"/>
      <color indexed="8"/>
      <name val="Times New Roman"/>
      <family val="1"/>
    </font>
    <font>
      <sz val="13"/>
      <color indexed="12"/>
      <name val="Calibri"/>
      <family val="2"/>
    </font>
    <font>
      <sz val="12"/>
      <color indexed="12"/>
      <name val="Times New Roman"/>
      <family val="1"/>
    </font>
    <font>
      <sz val="11"/>
      <color indexed="53"/>
      <name val="Times New Roman"/>
      <family val="1"/>
    </font>
    <font>
      <sz val="11"/>
      <color indexed="60"/>
      <name val="Times New Roman"/>
      <family val="1"/>
    </font>
    <font>
      <sz val="11"/>
      <name val="Times New Roman"/>
      <family val="1"/>
    </font>
    <font>
      <sz val="10"/>
      <color indexed="12"/>
      <name val="Times New Roman"/>
      <family val="1"/>
    </font>
    <font>
      <sz val="10"/>
      <color indexed="60"/>
      <name val="Times New Roman"/>
      <family val="1"/>
    </font>
    <font>
      <i/>
      <sz val="14"/>
      <color indexed="10"/>
      <name val="Times New Roman"/>
      <family val="1"/>
    </font>
    <font>
      <i/>
      <sz val="14"/>
      <color indexed="12"/>
      <name val="Times New Roman"/>
      <family val="1"/>
    </font>
    <font>
      <sz val="10"/>
      <name val=".VnTime"/>
      <family val="2"/>
    </font>
    <font>
      <strike/>
      <sz val="12"/>
      <color indexed="12"/>
      <name val="Cambria"/>
      <family val="1"/>
    </font>
    <font>
      <b/>
      <sz val="14"/>
      <color indexed="17"/>
      <name val="Cambria"/>
      <family val="1"/>
    </font>
    <font>
      <b/>
      <sz val="14"/>
      <color indexed="10"/>
      <name val="Cambria"/>
      <family val="1"/>
    </font>
    <font>
      <b/>
      <sz val="12"/>
      <name val="Cambria"/>
      <family val="1"/>
    </font>
    <font>
      <i/>
      <sz val="12"/>
      <name val="VNI-Times"/>
      <family val="0"/>
    </font>
    <font>
      <sz val="14"/>
      <color indexed="17"/>
      <name val="Cambria"/>
      <family val="1"/>
    </font>
    <font>
      <sz val="12"/>
      <name val="Cambria"/>
      <family val="1"/>
    </font>
    <font>
      <b/>
      <sz val="13"/>
      <color indexed="10"/>
      <name val="Times New Roman"/>
      <family val="1"/>
    </font>
    <font>
      <b/>
      <sz val="14"/>
      <color indexed="12"/>
      <name val="Cambria"/>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10"/>
      <name val="Times New Roman"/>
      <family val="1"/>
    </font>
    <font>
      <sz val="11"/>
      <color indexed="18"/>
      <name val="VNI-Times"/>
      <family val="0"/>
    </font>
    <font>
      <sz val="11"/>
      <color indexed="14"/>
      <name val="VNI-Times"/>
      <family val="0"/>
    </font>
    <font>
      <sz val="11"/>
      <color indexed="17"/>
      <name val="VNI-Times"/>
      <family val="0"/>
    </font>
    <font>
      <b/>
      <sz val="13"/>
      <color indexed="14"/>
      <name val="VNI-Times"/>
      <family val="0"/>
    </font>
    <font>
      <sz val="14"/>
      <color indexed="14"/>
      <name val="VNI-Times"/>
      <family val="0"/>
    </font>
    <font>
      <b/>
      <sz val="13"/>
      <color indexed="12"/>
      <name val="VNI-Times"/>
      <family val="0"/>
    </font>
    <font>
      <sz val="13"/>
      <color indexed="17"/>
      <name val="Times New Roman"/>
      <family val="1"/>
    </font>
    <font>
      <sz val="13"/>
      <color indexed="17"/>
      <name val="VNI-Times"/>
      <family val="0"/>
    </font>
    <font>
      <b/>
      <sz val="13"/>
      <color indexed="17"/>
      <name val="VNI-Times"/>
      <family val="0"/>
    </font>
    <font>
      <sz val="12"/>
      <color indexed="17"/>
      <name val="VNI-Times"/>
      <family val="0"/>
    </font>
    <font>
      <sz val="13.5"/>
      <color indexed="17"/>
      <name val="Times New Roman"/>
      <family val="1"/>
    </font>
    <font>
      <b/>
      <sz val="13"/>
      <color indexed="17"/>
      <name val="Times New Roman"/>
      <family val="1"/>
    </font>
    <font>
      <sz val="13"/>
      <color indexed="48"/>
      <name val="VNI-Times"/>
      <family val="0"/>
    </font>
    <font>
      <sz val="14"/>
      <color indexed="8"/>
      <name val="VNI-Times"/>
      <family val="0"/>
    </font>
    <font>
      <sz val="12"/>
      <color indexed="17"/>
      <name val="Times New Roman"/>
      <family val="1"/>
    </font>
    <font>
      <b/>
      <sz val="12"/>
      <color indexed="17"/>
      <name val="VNI-Times"/>
      <family val="0"/>
    </font>
    <font>
      <sz val="11"/>
      <color indexed="17"/>
      <name val="Times New Roman"/>
      <family val="1"/>
    </font>
    <font>
      <sz val="14"/>
      <color indexed="17"/>
      <name val="VNI-Helve"/>
      <family val="0"/>
    </font>
    <font>
      <b/>
      <sz val="12"/>
      <color indexed="12"/>
      <name val="VNI-Times"/>
      <family val="0"/>
    </font>
    <font>
      <sz val="11"/>
      <color indexed="10"/>
      <name val="Times New Roman"/>
      <family val="1"/>
    </font>
    <font>
      <sz val="12"/>
      <color indexed="10"/>
      <name val="Times New Roman"/>
      <family val="1"/>
    </font>
    <font>
      <sz val="14"/>
      <color indexed="10"/>
      <name val="VNI-Times"/>
      <family val="0"/>
    </font>
    <font>
      <sz val="11"/>
      <color indexed="14"/>
      <name val="Times New Roman"/>
      <family val="1"/>
    </font>
    <font>
      <sz val="11"/>
      <color indexed="18"/>
      <name val="Times New Roman"/>
      <family val="1"/>
    </font>
    <font>
      <b/>
      <strike/>
      <sz val="14"/>
      <color indexed="17"/>
      <name val="Cambria"/>
      <family val="1"/>
    </font>
    <font>
      <b/>
      <strike/>
      <sz val="14"/>
      <color indexed="17"/>
      <name val="Times New Roman"/>
      <family val="1"/>
    </font>
    <font>
      <sz val="12"/>
      <color indexed="12"/>
      <name val="Cambria"/>
      <family val="1"/>
    </font>
    <font>
      <b/>
      <strike/>
      <sz val="14"/>
      <color indexed="12"/>
      <name val="Times New Roman"/>
      <family val="1"/>
    </font>
    <font>
      <sz val="12"/>
      <color indexed="17"/>
      <name val="Cambria"/>
      <family val="1"/>
    </font>
    <font>
      <b/>
      <sz val="12"/>
      <color indexed="17"/>
      <name val="Cambria"/>
      <family val="1"/>
    </font>
    <font>
      <sz val="14"/>
      <color indexed="12"/>
      <name val="Cambria"/>
      <family val="1"/>
    </font>
    <font>
      <strike/>
      <sz val="14"/>
      <color indexed="10"/>
      <name val="Cambria"/>
      <family val="1"/>
    </font>
    <font>
      <strike/>
      <sz val="12"/>
      <color indexed="10"/>
      <name val="Cambria"/>
      <family val="1"/>
    </font>
    <font>
      <b/>
      <sz val="14"/>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FF0000"/>
      <name val="Times New Roman"/>
      <family val="1"/>
    </font>
    <font>
      <sz val="11"/>
      <color rgb="FF000099"/>
      <name val="VNI-Times"/>
      <family val="0"/>
    </font>
    <font>
      <sz val="14"/>
      <color rgb="FF0000FF"/>
      <name val="Times New Roman"/>
      <family val="1"/>
    </font>
    <font>
      <sz val="14"/>
      <color rgb="FF0000FF"/>
      <name val="VNI-Times"/>
      <family val="0"/>
    </font>
    <font>
      <sz val="13"/>
      <color rgb="FF0000FF"/>
      <name val="Times New Roman"/>
      <family val="1"/>
    </font>
    <font>
      <b/>
      <sz val="13"/>
      <color rgb="FF0000FF"/>
      <name val="Times New Roman"/>
      <family val="1"/>
    </font>
    <font>
      <b/>
      <sz val="14"/>
      <color rgb="FFFF0000"/>
      <name val="Times New Roman"/>
      <family val="1"/>
    </font>
    <font>
      <sz val="11"/>
      <color rgb="FFFF00FF"/>
      <name val="VNI-Times"/>
      <family val="0"/>
    </font>
    <font>
      <sz val="11"/>
      <color rgb="FF0000FF"/>
      <name val="VNI-Times"/>
      <family val="0"/>
    </font>
    <font>
      <sz val="11"/>
      <color rgb="FF009900"/>
      <name val="VNI-Times"/>
      <family val="0"/>
    </font>
    <font>
      <b/>
      <sz val="14"/>
      <color rgb="FFFF00FF"/>
      <name val="Times New Roman"/>
      <family val="1"/>
    </font>
    <font>
      <b/>
      <sz val="13"/>
      <color rgb="FFFF00FF"/>
      <name val="VNI-Times"/>
      <family val="0"/>
    </font>
    <font>
      <sz val="14"/>
      <color rgb="FFFF00FF"/>
      <name val="VNI-Times"/>
      <family val="0"/>
    </font>
    <font>
      <sz val="13"/>
      <color rgb="FF0000FF"/>
      <name val="VNI-Times"/>
      <family val="0"/>
    </font>
    <font>
      <b/>
      <sz val="14"/>
      <color rgb="FF0000FF"/>
      <name val="Times New Roman"/>
      <family val="1"/>
    </font>
    <font>
      <b/>
      <sz val="14"/>
      <color rgb="FF0000FF"/>
      <name val="VNI-Times"/>
      <family val="0"/>
    </font>
    <font>
      <b/>
      <sz val="13"/>
      <color rgb="FF0000FF"/>
      <name val="VNI-Times"/>
      <family val="0"/>
    </font>
    <font>
      <sz val="14"/>
      <color rgb="FF006600"/>
      <name val="VNI-Times"/>
      <family val="0"/>
    </font>
    <font>
      <b/>
      <sz val="14"/>
      <color rgb="FF006600"/>
      <name val="VNI-Times"/>
      <family val="0"/>
    </font>
    <font>
      <sz val="14"/>
      <color rgb="FF006600"/>
      <name val="Times New Roman"/>
      <family val="1"/>
    </font>
    <font>
      <sz val="13"/>
      <color rgb="FF006600"/>
      <name val="Times New Roman"/>
      <family val="1"/>
    </font>
    <font>
      <sz val="13"/>
      <color rgb="FF006600"/>
      <name val="VNI-Times"/>
      <family val="0"/>
    </font>
    <font>
      <b/>
      <sz val="14"/>
      <color rgb="FF006600"/>
      <name val="Times New Roman"/>
      <family val="1"/>
    </font>
    <font>
      <b/>
      <sz val="13"/>
      <color rgb="FF006600"/>
      <name val="VNI-Times"/>
      <family val="0"/>
    </font>
    <font>
      <sz val="12"/>
      <color rgb="FF006600"/>
      <name val="VNI-Times"/>
      <family val="0"/>
    </font>
    <font>
      <sz val="11"/>
      <color rgb="FF006600"/>
      <name val="VNI-Times"/>
      <family val="0"/>
    </font>
    <font>
      <sz val="11"/>
      <color rgb="FF0000FF"/>
      <name val="Times New Roman"/>
      <family val="1"/>
    </font>
    <font>
      <b/>
      <sz val="14"/>
      <color rgb="FFFF00FF"/>
      <name val="VNI-Times"/>
      <family val="0"/>
    </font>
    <font>
      <sz val="13.5"/>
      <color rgb="FF006600"/>
      <name val="Times New Roman"/>
      <family val="1"/>
    </font>
    <font>
      <b/>
      <sz val="13"/>
      <color rgb="FF006600"/>
      <name val="Times New Roman"/>
      <family val="1"/>
    </font>
    <font>
      <sz val="13"/>
      <color rgb="FF3333FF"/>
      <name val="VNI-Times"/>
      <family val="0"/>
    </font>
    <font>
      <sz val="14"/>
      <color theme="1"/>
      <name val="VNI-Times"/>
      <family val="0"/>
    </font>
    <font>
      <sz val="12"/>
      <color rgb="FF006600"/>
      <name val="Times New Roman"/>
      <family val="1"/>
    </font>
    <font>
      <b/>
      <sz val="12"/>
      <color rgb="FF006600"/>
      <name val="VNI-Times"/>
      <family val="0"/>
    </font>
    <font>
      <sz val="14"/>
      <color rgb="FF0000CC"/>
      <name val="VNI-Times"/>
      <family val="0"/>
    </font>
    <font>
      <b/>
      <sz val="12"/>
      <color rgb="FF006600"/>
      <name val="Times New Roman"/>
      <family val="1"/>
    </font>
    <font>
      <sz val="12"/>
      <color rgb="FF0000FF"/>
      <name val="Times New Roman"/>
      <family val="1"/>
    </font>
    <font>
      <sz val="14"/>
      <color rgb="FF0000CC"/>
      <name val="Times New Roman"/>
      <family val="1"/>
    </font>
    <font>
      <sz val="11"/>
      <color rgb="FF006600"/>
      <name val="Times New Roman"/>
      <family val="1"/>
    </font>
    <font>
      <sz val="12"/>
      <color rgb="FF0000CC"/>
      <name val="Times New Roman"/>
      <family val="1"/>
    </font>
    <font>
      <b/>
      <sz val="12"/>
      <color rgb="FF0000CC"/>
      <name val="Times New Roman"/>
      <family val="1"/>
    </font>
    <font>
      <sz val="14"/>
      <color rgb="FF006600"/>
      <name val="VNI-Helve"/>
      <family val="0"/>
    </font>
    <font>
      <sz val="14"/>
      <color theme="1"/>
      <name val="Times New Roman"/>
      <family val="1"/>
    </font>
    <font>
      <b/>
      <sz val="12"/>
      <color rgb="FF0000FF"/>
      <name val="VNI-Times"/>
      <family val="0"/>
    </font>
    <font>
      <sz val="14"/>
      <color rgb="FF008000"/>
      <name val="VNI-Times"/>
      <family val="0"/>
    </font>
    <font>
      <sz val="13"/>
      <color rgb="FF0000CC"/>
      <name val="Times New Roman"/>
      <family val="1"/>
    </font>
    <font>
      <sz val="13"/>
      <color rgb="FF0000CC"/>
      <name val="VNI-Times"/>
      <family val="0"/>
    </font>
    <font>
      <sz val="12"/>
      <color rgb="FF0000CC"/>
      <name val="VNI-Times"/>
      <family val="0"/>
    </font>
    <font>
      <b/>
      <sz val="14"/>
      <color rgb="FF0000CC"/>
      <name val="Times New Roman"/>
      <family val="1"/>
    </font>
    <font>
      <sz val="11"/>
      <color rgb="FFFF0000"/>
      <name val="Times New Roman"/>
      <family val="1"/>
    </font>
    <font>
      <sz val="12"/>
      <color rgb="FFFF0000"/>
      <name val="Times New Roman"/>
      <family val="1"/>
    </font>
    <font>
      <sz val="14"/>
      <color rgb="FFFF0000"/>
      <name val="Times New Roman"/>
      <family val="1"/>
    </font>
    <font>
      <b/>
      <i/>
      <sz val="14"/>
      <color rgb="FF0000FF"/>
      <name val="Times New Roman"/>
      <family val="1"/>
    </font>
    <font>
      <b/>
      <sz val="12"/>
      <color rgb="FF0000FF"/>
      <name val="Times New Roman"/>
      <family val="1"/>
    </font>
    <font>
      <sz val="14"/>
      <color rgb="FFFF0000"/>
      <name val="VNI-Times"/>
      <family val="0"/>
    </font>
    <font>
      <sz val="11"/>
      <color rgb="FFFF00FF"/>
      <name val="Times New Roman"/>
      <family val="1"/>
    </font>
    <font>
      <sz val="11"/>
      <color rgb="FF009900"/>
      <name val="Times New Roman"/>
      <family val="1"/>
    </font>
    <font>
      <sz val="11"/>
      <color rgb="FF000099"/>
      <name val="Times New Roman"/>
      <family val="1"/>
    </font>
    <font>
      <b/>
      <strike/>
      <sz val="14"/>
      <color rgb="FF006600"/>
      <name val="Cambria"/>
      <family val="1"/>
    </font>
    <font>
      <b/>
      <strike/>
      <sz val="14"/>
      <color rgb="FF006600"/>
      <name val="Times New Roman"/>
      <family val="1"/>
    </font>
    <font>
      <strike/>
      <sz val="12"/>
      <color rgb="FF0000FF"/>
      <name val="Cambria"/>
      <family val="1"/>
    </font>
    <font>
      <b/>
      <sz val="14"/>
      <color rgb="FF006600"/>
      <name val="Cambria"/>
      <family val="1"/>
    </font>
    <font>
      <i/>
      <sz val="14"/>
      <color rgb="FFFF0000"/>
      <name val="Times New Roman"/>
      <family val="1"/>
    </font>
    <font>
      <sz val="12"/>
      <color rgb="FF006600"/>
      <name val="Cambria"/>
      <family val="1"/>
    </font>
    <font>
      <b/>
      <sz val="14"/>
      <color rgb="FF0000CC"/>
      <name val="Cambria"/>
      <family val="1"/>
    </font>
    <font>
      <sz val="14"/>
      <color rgb="FF0000CC"/>
      <name val="Cambria"/>
      <family val="1"/>
    </font>
    <font>
      <b/>
      <sz val="12"/>
      <color rgb="FF006600"/>
      <name val="Cambria"/>
      <family val="1"/>
    </font>
    <font>
      <sz val="12"/>
      <color rgb="FF0000FF"/>
      <name val="VNI-Times"/>
      <family val="0"/>
    </font>
    <font>
      <b/>
      <sz val="12"/>
      <color rgb="FF0000CC"/>
      <name val="VNI-Times"/>
      <family val="0"/>
    </font>
    <font>
      <b/>
      <strike/>
      <sz val="14"/>
      <color rgb="FF0000FF"/>
      <name val="Times New Roman"/>
      <family val="1"/>
    </font>
    <font>
      <b/>
      <sz val="14"/>
      <color rgb="FF0000FF"/>
      <name val="Cambria"/>
      <family val="1"/>
    </font>
    <font>
      <sz val="12"/>
      <color rgb="FF0000FF"/>
      <name val="Cambria"/>
      <family val="1"/>
    </font>
    <font>
      <strike/>
      <sz val="14"/>
      <color rgb="FFFF0000"/>
      <name val="Cambria"/>
      <family val="1"/>
    </font>
    <font>
      <strike/>
      <sz val="12"/>
      <color rgb="FFFF0000"/>
      <name val="Cambria"/>
      <family val="1"/>
    </font>
    <font>
      <b/>
      <sz val="14"/>
      <color theme="1"/>
      <name val="Times New Roman"/>
      <family val="1"/>
    </font>
    <font>
      <b/>
      <sz val="8"/>
      <name val="VNI-Times"/>
      <family val="2"/>
    </font>
  </fonts>
  <fills count="40">
    <fill>
      <patternFill/>
    </fill>
    <fill>
      <patternFill patternType="gray125"/>
    </fill>
    <fill>
      <patternFill patternType="solid">
        <fgColor indexed="9"/>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8"/>
        <bgColor indexed="64"/>
      </patternFill>
    </fill>
    <fill>
      <patternFill patternType="solid">
        <fgColor indexed="13"/>
        <bgColor indexed="64"/>
      </patternFill>
    </fill>
    <fill>
      <patternFill patternType="solid">
        <fgColor theme="0"/>
        <bgColor indexed="64"/>
      </patternFill>
    </fill>
    <fill>
      <patternFill patternType="solid">
        <fgColor theme="3" tint="0.7999799847602844"/>
        <bgColor indexed="64"/>
      </patternFill>
    </fill>
    <fill>
      <patternFill patternType="solid">
        <fgColor theme="6" tint="0.5999900102615356"/>
        <bgColor indexed="64"/>
      </patternFill>
    </fill>
    <fill>
      <patternFill patternType="solid">
        <fgColor rgb="FFFFFF00"/>
        <bgColor indexed="64"/>
      </patternFill>
    </fill>
  </fills>
  <borders count="47">
    <border>
      <left/>
      <right/>
      <top/>
      <bottom/>
      <diagonal/>
    </border>
    <border>
      <left style="thin"/>
      <right style="thin"/>
      <top>
        <color indexed="63"/>
      </top>
      <bottom>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thin"/>
      <bottom>
        <color indexed="63"/>
      </bottom>
    </border>
    <border>
      <left style="thin"/>
      <right style="thin"/>
      <top style="thin"/>
      <bottom style="medium"/>
    </border>
    <border>
      <left style="thin"/>
      <right style="thin"/>
      <top style="hair"/>
      <bottom style="hair"/>
    </border>
    <border>
      <left>
        <color indexed="63"/>
      </left>
      <right style="thin"/>
      <top style="hair"/>
      <bottom style="hair"/>
    </border>
    <border>
      <left style="thin"/>
      <right>
        <color indexed="63"/>
      </right>
      <top style="hair"/>
      <bottom style="hair"/>
    </border>
    <border>
      <left>
        <color indexed="63"/>
      </left>
      <right>
        <color indexed="63"/>
      </right>
      <top style="hair"/>
      <bottom style="hair"/>
    </border>
    <border>
      <left style="thin"/>
      <right style="thin"/>
      <top>
        <color indexed="63"/>
      </top>
      <bottom style="hair"/>
    </border>
    <border>
      <left style="thin"/>
      <right style="thin"/>
      <top style="hair"/>
      <bottom>
        <color indexed="63"/>
      </bottom>
    </border>
    <border>
      <left style="thin"/>
      <right>
        <color indexed="63"/>
      </right>
      <top style="hair"/>
      <bottom>
        <color indexed="63"/>
      </bottom>
    </border>
    <border>
      <left>
        <color indexed="63"/>
      </left>
      <right>
        <color indexed="63"/>
      </right>
      <top style="hair">
        <color rgb="FF000000"/>
      </top>
      <bottom style="hair">
        <color rgb="FF000000"/>
      </bottom>
    </border>
    <border>
      <left style="thin"/>
      <right style="thin"/>
      <top style="thin"/>
      <bottom style="hair"/>
    </border>
    <border>
      <left style="thin"/>
      <right style="thin"/>
      <top style="hair"/>
      <bottom style="thin"/>
    </border>
    <border>
      <left>
        <color indexed="63"/>
      </left>
      <right>
        <color indexed="63"/>
      </right>
      <top>
        <color indexed="63"/>
      </top>
      <bottom style="hair"/>
    </border>
    <border>
      <left>
        <color indexed="63"/>
      </left>
      <right>
        <color indexed="63"/>
      </right>
      <top style="hair">
        <color indexed="8"/>
      </top>
      <bottom style="hair">
        <color indexed="8"/>
      </bottom>
    </border>
    <border>
      <left style="thin"/>
      <right style="thin"/>
      <top style="hair">
        <color indexed="8"/>
      </top>
      <bottom style="hair">
        <color indexed="8"/>
      </bottom>
    </border>
    <border>
      <left>
        <color indexed="63"/>
      </left>
      <right>
        <color indexed="63"/>
      </right>
      <top style="hair"/>
      <bottom>
        <color indexed="63"/>
      </bottom>
    </border>
    <border>
      <left style="medium"/>
      <right>
        <color indexed="63"/>
      </right>
      <top style="hair"/>
      <bottom style="hair"/>
    </border>
    <border>
      <left style="thin"/>
      <right style="thin"/>
      <top style="thin"/>
      <bottom style="thin"/>
    </border>
    <border>
      <left style="thin"/>
      <right style="thin"/>
      <top>
        <color indexed="63"/>
      </top>
      <bottom style="thin"/>
    </border>
    <border>
      <left style="thin"/>
      <right>
        <color indexed="63"/>
      </right>
      <top>
        <color indexed="63"/>
      </top>
      <bottom style="hair"/>
    </border>
    <border>
      <left style="thin">
        <color rgb="FF0070C0"/>
      </left>
      <right style="thin">
        <color rgb="FF0070C0"/>
      </right>
      <top style="thin">
        <color rgb="FF0070C0"/>
      </top>
      <bottom style="thin">
        <color rgb="FF0070C0"/>
      </bottom>
    </border>
    <border>
      <left style="thin">
        <color rgb="FF0070C0"/>
      </left>
      <right style="thin">
        <color rgb="FF0070C0"/>
      </right>
      <top style="thin">
        <color rgb="FF0070C0"/>
      </top>
      <bottom>
        <color indexed="63"/>
      </bottom>
    </border>
    <border>
      <left>
        <color indexed="63"/>
      </left>
      <right style="thin"/>
      <top style="hair"/>
      <bottom>
        <color indexed="63"/>
      </bottom>
    </border>
    <border>
      <left style="thin">
        <color rgb="FF0070C0"/>
      </left>
      <right style="thin">
        <color rgb="FF0070C0"/>
      </right>
      <top style="hair"/>
      <bottom style="hair"/>
    </border>
    <border>
      <left style="thin"/>
      <right>
        <color indexed="63"/>
      </right>
      <top>
        <color indexed="63"/>
      </top>
      <bottom>
        <color indexed="63"/>
      </bottom>
    </border>
    <border>
      <left>
        <color indexed="63"/>
      </left>
      <right style="thin"/>
      <top>
        <color indexed="63"/>
      </top>
      <bottom style="hair"/>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9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2" fontId="7" fillId="2" borderId="1">
      <alignment horizontal="center"/>
      <protection/>
    </xf>
    <xf numFmtId="0" fontId="140" fillId="3" borderId="0" applyNumberFormat="0" applyBorder="0" applyAlignment="0" applyProtection="0"/>
    <xf numFmtId="0" fontId="140" fillId="4" borderId="0" applyNumberFormat="0" applyBorder="0" applyAlignment="0" applyProtection="0"/>
    <xf numFmtId="0" fontId="140" fillId="5" borderId="0" applyNumberFormat="0" applyBorder="0" applyAlignment="0" applyProtection="0"/>
    <xf numFmtId="0" fontId="140" fillId="6" borderId="0" applyNumberFormat="0" applyBorder="0" applyAlignment="0" applyProtection="0"/>
    <xf numFmtId="0" fontId="140" fillId="7" borderId="0" applyNumberFormat="0" applyBorder="0" applyAlignment="0" applyProtection="0"/>
    <xf numFmtId="0" fontId="140" fillId="8" borderId="0" applyNumberFormat="0" applyBorder="0" applyAlignment="0" applyProtection="0"/>
    <xf numFmtId="0" fontId="140" fillId="9" borderId="0" applyNumberFormat="0" applyBorder="0" applyAlignment="0" applyProtection="0"/>
    <xf numFmtId="0" fontId="140" fillId="10" borderId="0" applyNumberFormat="0" applyBorder="0" applyAlignment="0" applyProtection="0"/>
    <xf numFmtId="0" fontId="140" fillId="11" borderId="0" applyNumberFormat="0" applyBorder="0" applyAlignment="0" applyProtection="0"/>
    <xf numFmtId="0" fontId="140" fillId="12" borderId="0" applyNumberFormat="0" applyBorder="0" applyAlignment="0" applyProtection="0"/>
    <xf numFmtId="0" fontId="140" fillId="13" borderId="0" applyNumberFormat="0" applyBorder="0" applyAlignment="0" applyProtection="0"/>
    <xf numFmtId="0" fontId="140" fillId="14" borderId="0" applyNumberFormat="0" applyBorder="0" applyAlignment="0" applyProtection="0"/>
    <xf numFmtId="0" fontId="141" fillId="15" borderId="0" applyNumberFormat="0" applyBorder="0" applyAlignment="0" applyProtection="0"/>
    <xf numFmtId="0" fontId="141" fillId="16" borderId="0" applyNumberFormat="0" applyBorder="0" applyAlignment="0" applyProtection="0"/>
    <xf numFmtId="0" fontId="141" fillId="11" borderId="0" applyNumberFormat="0" applyBorder="0" applyAlignment="0" applyProtection="0"/>
    <xf numFmtId="0" fontId="141" fillId="17" borderId="0" applyNumberFormat="0" applyBorder="0" applyAlignment="0" applyProtection="0"/>
    <xf numFmtId="0" fontId="141" fillId="18" borderId="0" applyNumberFormat="0" applyBorder="0" applyAlignment="0" applyProtection="0"/>
    <xf numFmtId="0" fontId="141" fillId="19" borderId="0" applyNumberFormat="0" applyBorder="0" applyAlignment="0" applyProtection="0"/>
    <xf numFmtId="0" fontId="141" fillId="20" borderId="0" applyNumberFormat="0" applyBorder="0" applyAlignment="0" applyProtection="0"/>
    <xf numFmtId="0" fontId="141" fillId="21" borderId="0" applyNumberFormat="0" applyBorder="0" applyAlignment="0" applyProtection="0"/>
    <xf numFmtId="0" fontId="141" fillId="22" borderId="0" applyNumberFormat="0" applyBorder="0" applyAlignment="0" applyProtection="0"/>
    <xf numFmtId="0" fontId="141" fillId="23" borderId="0" applyNumberFormat="0" applyBorder="0" applyAlignment="0" applyProtection="0"/>
    <xf numFmtId="0" fontId="141" fillId="24" borderId="0" applyNumberFormat="0" applyBorder="0" applyAlignment="0" applyProtection="0"/>
    <xf numFmtId="0" fontId="141" fillId="25" borderId="0" applyNumberFormat="0" applyBorder="0" applyAlignment="0" applyProtection="0"/>
    <xf numFmtId="0" fontId="142" fillId="26" borderId="0" applyNumberFormat="0" applyBorder="0" applyAlignment="0" applyProtection="0"/>
    <xf numFmtId="0" fontId="143" fillId="27" borderId="2" applyNumberFormat="0" applyAlignment="0" applyProtection="0"/>
    <xf numFmtId="0" fontId="144" fillId="28" borderId="3" applyNumberFormat="0" applyAlignment="0" applyProtection="0"/>
    <xf numFmtId="173" fontId="0" fillId="0" borderId="0" applyFont="0" applyFill="0" applyBorder="0" applyAlignment="0" applyProtection="0"/>
    <xf numFmtId="172" fontId="0" fillId="0" borderId="0" applyFont="0" applyFill="0" applyBorder="0" applyAlignment="0" applyProtection="0"/>
    <xf numFmtId="173" fontId="0" fillId="0" borderId="0" applyFont="0" applyFill="0" applyBorder="0" applyAlignment="0" applyProtection="0"/>
    <xf numFmtId="43" fontId="14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145" fillId="0" borderId="0" applyNumberFormat="0" applyFill="0" applyBorder="0" applyAlignment="0" applyProtection="0"/>
    <xf numFmtId="0" fontId="8" fillId="0" borderId="0" applyNumberFormat="0" applyFill="0" applyBorder="0" applyAlignment="0" applyProtection="0"/>
    <xf numFmtId="0" fontId="146" fillId="29" borderId="0" applyNumberFormat="0" applyBorder="0" applyAlignment="0" applyProtection="0"/>
    <xf numFmtId="0" fontId="9" fillId="0" borderId="4" applyNumberFormat="0" applyAlignment="0" applyProtection="0"/>
    <xf numFmtId="0" fontId="9" fillId="0" borderId="5">
      <alignment horizontal="left" vertical="center"/>
      <protection/>
    </xf>
    <xf numFmtId="0" fontId="147" fillId="0" borderId="6" applyNumberFormat="0" applyFill="0" applyAlignment="0" applyProtection="0"/>
    <xf numFmtId="0" fontId="148" fillId="0" borderId="7" applyNumberFormat="0" applyFill="0" applyAlignment="0" applyProtection="0"/>
    <xf numFmtId="0" fontId="149" fillId="0" borderId="8" applyNumberFormat="0" applyFill="0" applyAlignment="0" applyProtection="0"/>
    <xf numFmtId="0" fontId="149" fillId="0" borderId="0" applyNumberFormat="0" applyFill="0" applyBorder="0" applyAlignment="0" applyProtection="0"/>
    <xf numFmtId="0" fontId="10" fillId="0" borderId="0" applyNumberFormat="0" applyFill="0" applyBorder="0" applyAlignment="0" applyProtection="0"/>
    <xf numFmtId="0" fontId="150" fillId="30" borderId="2" applyNumberFormat="0" applyAlignment="0" applyProtection="0"/>
    <xf numFmtId="0" fontId="151" fillId="0" borderId="9" applyNumberFormat="0" applyFill="0" applyAlignment="0" applyProtection="0"/>
    <xf numFmtId="0" fontId="152" fillId="31" borderId="0" applyNumberFormat="0" applyBorder="0" applyAlignment="0" applyProtection="0"/>
    <xf numFmtId="0" fontId="17" fillId="0" borderId="0">
      <alignment/>
      <protection/>
    </xf>
    <xf numFmtId="0" fontId="78" fillId="0" borderId="0">
      <alignment/>
      <protection/>
    </xf>
    <xf numFmtId="0" fontId="140" fillId="0" borderId="0">
      <alignment/>
      <protection/>
    </xf>
    <xf numFmtId="0" fontId="62" fillId="0" borderId="0">
      <alignment/>
      <protection/>
    </xf>
    <xf numFmtId="0" fontId="17" fillId="0" borderId="0">
      <alignment/>
      <protection/>
    </xf>
    <xf numFmtId="0" fontId="35" fillId="0" borderId="0">
      <alignment/>
      <protection/>
    </xf>
    <xf numFmtId="0" fontId="0" fillId="32" borderId="10" applyNumberFormat="0" applyFont="0" applyAlignment="0" applyProtection="0"/>
    <xf numFmtId="0" fontId="153" fillId="27" borderId="11" applyNumberFormat="0" applyAlignment="0" applyProtection="0"/>
    <xf numFmtId="9" fontId="0" fillId="0" borderId="0" applyFont="0" applyFill="0" applyBorder="0" applyAlignment="0" applyProtection="0"/>
    <xf numFmtId="0" fontId="67" fillId="0" borderId="0">
      <alignment/>
      <protection/>
    </xf>
    <xf numFmtId="0" fontId="154" fillId="0" borderId="0" applyNumberFormat="0" applyFill="0" applyBorder="0" applyAlignment="0" applyProtection="0"/>
    <xf numFmtId="0" fontId="155" fillId="0" borderId="12" applyNumberFormat="0" applyFill="0" applyAlignment="0" applyProtection="0"/>
    <xf numFmtId="0" fontId="156" fillId="0" borderId="0" applyNumberFormat="0" applyFill="0" applyBorder="0" applyAlignment="0" applyProtection="0"/>
    <xf numFmtId="40" fontId="11" fillId="0" borderId="0" applyFont="0" applyFill="0" applyBorder="0" applyAlignment="0" applyProtection="0"/>
    <xf numFmtId="38"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9" fontId="12" fillId="0" borderId="0" applyFont="0" applyFill="0" applyBorder="0" applyAlignment="0" applyProtection="0"/>
    <xf numFmtId="0" fontId="13" fillId="0" borderId="0">
      <alignment/>
      <protection/>
    </xf>
    <xf numFmtId="181" fontId="15" fillId="0" borderId="0" applyFont="0" applyFill="0" applyBorder="0" applyAlignment="0" applyProtection="0"/>
    <xf numFmtId="178" fontId="15" fillId="0" borderId="0" applyFont="0" applyFill="0" applyBorder="0" applyAlignment="0" applyProtection="0"/>
    <xf numFmtId="180" fontId="15" fillId="0" borderId="0" applyFont="0" applyFill="0" applyBorder="0" applyAlignment="0" applyProtection="0"/>
    <xf numFmtId="179" fontId="15" fillId="0" borderId="0" applyFont="0" applyFill="0" applyBorder="0" applyAlignment="0" applyProtection="0"/>
    <xf numFmtId="0" fontId="16" fillId="0" borderId="0">
      <alignment/>
      <protection/>
    </xf>
    <xf numFmtId="0" fontId="17" fillId="0" borderId="0">
      <alignment/>
      <protection/>
    </xf>
    <xf numFmtId="0" fontId="14" fillId="0" borderId="0">
      <alignment/>
      <protection/>
    </xf>
    <xf numFmtId="172" fontId="14" fillId="0" borderId="0" applyFont="0" applyFill="0" applyBorder="0" applyAlignment="0" applyProtection="0"/>
    <xf numFmtId="173" fontId="14" fillId="0" borderId="0" applyFont="0" applyFill="0" applyBorder="0" applyAlignment="0" applyProtection="0"/>
    <xf numFmtId="174" fontId="14" fillId="0" borderId="0" applyFont="0" applyFill="0" applyBorder="0" applyAlignment="0" applyProtection="0"/>
    <xf numFmtId="175" fontId="14" fillId="0" borderId="0" applyFont="0" applyFill="0" applyBorder="0" applyAlignment="0" applyProtection="0"/>
  </cellStyleXfs>
  <cellXfs count="1266">
    <xf numFmtId="0" fontId="0" fillId="0" borderId="0" xfId="0" applyAlignment="1">
      <alignment/>
    </xf>
    <xf numFmtId="0" fontId="18" fillId="5" borderId="0" xfId="86" applyFont="1" applyFill="1">
      <alignment/>
      <protection/>
    </xf>
    <xf numFmtId="0" fontId="17" fillId="0" borderId="0" xfId="86">
      <alignment/>
      <protection/>
    </xf>
    <xf numFmtId="0" fontId="17" fillId="5" borderId="0" xfId="86" applyFill="1">
      <alignment/>
      <protection/>
    </xf>
    <xf numFmtId="0" fontId="17" fillId="33" borderId="13" xfId="86" applyFill="1" applyBorder="1">
      <alignment/>
      <protection/>
    </xf>
    <xf numFmtId="0" fontId="19" fillId="34" borderId="14" xfId="86" applyFont="1" applyFill="1" applyBorder="1" applyAlignment="1">
      <alignment horizontal="center"/>
      <protection/>
    </xf>
    <xf numFmtId="0" fontId="20" fillId="35" borderId="15" xfId="86" applyFont="1" applyFill="1" applyBorder="1" applyAlignment="1">
      <alignment horizontal="center"/>
      <protection/>
    </xf>
    <xf numFmtId="0" fontId="19" fillId="34" borderId="15" xfId="86" applyFont="1" applyFill="1" applyBorder="1" applyAlignment="1">
      <alignment horizontal="center"/>
      <protection/>
    </xf>
    <xf numFmtId="0" fontId="19" fillId="34" borderId="16" xfId="86" applyFont="1" applyFill="1" applyBorder="1" applyAlignment="1">
      <alignment horizontal="center"/>
      <protection/>
    </xf>
    <xf numFmtId="0" fontId="17" fillId="33" borderId="17" xfId="86" applyFill="1" applyBorder="1">
      <alignment/>
      <protection/>
    </xf>
    <xf numFmtId="0" fontId="17" fillId="33" borderId="18" xfId="86" applyFill="1" applyBorder="1">
      <alignment/>
      <protection/>
    </xf>
    <xf numFmtId="0" fontId="0" fillId="0" borderId="0" xfId="0" applyAlignment="1" applyProtection="1">
      <alignment/>
      <protection hidden="1" locked="0"/>
    </xf>
    <xf numFmtId="0" fontId="2" fillId="0" borderId="0" xfId="0" applyFont="1" applyAlignment="1">
      <alignment vertical="top"/>
    </xf>
    <xf numFmtId="0" fontId="4" fillId="0" borderId="0" xfId="0" applyFont="1" applyAlignment="1">
      <alignment vertical="top"/>
    </xf>
    <xf numFmtId="0" fontId="6" fillId="0" borderId="0" xfId="0" applyFont="1" applyAlignment="1">
      <alignment vertical="top"/>
    </xf>
    <xf numFmtId="0" fontId="6" fillId="0" borderId="0" xfId="0" applyFont="1" applyAlignment="1">
      <alignment vertical="top" wrapText="1"/>
    </xf>
    <xf numFmtId="0" fontId="1" fillId="0" borderId="0" xfId="0" applyFont="1" applyAlignment="1">
      <alignment horizontal="center" vertical="top"/>
    </xf>
    <xf numFmtId="0" fontId="1" fillId="0" borderId="0" xfId="0" applyFont="1" applyAlignment="1">
      <alignment vertical="top"/>
    </xf>
    <xf numFmtId="0" fontId="24" fillId="0" borderId="0" xfId="0" applyFont="1" applyAlignment="1">
      <alignment vertical="top"/>
    </xf>
    <xf numFmtId="0" fontId="4" fillId="0" borderId="0" xfId="0" applyFont="1" applyAlignment="1">
      <alignment horizontal="center" vertical="center"/>
    </xf>
    <xf numFmtId="0" fontId="1" fillId="0" borderId="0" xfId="0" applyFont="1" applyAlignment="1">
      <alignment horizontal="center" vertical="center"/>
    </xf>
    <xf numFmtId="0" fontId="1" fillId="0" borderId="0" xfId="0" applyFont="1" applyAlignment="1">
      <alignment horizontal="center" vertical="top" wrapText="1"/>
    </xf>
    <xf numFmtId="0" fontId="3" fillId="0" borderId="0" xfId="0" applyFont="1" applyFill="1" applyAlignment="1">
      <alignment vertical="top"/>
    </xf>
    <xf numFmtId="0" fontId="4" fillId="0" borderId="0" xfId="0" applyFont="1" applyAlignment="1">
      <alignment horizontal="center" vertical="top" wrapText="1"/>
    </xf>
    <xf numFmtId="0" fontId="34" fillId="0" borderId="0" xfId="0" applyFont="1" applyAlignment="1">
      <alignment vertical="top"/>
    </xf>
    <xf numFmtId="0" fontId="25" fillId="0" borderId="0" xfId="0" applyFont="1" applyFill="1" applyAlignment="1">
      <alignment vertical="top"/>
    </xf>
    <xf numFmtId="0" fontId="31" fillId="0" borderId="0" xfId="0" applyFont="1" applyFill="1" applyAlignment="1">
      <alignment vertical="top"/>
    </xf>
    <xf numFmtId="0" fontId="30" fillId="0" borderId="0" xfId="0" applyFont="1" applyFill="1" applyAlignment="1">
      <alignment vertical="top"/>
    </xf>
    <xf numFmtId="0" fontId="1" fillId="0" borderId="0" xfId="0" applyFont="1" applyFill="1" applyAlignment="1">
      <alignment vertical="top"/>
    </xf>
    <xf numFmtId="0" fontId="33" fillId="0" borderId="0" xfId="0" applyFont="1" applyFill="1" applyAlignment="1">
      <alignment vertical="top"/>
    </xf>
    <xf numFmtId="0" fontId="4" fillId="0" borderId="0" xfId="0" applyFont="1" applyFill="1" applyAlignment="1">
      <alignment vertical="top"/>
    </xf>
    <xf numFmtId="0" fontId="28" fillId="0" borderId="0" xfId="0" applyFont="1" applyFill="1" applyAlignment="1">
      <alignment vertical="top"/>
    </xf>
    <xf numFmtId="0" fontId="26" fillId="0" borderId="0" xfId="0" applyFont="1" applyFill="1" applyAlignment="1">
      <alignment vertical="top"/>
    </xf>
    <xf numFmtId="49" fontId="1" fillId="0" borderId="0" xfId="0" applyNumberFormat="1" applyFont="1" applyFill="1" applyAlignment="1">
      <alignment vertical="top"/>
    </xf>
    <xf numFmtId="0" fontId="3" fillId="0" borderId="0" xfId="0" applyFont="1" applyFill="1" applyAlignment="1">
      <alignment vertical="center"/>
    </xf>
    <xf numFmtId="0" fontId="157" fillId="0" borderId="0" xfId="0" applyFont="1" applyFill="1" applyAlignment="1">
      <alignment vertical="top"/>
    </xf>
    <xf numFmtId="0" fontId="158" fillId="0" borderId="0" xfId="0" applyFont="1" applyFill="1" applyAlignment="1">
      <alignment vertical="top"/>
    </xf>
    <xf numFmtId="0" fontId="29" fillId="0" borderId="0" xfId="0" applyFont="1" applyFill="1" applyAlignment="1">
      <alignment vertical="top"/>
    </xf>
    <xf numFmtId="0" fontId="1" fillId="0" borderId="0" xfId="0" applyFont="1" applyFill="1" applyAlignment="1">
      <alignment horizontal="center" vertical="center"/>
    </xf>
    <xf numFmtId="3" fontId="1" fillId="0" borderId="0" xfId="0" applyNumberFormat="1" applyFont="1" applyFill="1" applyAlignment="1">
      <alignment horizontal="right" vertical="top"/>
    </xf>
    <xf numFmtId="0" fontId="2" fillId="0" borderId="0" xfId="0" applyFont="1" applyFill="1" applyAlignment="1">
      <alignment vertical="top"/>
    </xf>
    <xf numFmtId="0" fontId="24" fillId="0" borderId="0" xfId="0" applyFont="1" applyFill="1" applyAlignment="1">
      <alignment vertical="top"/>
    </xf>
    <xf numFmtId="0" fontId="6" fillId="0" borderId="0" xfId="0" applyFont="1" applyFill="1" applyAlignment="1">
      <alignment vertical="top" wrapText="1"/>
    </xf>
    <xf numFmtId="0" fontId="6" fillId="0" borderId="0" xfId="0" applyFont="1" applyFill="1" applyAlignment="1">
      <alignment vertical="top"/>
    </xf>
    <xf numFmtId="0" fontId="3" fillId="36" borderId="0" xfId="0" applyFont="1" applyFill="1" applyAlignment="1">
      <alignment vertical="top"/>
    </xf>
    <xf numFmtId="49" fontId="4" fillId="0" borderId="19" xfId="0" applyNumberFormat="1" applyFont="1" applyFill="1" applyBorder="1" applyAlignment="1">
      <alignment vertical="top" wrapText="1"/>
    </xf>
    <xf numFmtId="0" fontId="4" fillId="0" borderId="19" xfId="0" applyFont="1" applyFill="1" applyBorder="1" applyAlignment="1">
      <alignment horizontal="center" vertical="center"/>
    </xf>
    <xf numFmtId="3" fontId="4" fillId="0" borderId="19" xfId="0" applyNumberFormat="1" applyFont="1" applyFill="1" applyBorder="1" applyAlignment="1">
      <alignment horizontal="right" vertical="top"/>
    </xf>
    <xf numFmtId="49" fontId="32" fillId="0" borderId="19" xfId="0" applyNumberFormat="1" applyFont="1" applyFill="1" applyBorder="1" applyAlignment="1">
      <alignment vertical="top" wrapText="1"/>
    </xf>
    <xf numFmtId="0" fontId="32" fillId="0" borderId="19" xfId="0" applyFont="1" applyFill="1" applyBorder="1" applyAlignment="1">
      <alignment horizontal="center" vertical="center"/>
    </xf>
    <xf numFmtId="49" fontId="159" fillId="0" borderId="19" xfId="0" applyNumberFormat="1" applyFont="1" applyFill="1" applyBorder="1" applyAlignment="1" quotePrefix="1">
      <alignment vertical="center" wrapText="1"/>
    </xf>
    <xf numFmtId="0" fontId="160" fillId="0" borderId="19" xfId="0" applyFont="1" applyFill="1" applyBorder="1" applyAlignment="1">
      <alignment horizontal="center" vertical="center"/>
    </xf>
    <xf numFmtId="0" fontId="4" fillId="0" borderId="19" xfId="0" applyFont="1" applyFill="1" applyBorder="1" applyAlignment="1">
      <alignment horizontal="center" vertical="center" wrapText="1"/>
    </xf>
    <xf numFmtId="3" fontId="44" fillId="0" borderId="19" xfId="0" applyNumberFormat="1" applyFont="1" applyFill="1" applyBorder="1" applyAlignment="1">
      <alignment horizontal="right" vertical="top"/>
    </xf>
    <xf numFmtId="3" fontId="45" fillId="0" borderId="19" xfId="0" applyNumberFormat="1" applyFont="1" applyFill="1" applyBorder="1" applyAlignment="1">
      <alignment horizontal="right" vertical="top"/>
    </xf>
    <xf numFmtId="49" fontId="159" fillId="0" borderId="19" xfId="0" applyNumberFormat="1" applyFont="1" applyFill="1" applyBorder="1" applyAlignment="1">
      <alignment vertical="top" wrapText="1"/>
    </xf>
    <xf numFmtId="3" fontId="159" fillId="0" borderId="19" xfId="0" applyNumberFormat="1" applyFont="1" applyFill="1" applyBorder="1" applyAlignment="1">
      <alignment horizontal="right" vertical="top"/>
    </xf>
    <xf numFmtId="49" fontId="159" fillId="0" borderId="19" xfId="0" applyNumberFormat="1" applyFont="1" applyFill="1" applyBorder="1" applyAlignment="1" quotePrefix="1">
      <alignment vertical="top" wrapText="1"/>
    </xf>
    <xf numFmtId="3" fontId="160" fillId="0" borderId="19" xfId="0" applyNumberFormat="1" applyFont="1" applyFill="1" applyBorder="1" applyAlignment="1">
      <alignment horizontal="right" vertical="top"/>
    </xf>
    <xf numFmtId="3" fontId="160" fillId="0" borderId="19" xfId="0" applyNumberFormat="1" applyFont="1" applyFill="1" applyBorder="1" applyAlignment="1">
      <alignment horizontal="right" vertical="center"/>
    </xf>
    <xf numFmtId="0" fontId="45" fillId="0" borderId="19" xfId="0" applyFont="1" applyFill="1" applyBorder="1" applyAlignment="1">
      <alignment horizontal="center" vertical="center"/>
    </xf>
    <xf numFmtId="0" fontId="6" fillId="0" borderId="0" xfId="0" applyFont="1" applyFill="1" applyAlignment="1">
      <alignment horizontal="center" vertical="top"/>
    </xf>
    <xf numFmtId="0" fontId="6" fillId="0" borderId="19" xfId="0" applyFont="1" applyFill="1" applyBorder="1" applyAlignment="1">
      <alignment horizontal="center" vertical="top"/>
    </xf>
    <xf numFmtId="0" fontId="6" fillId="0" borderId="19" xfId="0" applyFont="1" applyFill="1" applyBorder="1" applyAlignment="1">
      <alignment horizontal="center" vertical="top" wrapText="1"/>
    </xf>
    <xf numFmtId="0" fontId="6" fillId="0" borderId="19" xfId="0" applyFont="1" applyFill="1" applyBorder="1" applyAlignment="1" quotePrefix="1">
      <alignment horizontal="center" vertical="top"/>
    </xf>
    <xf numFmtId="0" fontId="6" fillId="0" borderId="19" xfId="0" applyFont="1" applyFill="1" applyBorder="1" applyAlignment="1">
      <alignment horizontal="center" vertical="center"/>
    </xf>
    <xf numFmtId="0" fontId="161" fillId="0" borderId="19" xfId="0" applyFont="1" applyFill="1" applyBorder="1" applyAlignment="1">
      <alignment horizontal="center" vertical="top"/>
    </xf>
    <xf numFmtId="0" fontId="47" fillId="0" borderId="19" xfId="0" applyFont="1" applyFill="1" applyBorder="1" applyAlignment="1">
      <alignment horizontal="center" vertical="top"/>
    </xf>
    <xf numFmtId="0" fontId="45" fillId="0" borderId="0" xfId="0" applyFont="1" applyAlignment="1">
      <alignment/>
    </xf>
    <xf numFmtId="0" fontId="49" fillId="0" borderId="0" xfId="0" applyFont="1" applyAlignment="1">
      <alignment/>
    </xf>
    <xf numFmtId="0" fontId="39" fillId="0" borderId="0" xfId="0" applyFont="1" applyBorder="1" applyAlignment="1">
      <alignment horizontal="center"/>
    </xf>
    <xf numFmtId="0" fontId="32" fillId="0" borderId="0" xfId="0" applyFont="1" applyBorder="1" applyAlignment="1">
      <alignment vertical="top"/>
    </xf>
    <xf numFmtId="0" fontId="40" fillId="0" borderId="0" xfId="0" applyFont="1" applyAlignment="1">
      <alignment wrapText="1"/>
    </xf>
    <xf numFmtId="0" fontId="32" fillId="0" borderId="0" xfId="0" applyFont="1" applyAlignment="1" quotePrefix="1">
      <alignment/>
    </xf>
    <xf numFmtId="3" fontId="4" fillId="36" borderId="19" xfId="0" applyNumberFormat="1" applyFont="1" applyFill="1" applyBorder="1" applyAlignment="1">
      <alignment horizontal="right" vertical="top"/>
    </xf>
    <xf numFmtId="0" fontId="161" fillId="36" borderId="19" xfId="0" applyFont="1" applyFill="1" applyBorder="1" applyAlignment="1">
      <alignment horizontal="center" vertical="center"/>
    </xf>
    <xf numFmtId="49" fontId="159" fillId="36" borderId="19" xfId="0" applyNumberFormat="1" applyFont="1" applyFill="1" applyBorder="1" applyAlignment="1" quotePrefix="1">
      <alignment horizontal="left" vertical="center" wrapText="1"/>
    </xf>
    <xf numFmtId="0" fontId="159" fillId="36" borderId="19" xfId="0" applyFont="1" applyFill="1" applyBorder="1" applyAlignment="1">
      <alignment horizontal="center" vertical="center"/>
    </xf>
    <xf numFmtId="37" fontId="159" fillId="36" borderId="19" xfId="43" applyNumberFormat="1" applyFont="1" applyFill="1" applyBorder="1" applyAlignment="1">
      <alignment horizontal="right" vertical="center" wrapText="1"/>
    </xf>
    <xf numFmtId="3" fontId="159" fillId="36" borderId="19" xfId="0" applyNumberFormat="1" applyFont="1" applyFill="1" applyBorder="1" applyAlignment="1">
      <alignment horizontal="right" vertical="center"/>
    </xf>
    <xf numFmtId="49" fontId="159" fillId="36" borderId="19" xfId="0" applyNumberFormat="1" applyFont="1" applyFill="1" applyBorder="1" applyAlignment="1" quotePrefix="1">
      <alignment vertical="center" wrapText="1"/>
    </xf>
    <xf numFmtId="0" fontId="162" fillId="36" borderId="19" xfId="0" applyFont="1" applyFill="1" applyBorder="1" applyAlignment="1" quotePrefix="1">
      <alignment horizontal="center" vertical="center" wrapText="1"/>
    </xf>
    <xf numFmtId="0" fontId="28" fillId="36" borderId="0" xfId="0" applyFont="1" applyFill="1" applyAlignment="1">
      <alignment vertical="top"/>
    </xf>
    <xf numFmtId="0" fontId="40" fillId="37" borderId="19" xfId="0" applyFont="1" applyFill="1" applyBorder="1" applyAlignment="1" quotePrefix="1">
      <alignment horizontal="center" vertical="center"/>
    </xf>
    <xf numFmtId="0" fontId="4" fillId="37" borderId="19" xfId="0" applyFont="1" applyFill="1" applyBorder="1" applyAlignment="1">
      <alignment horizontal="center" vertical="center"/>
    </xf>
    <xf numFmtId="0" fontId="6" fillId="37" borderId="19" xfId="0" applyFont="1" applyFill="1" applyBorder="1" applyAlignment="1">
      <alignment horizontal="center" vertical="top"/>
    </xf>
    <xf numFmtId="3" fontId="4" fillId="37" borderId="19" xfId="0" applyNumberFormat="1" applyFont="1" applyFill="1" applyBorder="1" applyAlignment="1">
      <alignment horizontal="right" vertical="top"/>
    </xf>
    <xf numFmtId="0" fontId="3" fillId="37" borderId="19" xfId="0" applyFont="1" applyFill="1" applyBorder="1" applyAlignment="1">
      <alignment vertical="top"/>
    </xf>
    <xf numFmtId="0" fontId="3" fillId="37" borderId="0" xfId="0" applyFont="1" applyFill="1" applyAlignment="1">
      <alignment vertical="top"/>
    </xf>
    <xf numFmtId="0" fontId="6" fillId="37" borderId="0" xfId="0" applyFont="1" applyFill="1" applyBorder="1" applyAlignment="1">
      <alignment horizontal="center" vertical="top"/>
    </xf>
    <xf numFmtId="0" fontId="4" fillId="37" borderId="0" xfId="0" applyFont="1" applyFill="1" applyBorder="1" applyAlignment="1">
      <alignment horizontal="center" vertical="center"/>
    </xf>
    <xf numFmtId="3" fontId="4" fillId="37" borderId="0" xfId="0" applyNumberFormat="1" applyFont="1" applyFill="1" applyBorder="1" applyAlignment="1">
      <alignment horizontal="right" vertical="top"/>
    </xf>
    <xf numFmtId="0" fontId="32" fillId="37" borderId="19" xfId="0" applyFont="1" applyFill="1" applyBorder="1" applyAlignment="1">
      <alignment horizontal="center" vertical="center"/>
    </xf>
    <xf numFmtId="3" fontId="32" fillId="37" borderId="19" xfId="0" applyNumberFormat="1" applyFont="1" applyFill="1" applyBorder="1" applyAlignment="1">
      <alignment horizontal="right" vertical="top"/>
    </xf>
    <xf numFmtId="3" fontId="44" fillId="37" borderId="19" xfId="0" applyNumberFormat="1" applyFont="1" applyFill="1" applyBorder="1" applyAlignment="1">
      <alignment horizontal="right" vertical="top"/>
    </xf>
    <xf numFmtId="3" fontId="32" fillId="37" borderId="19" xfId="0" applyNumberFormat="1" applyFont="1" applyFill="1" applyBorder="1" applyAlignment="1">
      <alignment horizontal="right" vertical="center"/>
    </xf>
    <xf numFmtId="3" fontId="4" fillId="37" borderId="19" xfId="0" applyNumberFormat="1" applyFont="1" applyFill="1" applyBorder="1" applyAlignment="1">
      <alignment horizontal="right" vertical="center"/>
    </xf>
    <xf numFmtId="0" fontId="26" fillId="37" borderId="19" xfId="0" applyFont="1" applyFill="1" applyBorder="1" applyAlignment="1">
      <alignment vertical="top"/>
    </xf>
    <xf numFmtId="0" fontId="46" fillId="37" borderId="19" xfId="0" applyFont="1" applyFill="1" applyBorder="1" applyAlignment="1">
      <alignment horizontal="center" vertical="top"/>
    </xf>
    <xf numFmtId="0" fontId="44" fillId="37" borderId="19" xfId="0" applyFont="1" applyFill="1" applyBorder="1" applyAlignment="1">
      <alignment horizontal="center" vertical="top"/>
    </xf>
    <xf numFmtId="0" fontId="44" fillId="37" borderId="19" xfId="0" applyFont="1" applyFill="1" applyBorder="1" applyAlignment="1">
      <alignment horizontal="center" vertical="center"/>
    </xf>
    <xf numFmtId="0" fontId="163" fillId="37" borderId="19" xfId="0" applyFont="1" applyFill="1" applyBorder="1" applyAlignment="1">
      <alignment horizontal="left" vertical="top"/>
    </xf>
    <xf numFmtId="0" fontId="163" fillId="37" borderId="19" xfId="0" applyFont="1" applyFill="1" applyBorder="1" applyAlignment="1">
      <alignment horizontal="center" vertical="center"/>
    </xf>
    <xf numFmtId="0" fontId="163" fillId="37" borderId="19" xfId="0" applyFont="1" applyFill="1" applyBorder="1" applyAlignment="1" quotePrefix="1">
      <alignment horizontal="justify" vertical="center"/>
    </xf>
    <xf numFmtId="49" fontId="32" fillId="0" borderId="19" xfId="0" applyNumberFormat="1" applyFont="1" applyFill="1" applyBorder="1" applyAlignment="1">
      <alignment horizontal="justify" vertical="top" wrapText="1"/>
    </xf>
    <xf numFmtId="49" fontId="27" fillId="0" borderId="19" xfId="0" applyNumberFormat="1" applyFont="1" applyFill="1" applyBorder="1" applyAlignment="1">
      <alignment horizontal="justify" vertical="top" wrapText="1"/>
    </xf>
    <xf numFmtId="49" fontId="27" fillId="0" borderId="19" xfId="0" applyNumberFormat="1" applyFont="1" applyFill="1" applyBorder="1" applyAlignment="1">
      <alignment horizontal="justify" vertical="center" wrapText="1"/>
    </xf>
    <xf numFmtId="0" fontId="164" fillId="0" borderId="0" xfId="0" applyFont="1" applyFill="1" applyAlignment="1">
      <alignment vertical="top"/>
    </xf>
    <xf numFmtId="0" fontId="165" fillId="0" borderId="0" xfId="0" applyFont="1" applyFill="1" applyAlignment="1">
      <alignment vertical="top"/>
    </xf>
    <xf numFmtId="0" fontId="166" fillId="0" borderId="0" xfId="0" applyFont="1" applyFill="1" applyAlignment="1">
      <alignment vertical="top"/>
    </xf>
    <xf numFmtId="49" fontId="167" fillId="37" borderId="19" xfId="0" applyNumberFormat="1" applyFont="1" applyFill="1" applyBorder="1" applyAlignment="1">
      <alignment horizontal="justify" vertical="top" wrapText="1"/>
    </xf>
    <xf numFmtId="0" fontId="168" fillId="37" borderId="19" xfId="0" applyFont="1" applyFill="1" applyBorder="1" applyAlignment="1">
      <alignment horizontal="center" vertical="top"/>
    </xf>
    <xf numFmtId="0" fontId="169" fillId="37" borderId="19" xfId="0" applyFont="1" applyFill="1" applyBorder="1" applyAlignment="1">
      <alignment horizontal="center" vertical="center"/>
    </xf>
    <xf numFmtId="3" fontId="169" fillId="37" borderId="19" xfId="0" applyNumberFormat="1" applyFont="1" applyFill="1" applyBorder="1" applyAlignment="1">
      <alignment horizontal="right" vertical="top"/>
    </xf>
    <xf numFmtId="0" fontId="159" fillId="0" borderId="19" xfId="0" applyFont="1" applyFill="1" applyBorder="1" applyAlignment="1">
      <alignment horizontal="justify" vertical="center" wrapText="1"/>
    </xf>
    <xf numFmtId="0" fontId="170" fillId="0" borderId="19" xfId="0" applyFont="1" applyFill="1" applyBorder="1" applyAlignment="1">
      <alignment horizontal="center" vertical="top"/>
    </xf>
    <xf numFmtId="49" fontId="167" fillId="37" borderId="19" xfId="0" applyNumberFormat="1" applyFont="1" applyFill="1" applyBorder="1" applyAlignment="1">
      <alignment horizontal="left" vertical="top" wrapText="1"/>
    </xf>
    <xf numFmtId="0" fontId="171" fillId="0" borderId="19" xfId="0" applyFont="1" applyFill="1" applyBorder="1" applyAlignment="1">
      <alignment horizontal="left" vertical="center" wrapText="1"/>
    </xf>
    <xf numFmtId="0" fontId="159" fillId="0" borderId="19" xfId="0" applyFont="1" applyFill="1" applyBorder="1" applyAlignment="1">
      <alignment horizontal="left" vertical="center" wrapText="1"/>
    </xf>
    <xf numFmtId="49" fontId="160" fillId="0" borderId="19" xfId="0" applyNumberFormat="1" applyFont="1" applyFill="1" applyBorder="1" applyAlignment="1">
      <alignment horizontal="left" vertical="top" wrapText="1"/>
    </xf>
    <xf numFmtId="0" fontId="172" fillId="0" borderId="19" xfId="0" applyFont="1" applyFill="1" applyBorder="1" applyAlignment="1">
      <alignment horizontal="center" vertical="top"/>
    </xf>
    <xf numFmtId="0" fontId="160" fillId="0" borderId="19" xfId="0" applyFont="1" applyFill="1" applyBorder="1" applyAlignment="1">
      <alignment vertical="top"/>
    </xf>
    <xf numFmtId="0" fontId="172" fillId="0" borderId="19" xfId="0" applyFont="1" applyFill="1" applyBorder="1" applyAlignment="1">
      <alignment horizontal="center"/>
    </xf>
    <xf numFmtId="0" fontId="160" fillId="0" borderId="19" xfId="0" applyFont="1" applyFill="1" applyBorder="1" applyAlignment="1">
      <alignment horizontal="center" wrapText="1"/>
    </xf>
    <xf numFmtId="0" fontId="159" fillId="0" borderId="19" xfId="0" applyFont="1" applyFill="1" applyBorder="1" applyAlignment="1">
      <alignment vertical="center" wrapText="1"/>
    </xf>
    <xf numFmtId="0" fontId="173" fillId="0" borderId="20" xfId="0" applyFont="1" applyFill="1" applyBorder="1" applyAlignment="1">
      <alignment horizontal="center" vertical="top"/>
    </xf>
    <xf numFmtId="0" fontId="160" fillId="0" borderId="21" xfId="0" applyFont="1" applyFill="1" applyBorder="1" applyAlignment="1">
      <alignment horizontal="center" vertical="center"/>
    </xf>
    <xf numFmtId="3" fontId="160" fillId="0" borderId="20" xfId="0" applyNumberFormat="1" applyFont="1" applyFill="1" applyBorder="1" applyAlignment="1">
      <alignment horizontal="right" vertical="top"/>
    </xf>
    <xf numFmtId="0" fontId="171" fillId="0" borderId="19" xfId="0" applyFont="1" applyFill="1" applyBorder="1" applyAlignment="1">
      <alignment horizontal="center" vertical="center"/>
    </xf>
    <xf numFmtId="0" fontId="162" fillId="0" borderId="19" xfId="0" applyFont="1" applyFill="1" applyBorder="1" applyAlignment="1">
      <alignment horizontal="center" vertical="top"/>
    </xf>
    <xf numFmtId="0" fontId="159" fillId="0" borderId="19" xfId="0" applyFont="1" applyFill="1" applyBorder="1" applyAlignment="1">
      <alignment horizontal="center" vertical="center"/>
    </xf>
    <xf numFmtId="0" fontId="174" fillId="0" borderId="19" xfId="0" applyFont="1" applyFill="1" applyBorder="1" applyAlignment="1">
      <alignment horizontal="center" vertical="center"/>
    </xf>
    <xf numFmtId="0" fontId="175" fillId="0" borderId="19" xfId="0" applyFont="1" applyFill="1" applyBorder="1" applyAlignment="1">
      <alignment horizontal="left" vertical="center" wrapText="1"/>
    </xf>
    <xf numFmtId="0" fontId="175" fillId="0" borderId="19" xfId="0" applyFont="1" applyFill="1" applyBorder="1" applyAlignment="1">
      <alignment horizontal="center" vertical="center"/>
    </xf>
    <xf numFmtId="49" fontId="176" fillId="0" borderId="19" xfId="0" applyNumberFormat="1" applyFont="1" applyFill="1" applyBorder="1" applyAlignment="1" quotePrefix="1">
      <alignment horizontal="justify" vertical="top" wrapText="1"/>
    </xf>
    <xf numFmtId="182" fontId="177" fillId="0" borderId="19" xfId="43" applyNumberFormat="1" applyFont="1" applyFill="1" applyBorder="1" applyAlignment="1">
      <alignment horizontal="center" vertical="top"/>
    </xf>
    <xf numFmtId="3" fontId="174" fillId="0" borderId="19" xfId="0" applyNumberFormat="1" applyFont="1" applyFill="1" applyBorder="1" applyAlignment="1">
      <alignment horizontal="right" vertical="top"/>
    </xf>
    <xf numFmtId="3" fontId="174" fillId="0" borderId="19" xfId="0" applyNumberFormat="1" applyFont="1" applyFill="1" applyBorder="1" applyAlignment="1">
      <alignment horizontal="right" vertical="center"/>
    </xf>
    <xf numFmtId="49" fontId="176" fillId="0" borderId="19" xfId="0" applyNumberFormat="1" applyFont="1" applyFill="1" applyBorder="1" applyAlignment="1" quotePrefix="1">
      <alignment horizontal="justify" vertical="center" wrapText="1"/>
    </xf>
    <xf numFmtId="0" fontId="178" fillId="0" borderId="19" xfId="0" applyFont="1" applyFill="1" applyBorder="1" applyAlignment="1">
      <alignment horizontal="center" vertical="top"/>
    </xf>
    <xf numFmtId="49" fontId="176" fillId="0" borderId="19" xfId="0" applyNumberFormat="1" applyFont="1" applyFill="1" applyBorder="1" applyAlignment="1">
      <alignment horizontal="justify" vertical="top" wrapText="1"/>
    </xf>
    <xf numFmtId="49" fontId="176" fillId="0" borderId="19" xfId="0" applyNumberFormat="1" applyFont="1" applyFill="1" applyBorder="1" applyAlignment="1" quotePrefix="1">
      <alignment vertical="center" wrapText="1"/>
    </xf>
    <xf numFmtId="49" fontId="176" fillId="0" borderId="19" xfId="0" applyNumberFormat="1" applyFont="1" applyFill="1" applyBorder="1" applyAlignment="1">
      <alignment vertical="center" wrapText="1"/>
    </xf>
    <xf numFmtId="0" fontId="178" fillId="0" borderId="19" xfId="0" applyFont="1" applyFill="1" applyBorder="1" applyAlignment="1">
      <alignment horizontal="center" vertical="center"/>
    </xf>
    <xf numFmtId="49" fontId="179" fillId="0" borderId="19" xfId="0" applyNumberFormat="1" applyFont="1" applyFill="1" applyBorder="1" applyAlignment="1">
      <alignment horizontal="left" vertical="top" wrapText="1"/>
    </xf>
    <xf numFmtId="0" fontId="180" fillId="0" borderId="19" xfId="0" applyFont="1" applyFill="1" applyBorder="1" applyAlignment="1">
      <alignment horizontal="center" vertical="top"/>
    </xf>
    <xf numFmtId="0" fontId="174" fillId="0" borderId="19" xfId="0" applyFont="1" applyFill="1" applyBorder="1" applyAlignment="1">
      <alignment horizontal="center" vertical="top"/>
    </xf>
    <xf numFmtId="49" fontId="174" fillId="0" borderId="19" xfId="0" applyNumberFormat="1" applyFont="1" applyFill="1" applyBorder="1" applyAlignment="1">
      <alignment vertical="top" wrapText="1"/>
    </xf>
    <xf numFmtId="0" fontId="178" fillId="0" borderId="22" xfId="0" applyFont="1" applyFill="1" applyBorder="1" applyAlignment="1">
      <alignment horizontal="center" vertical="top"/>
    </xf>
    <xf numFmtId="0" fontId="181" fillId="0" borderId="23" xfId="0" applyFont="1" applyFill="1" applyBorder="1" applyAlignment="1">
      <alignment horizontal="center" vertical="center"/>
    </xf>
    <xf numFmtId="3" fontId="181" fillId="0" borderId="23" xfId="0" applyNumberFormat="1" applyFont="1" applyFill="1" applyBorder="1" applyAlignment="1">
      <alignment horizontal="right" vertical="top"/>
    </xf>
    <xf numFmtId="0" fontId="177" fillId="0" borderId="19" xfId="0" applyFont="1" applyFill="1" applyBorder="1" applyAlignment="1">
      <alignment horizontal="center" vertical="center" wrapText="1"/>
    </xf>
    <xf numFmtId="0" fontId="176" fillId="0" borderId="19" xfId="0" applyFont="1" applyFill="1" applyBorder="1" applyAlignment="1">
      <alignment horizontal="center" vertical="center"/>
    </xf>
    <xf numFmtId="0" fontId="176" fillId="0" borderId="24" xfId="0" applyFont="1" applyFill="1" applyBorder="1" applyAlignment="1">
      <alignment horizontal="left" vertical="center" wrapText="1"/>
    </xf>
    <xf numFmtId="0" fontId="177" fillId="0" borderId="20" xfId="0" applyFont="1" applyFill="1" applyBorder="1" applyAlignment="1">
      <alignment horizontal="center" vertical="center" wrapText="1"/>
    </xf>
    <xf numFmtId="0" fontId="176" fillId="0" borderId="19" xfId="0" applyFont="1" applyFill="1" applyBorder="1" applyAlignment="1">
      <alignment horizontal="left" vertical="center" wrapText="1"/>
    </xf>
    <xf numFmtId="0" fontId="176" fillId="0" borderId="1" xfId="0" applyFont="1" applyFill="1" applyBorder="1" applyAlignment="1">
      <alignment horizontal="left" vertical="center" wrapText="1"/>
    </xf>
    <xf numFmtId="49" fontId="176" fillId="0" borderId="19" xfId="0" applyNumberFormat="1" applyFont="1" applyFill="1" applyBorder="1" applyAlignment="1">
      <alignment horizontal="justify" vertical="center" wrapText="1"/>
    </xf>
    <xf numFmtId="3" fontId="176" fillId="0" borderId="19" xfId="0" applyNumberFormat="1" applyFont="1" applyFill="1" applyBorder="1" applyAlignment="1">
      <alignment horizontal="right" vertical="center"/>
    </xf>
    <xf numFmtId="49" fontId="176" fillId="36" borderId="19" xfId="0" applyNumberFormat="1" applyFont="1" applyFill="1" applyBorder="1" applyAlignment="1" quotePrefix="1">
      <alignment horizontal="justify" vertical="center" wrapText="1"/>
    </xf>
    <xf numFmtId="0" fontId="174" fillId="36" borderId="19" xfId="0" applyFont="1" applyFill="1" applyBorder="1" applyAlignment="1">
      <alignment horizontal="center" vertical="center"/>
    </xf>
    <xf numFmtId="3" fontId="174" fillId="36" borderId="19" xfId="0" applyNumberFormat="1" applyFont="1" applyFill="1" applyBorder="1" applyAlignment="1">
      <alignment horizontal="right" vertical="center"/>
    </xf>
    <xf numFmtId="3" fontId="176" fillId="36" borderId="19" xfId="0" applyNumberFormat="1" applyFont="1" applyFill="1" applyBorder="1" applyAlignment="1">
      <alignment horizontal="right" vertical="center"/>
    </xf>
    <xf numFmtId="49" fontId="176" fillId="36" borderId="19" xfId="0" applyNumberFormat="1" applyFont="1" applyFill="1" applyBorder="1" applyAlignment="1">
      <alignment horizontal="justify" vertical="center" wrapText="1"/>
    </xf>
    <xf numFmtId="0" fontId="176" fillId="36" borderId="19" xfId="0" applyFont="1" applyFill="1" applyBorder="1" applyAlignment="1">
      <alignment horizontal="center" vertical="center"/>
    </xf>
    <xf numFmtId="0" fontId="178" fillId="36" borderId="19" xfId="0" applyFont="1" applyFill="1" applyBorder="1" applyAlignment="1">
      <alignment horizontal="center" vertical="top" wrapText="1"/>
    </xf>
    <xf numFmtId="49" fontId="176" fillId="36" borderId="19" xfId="0" applyNumberFormat="1" applyFont="1" applyFill="1" applyBorder="1" applyAlignment="1">
      <alignment horizontal="justify" vertical="center"/>
    </xf>
    <xf numFmtId="49" fontId="179" fillId="0" borderId="19" xfId="0" applyNumberFormat="1" applyFont="1" applyFill="1" applyBorder="1" applyAlignment="1">
      <alignment vertical="center" wrapText="1"/>
    </xf>
    <xf numFmtId="0" fontId="178" fillId="0" borderId="19" xfId="0" applyFont="1" applyFill="1" applyBorder="1" applyAlignment="1">
      <alignment horizontal="center" vertical="top" wrapText="1"/>
    </xf>
    <xf numFmtId="0" fontId="177" fillId="0" borderId="19" xfId="0" applyFont="1" applyFill="1" applyBorder="1" applyAlignment="1">
      <alignment horizontal="center" vertical="center"/>
    </xf>
    <xf numFmtId="0" fontId="179" fillId="0" borderId="19" xfId="0" applyFont="1" applyFill="1" applyBorder="1" applyAlignment="1">
      <alignment horizontal="center" vertical="center"/>
    </xf>
    <xf numFmtId="49" fontId="176" fillId="0" borderId="19" xfId="0" applyNumberFormat="1" applyFont="1" applyFill="1" applyBorder="1" applyAlignment="1">
      <alignment vertical="top" wrapText="1"/>
    </xf>
    <xf numFmtId="0" fontId="177" fillId="0" borderId="19" xfId="0" applyFont="1" applyFill="1" applyBorder="1" applyAlignment="1">
      <alignment horizontal="center" vertical="top"/>
    </xf>
    <xf numFmtId="3" fontId="176" fillId="0" borderId="19" xfId="0" applyNumberFormat="1" applyFont="1" applyFill="1" applyBorder="1" applyAlignment="1">
      <alignment horizontal="right" vertical="top"/>
    </xf>
    <xf numFmtId="0" fontId="178" fillId="36" borderId="19" xfId="0" applyFont="1" applyFill="1" applyBorder="1" applyAlignment="1">
      <alignment horizontal="center" vertical="top"/>
    </xf>
    <xf numFmtId="3" fontId="174" fillId="36" borderId="19" xfId="0" applyNumberFormat="1" applyFont="1" applyFill="1" applyBorder="1" applyAlignment="1">
      <alignment horizontal="right" vertical="top"/>
    </xf>
    <xf numFmtId="49" fontId="176" fillId="36" borderId="19" xfId="0" applyNumberFormat="1" applyFont="1" applyFill="1" applyBorder="1" applyAlignment="1" quotePrefix="1">
      <alignment horizontal="justify" vertical="top" wrapText="1"/>
    </xf>
    <xf numFmtId="49" fontId="176" fillId="36" borderId="19" xfId="0" applyNumberFormat="1" applyFont="1" applyFill="1" applyBorder="1" applyAlignment="1" quotePrefix="1">
      <alignment horizontal="justify" wrapText="1"/>
    </xf>
    <xf numFmtId="49" fontId="176" fillId="36" borderId="19" xfId="0" applyNumberFormat="1" applyFont="1" applyFill="1" applyBorder="1" applyAlignment="1" quotePrefix="1">
      <alignment vertical="top" wrapText="1"/>
    </xf>
    <xf numFmtId="3" fontId="176" fillId="37" borderId="19" xfId="0" applyNumberFormat="1" applyFont="1" applyFill="1" applyBorder="1" applyAlignment="1">
      <alignment horizontal="right" vertical="top"/>
    </xf>
    <xf numFmtId="3" fontId="174" fillId="37" borderId="19" xfId="0" applyNumberFormat="1" applyFont="1" applyFill="1" applyBorder="1" applyAlignment="1">
      <alignment horizontal="right" vertical="top"/>
    </xf>
    <xf numFmtId="0" fontId="182" fillId="37" borderId="1" xfId="0" applyFont="1" applyFill="1" applyBorder="1" applyAlignment="1">
      <alignment vertical="top"/>
    </xf>
    <xf numFmtId="49" fontId="175" fillId="36" borderId="19" xfId="0" applyNumberFormat="1" applyFont="1" applyFill="1" applyBorder="1" applyAlignment="1">
      <alignment vertical="top" wrapText="1"/>
    </xf>
    <xf numFmtId="0" fontId="182" fillId="36" borderId="23" xfId="0" applyFont="1" applyFill="1" applyBorder="1" applyAlignment="1">
      <alignment vertical="top"/>
    </xf>
    <xf numFmtId="49" fontId="174" fillId="36" borderId="19" xfId="0" applyNumberFormat="1" applyFont="1" applyFill="1" applyBorder="1" applyAlignment="1" quotePrefix="1">
      <alignment vertical="top" wrapText="1"/>
    </xf>
    <xf numFmtId="0" fontId="177" fillId="36" borderId="19" xfId="0" applyFont="1" applyFill="1" applyBorder="1" applyAlignment="1">
      <alignment horizontal="center" vertical="center"/>
    </xf>
    <xf numFmtId="3" fontId="176" fillId="36" borderId="19" xfId="0" applyNumberFormat="1" applyFont="1" applyFill="1" applyBorder="1" applyAlignment="1">
      <alignment horizontal="right" vertical="top"/>
    </xf>
    <xf numFmtId="0" fontId="176" fillId="36" borderId="19" xfId="0" applyFont="1" applyFill="1" applyBorder="1" applyAlignment="1" quotePrefix="1">
      <alignment horizontal="left" vertical="center"/>
    </xf>
    <xf numFmtId="3" fontId="179" fillId="36" borderId="19" xfId="0" applyNumberFormat="1" applyFont="1" applyFill="1" applyBorder="1" applyAlignment="1">
      <alignment horizontal="right" vertical="top"/>
    </xf>
    <xf numFmtId="182" fontId="176" fillId="36" borderId="19" xfId="46" applyNumberFormat="1" applyFont="1" applyFill="1" applyBorder="1" applyAlignment="1">
      <alignment horizontal="center" vertical="center"/>
    </xf>
    <xf numFmtId="0" fontId="174" fillId="37" borderId="19" xfId="0" applyFont="1" applyFill="1" applyBorder="1" applyAlignment="1">
      <alignment horizontal="center" vertical="center"/>
    </xf>
    <xf numFmtId="49" fontId="175" fillId="0" borderId="19" xfId="0" applyNumberFormat="1" applyFont="1" applyFill="1" applyBorder="1" applyAlignment="1">
      <alignment vertical="top" wrapText="1"/>
    </xf>
    <xf numFmtId="49" fontId="174" fillId="0" borderId="19" xfId="0" applyNumberFormat="1" applyFont="1" applyFill="1" applyBorder="1" applyAlignment="1">
      <alignment horizontal="justify" vertical="top" wrapText="1"/>
    </xf>
    <xf numFmtId="0" fontId="182" fillId="0" borderId="0" xfId="0" applyFont="1" applyFill="1" applyAlignment="1">
      <alignment vertical="top"/>
    </xf>
    <xf numFmtId="49" fontId="179" fillId="0" borderId="19" xfId="0" applyNumberFormat="1" applyFont="1" applyFill="1" applyBorder="1" applyAlignment="1">
      <alignment vertical="top" wrapText="1"/>
    </xf>
    <xf numFmtId="49" fontId="174" fillId="0" borderId="19" xfId="0" applyNumberFormat="1" applyFont="1" applyFill="1" applyBorder="1" applyAlignment="1">
      <alignment horizontal="justify" vertical="center" wrapText="1"/>
    </xf>
    <xf numFmtId="0" fontId="176" fillId="0" borderId="19" xfId="0" applyFont="1" applyFill="1" applyBorder="1" applyAlignment="1" quotePrefix="1">
      <alignment horizontal="center" vertical="center"/>
    </xf>
    <xf numFmtId="49" fontId="175" fillId="0" borderId="19" xfId="0" applyNumberFormat="1" applyFont="1" applyFill="1" applyBorder="1" applyAlignment="1">
      <alignment vertical="center" wrapText="1"/>
    </xf>
    <xf numFmtId="49" fontId="174" fillId="0" borderId="19" xfId="0" applyNumberFormat="1" applyFont="1" applyFill="1" applyBorder="1" applyAlignment="1" quotePrefix="1">
      <alignment vertical="top" wrapText="1"/>
    </xf>
    <xf numFmtId="49" fontId="176" fillId="0" borderId="19" xfId="0" applyNumberFormat="1" applyFont="1" applyFill="1" applyBorder="1" applyAlignment="1" quotePrefix="1">
      <alignment vertical="top" wrapText="1"/>
    </xf>
    <xf numFmtId="49" fontId="174" fillId="0" borderId="19" xfId="0" applyNumberFormat="1" applyFont="1" applyFill="1" applyBorder="1" applyAlignment="1" quotePrefix="1">
      <alignment vertical="center" wrapText="1"/>
    </xf>
    <xf numFmtId="49" fontId="179" fillId="0" borderId="19" xfId="0" applyNumberFormat="1" applyFont="1" applyFill="1" applyBorder="1" applyAlignment="1" quotePrefix="1">
      <alignment vertical="top" wrapText="1"/>
    </xf>
    <xf numFmtId="3" fontId="179" fillId="0" borderId="19" xfId="0" applyNumberFormat="1" applyFont="1" applyFill="1" applyBorder="1" applyAlignment="1">
      <alignment horizontal="right" vertical="top"/>
    </xf>
    <xf numFmtId="182" fontId="176" fillId="0" borderId="19" xfId="43" applyNumberFormat="1" applyFont="1" applyFill="1" applyBorder="1" applyAlignment="1">
      <alignment horizontal="center" vertical="center"/>
    </xf>
    <xf numFmtId="0" fontId="176" fillId="0" borderId="19" xfId="0" applyFont="1" applyFill="1" applyBorder="1" applyAlignment="1" quotePrefix="1">
      <alignment vertical="top" wrapText="1"/>
    </xf>
    <xf numFmtId="0" fontId="176" fillId="0" borderId="19" xfId="0" applyFont="1" applyFill="1" applyBorder="1" applyAlignment="1" quotePrefix="1">
      <alignment vertical="center" wrapText="1"/>
    </xf>
    <xf numFmtId="0" fontId="176" fillId="0" borderId="19" xfId="0" applyFont="1" applyFill="1" applyBorder="1" applyAlignment="1" quotePrefix="1">
      <alignment vertical="center" wrapText="1" shrinkToFit="1"/>
    </xf>
    <xf numFmtId="0" fontId="176" fillId="0" borderId="19" xfId="0" applyFont="1" applyFill="1" applyBorder="1" applyAlignment="1">
      <alignment horizontal="center" vertical="center" wrapText="1"/>
    </xf>
    <xf numFmtId="3" fontId="176" fillId="0" borderId="19" xfId="0" applyNumberFormat="1" applyFont="1" applyFill="1" applyBorder="1" applyAlignment="1">
      <alignment vertical="center"/>
    </xf>
    <xf numFmtId="49" fontId="176" fillId="36" borderId="19" xfId="0" applyNumberFormat="1" applyFont="1" applyFill="1" applyBorder="1" applyAlignment="1" quotePrefix="1">
      <alignment horizontal="left" vertical="top" wrapText="1"/>
    </xf>
    <xf numFmtId="49" fontId="176" fillId="36" borderId="19" xfId="0" applyNumberFormat="1" applyFont="1" applyFill="1" applyBorder="1" applyAlignment="1" quotePrefix="1">
      <alignment horizontal="center" vertical="top" wrapText="1"/>
    </xf>
    <xf numFmtId="0" fontId="177" fillId="36" borderId="19" xfId="0" applyFont="1" applyFill="1" applyBorder="1" applyAlignment="1">
      <alignment horizontal="center" vertical="top"/>
    </xf>
    <xf numFmtId="49" fontId="171" fillId="0" borderId="19" xfId="0" applyNumberFormat="1" applyFont="1" applyFill="1" applyBorder="1" applyAlignment="1">
      <alignment vertical="top" wrapText="1"/>
    </xf>
    <xf numFmtId="49" fontId="160" fillId="0" borderId="19" xfId="0" applyNumberFormat="1" applyFont="1" applyFill="1" applyBorder="1" applyAlignment="1">
      <alignment vertical="top" wrapText="1"/>
    </xf>
    <xf numFmtId="49" fontId="172" fillId="0" borderId="19" xfId="0" applyNumberFormat="1" applyFont="1" applyFill="1" applyBorder="1" applyAlignment="1">
      <alignment vertical="top" wrapText="1"/>
    </xf>
    <xf numFmtId="0" fontId="173" fillId="0" borderId="19" xfId="0" applyFont="1" applyFill="1" applyBorder="1" applyAlignment="1">
      <alignment horizontal="center" vertical="top"/>
    </xf>
    <xf numFmtId="49" fontId="160" fillId="0" borderId="19" xfId="0" applyNumberFormat="1" applyFont="1" applyFill="1" applyBorder="1" applyAlignment="1" quotePrefix="1">
      <alignment vertical="top" wrapText="1"/>
    </xf>
    <xf numFmtId="49" fontId="159" fillId="0" borderId="19" xfId="0" applyNumberFormat="1" applyFont="1" applyFill="1" applyBorder="1" applyAlignment="1" quotePrefix="1">
      <alignment horizontal="justify" vertical="top" wrapText="1"/>
    </xf>
    <xf numFmtId="3" fontId="159" fillId="0" borderId="19" xfId="0" applyNumberFormat="1" applyFont="1" applyFill="1" applyBorder="1" applyAlignment="1">
      <alignment horizontal="right" vertical="center"/>
    </xf>
    <xf numFmtId="0" fontId="161" fillId="0" borderId="19" xfId="0" applyFont="1" applyFill="1" applyBorder="1" applyAlignment="1">
      <alignment horizontal="center" vertical="top" wrapText="1"/>
    </xf>
    <xf numFmtId="0" fontId="170" fillId="0" borderId="19" xfId="0" applyFont="1" applyFill="1" applyBorder="1" applyAlignment="1" quotePrefix="1">
      <alignment horizontal="center" vertical="top" wrapText="1"/>
    </xf>
    <xf numFmtId="0" fontId="161" fillId="0" borderId="19" xfId="0" applyFont="1" applyFill="1" applyBorder="1" applyAlignment="1">
      <alignment horizontal="center" vertical="center"/>
    </xf>
    <xf numFmtId="0" fontId="159" fillId="0" borderId="24" xfId="0" applyFont="1" applyFill="1" applyBorder="1" applyAlignment="1">
      <alignment horizontal="center" vertical="center"/>
    </xf>
    <xf numFmtId="3" fontId="159" fillId="0" borderId="24" xfId="0" applyNumberFormat="1" applyFont="1" applyFill="1" applyBorder="1" applyAlignment="1">
      <alignment horizontal="right" vertical="top"/>
    </xf>
    <xf numFmtId="0" fontId="171" fillId="36" borderId="19" xfId="0" applyFont="1" applyFill="1" applyBorder="1" applyAlignment="1">
      <alignment vertical="center" wrapText="1"/>
    </xf>
    <xf numFmtId="49" fontId="171" fillId="0" borderId="19" xfId="0" applyNumberFormat="1" applyFont="1" applyFill="1" applyBorder="1" applyAlignment="1">
      <alignment horizontal="left" vertical="top" wrapText="1"/>
    </xf>
    <xf numFmtId="49" fontId="159" fillId="0" borderId="19" xfId="0" applyNumberFormat="1" applyFont="1" applyFill="1" applyBorder="1" applyAlignment="1" quotePrefix="1">
      <alignment horizontal="justify" vertical="center" wrapText="1"/>
    </xf>
    <xf numFmtId="0" fontId="159" fillId="0" borderId="19" xfId="0" applyFont="1" applyFill="1" applyBorder="1" applyAlignment="1">
      <alignment horizontal="center"/>
    </xf>
    <xf numFmtId="3" fontId="159" fillId="0" borderId="19" xfId="0" applyNumberFormat="1" applyFont="1" applyFill="1" applyBorder="1" applyAlignment="1">
      <alignment horizontal="right" vertical="center" wrapText="1"/>
    </xf>
    <xf numFmtId="0" fontId="183" fillId="0" borderId="19" xfId="0" applyFont="1" applyFill="1" applyBorder="1" applyAlignment="1">
      <alignment horizontal="center" vertical="center"/>
    </xf>
    <xf numFmtId="0" fontId="183" fillId="0" borderId="19" xfId="0" applyFont="1" applyFill="1" applyBorder="1" applyAlignment="1">
      <alignment horizontal="center" vertical="center" wrapText="1"/>
    </xf>
    <xf numFmtId="0" fontId="159" fillId="0" borderId="19" xfId="0" applyFont="1" applyFill="1" applyBorder="1" applyAlignment="1" quotePrefix="1">
      <alignment horizontal="left" vertical="center"/>
    </xf>
    <xf numFmtId="0" fontId="159" fillId="0" borderId="19" xfId="0" applyFont="1" applyFill="1" applyBorder="1" applyAlignment="1" quotePrefix="1">
      <alignment horizontal="left" vertical="center" wrapText="1"/>
    </xf>
    <xf numFmtId="49" fontId="167" fillId="37" borderId="19" xfId="0" applyNumberFormat="1" applyFont="1" applyFill="1" applyBorder="1" applyAlignment="1">
      <alignment horizontal="left" vertical="center" wrapText="1"/>
    </xf>
    <xf numFmtId="0" fontId="184" fillId="37" borderId="19" xfId="0" applyFont="1" applyFill="1" applyBorder="1" applyAlignment="1">
      <alignment horizontal="left" vertical="top"/>
    </xf>
    <xf numFmtId="49" fontId="184" fillId="37" borderId="19" xfId="0" applyNumberFormat="1" applyFont="1" applyFill="1" applyBorder="1" applyAlignment="1">
      <alignment horizontal="left" vertical="top" wrapText="1"/>
    </xf>
    <xf numFmtId="49" fontId="167" fillId="37" borderId="0" xfId="0" applyNumberFormat="1" applyFont="1" applyFill="1" applyBorder="1" applyAlignment="1">
      <alignment horizontal="left" vertical="top" wrapText="1"/>
    </xf>
    <xf numFmtId="49" fontId="167" fillId="37" borderId="23" xfId="0" applyNumberFormat="1" applyFont="1" applyFill="1" applyBorder="1" applyAlignment="1">
      <alignment horizontal="left" vertical="center" wrapText="1"/>
    </xf>
    <xf numFmtId="0" fontId="167" fillId="37" borderId="1" xfId="0" applyFont="1" applyFill="1" applyBorder="1" applyAlignment="1">
      <alignment horizontal="left" vertical="top"/>
    </xf>
    <xf numFmtId="49" fontId="167" fillId="37" borderId="19" xfId="0" applyNumberFormat="1" applyFont="1" applyFill="1" applyBorder="1" applyAlignment="1" quotePrefix="1">
      <alignment horizontal="left" vertical="center" wrapText="1"/>
    </xf>
    <xf numFmtId="0" fontId="167" fillId="37" borderId="0" xfId="0" applyFont="1" applyFill="1" applyAlignment="1">
      <alignment horizontal="left" vertical="top"/>
    </xf>
    <xf numFmtId="0" fontId="184" fillId="37" borderId="0" xfId="0" applyFont="1" applyFill="1" applyAlignment="1">
      <alignment horizontal="left" vertical="top"/>
    </xf>
    <xf numFmtId="0" fontId="181" fillId="0" borderId="19" xfId="0" applyFont="1" applyBorder="1" applyAlignment="1">
      <alignment vertical="top" wrapText="1"/>
    </xf>
    <xf numFmtId="183" fontId="176" fillId="36" borderId="19" xfId="43" applyNumberFormat="1" applyFont="1" applyFill="1" applyBorder="1" applyAlignment="1" quotePrefix="1">
      <alignment horizontal="right" vertical="top" wrapText="1"/>
    </xf>
    <xf numFmtId="3" fontId="4" fillId="0" borderId="19" xfId="0" applyNumberFormat="1" applyFont="1" applyFill="1" applyBorder="1" applyAlignment="1">
      <alignment horizontal="right" vertical="center" wrapText="1"/>
    </xf>
    <xf numFmtId="0" fontId="161" fillId="36" borderId="19" xfId="0" applyFont="1" applyFill="1" applyBorder="1" applyAlignment="1">
      <alignment horizontal="center" vertical="top"/>
    </xf>
    <xf numFmtId="3" fontId="159" fillId="36" borderId="19" xfId="0" applyNumberFormat="1" applyFont="1" applyFill="1" applyBorder="1" applyAlignment="1">
      <alignment horizontal="right" vertical="top"/>
    </xf>
    <xf numFmtId="49" fontId="159" fillId="36" borderId="19" xfId="0" applyNumberFormat="1" applyFont="1" applyFill="1" applyBorder="1" applyAlignment="1">
      <alignment vertical="top" wrapText="1"/>
    </xf>
    <xf numFmtId="0" fontId="40" fillId="0" borderId="23" xfId="0" applyFont="1" applyFill="1" applyBorder="1" applyAlignment="1" quotePrefix="1">
      <alignment horizontal="center" vertical="center"/>
    </xf>
    <xf numFmtId="0" fontId="179" fillId="0" borderId="19" xfId="0" applyFont="1" applyFill="1" applyBorder="1" applyAlignment="1">
      <alignment horizontal="left" vertical="center" wrapText="1"/>
    </xf>
    <xf numFmtId="49" fontId="185" fillId="36" borderId="19" xfId="0" applyNumberFormat="1" applyFont="1" applyFill="1" applyBorder="1" applyAlignment="1">
      <alignment horizontal="justify" vertical="center" wrapText="1"/>
    </xf>
    <xf numFmtId="49" fontId="185" fillId="0" borderId="19" xfId="0" applyNumberFormat="1" applyFont="1" applyFill="1" applyBorder="1" applyAlignment="1">
      <alignment horizontal="justify" vertical="center" wrapText="1"/>
    </xf>
    <xf numFmtId="0" fontId="171" fillId="0" borderId="19" xfId="0" applyFont="1" applyFill="1" applyBorder="1" applyAlignment="1">
      <alignment horizontal="center" vertical="center" wrapText="1"/>
    </xf>
    <xf numFmtId="0" fontId="182" fillId="0" borderId="23" xfId="0" applyFont="1" applyFill="1" applyBorder="1" applyAlignment="1">
      <alignment vertical="top"/>
    </xf>
    <xf numFmtId="49" fontId="179" fillId="36" borderId="19" xfId="0" applyNumberFormat="1" applyFont="1" applyFill="1" applyBorder="1" applyAlignment="1" quotePrefix="1">
      <alignment vertical="top" wrapText="1"/>
    </xf>
    <xf numFmtId="49" fontId="179" fillId="0" borderId="25" xfId="0" applyNumberFormat="1" applyFont="1" applyFill="1" applyBorder="1" applyAlignment="1">
      <alignment horizontal="justify" vertical="center" wrapText="1"/>
    </xf>
    <xf numFmtId="0" fontId="174" fillId="0" borderId="24" xfId="0" applyFont="1" applyFill="1" applyBorder="1" applyAlignment="1">
      <alignment horizontal="center" vertical="center"/>
    </xf>
    <xf numFmtId="3" fontId="174" fillId="0" borderId="24" xfId="0" applyNumberFormat="1" applyFont="1" applyFill="1" applyBorder="1" applyAlignment="1">
      <alignment horizontal="right" vertical="top"/>
    </xf>
    <xf numFmtId="49" fontId="167" fillId="37" borderId="19" xfId="0" applyNumberFormat="1" applyFont="1" applyFill="1" applyBorder="1" applyAlignment="1">
      <alignment vertical="top" wrapText="1"/>
    </xf>
    <xf numFmtId="0" fontId="177" fillId="36" borderId="1" xfId="0" applyFont="1" applyFill="1" applyBorder="1" applyAlignment="1">
      <alignment horizontal="center" vertical="center" wrapText="1"/>
    </xf>
    <xf numFmtId="0" fontId="161" fillId="0" borderId="19" xfId="0" applyFont="1" applyFill="1" applyBorder="1" applyAlignment="1">
      <alignment horizontal="center" vertical="center" wrapText="1"/>
    </xf>
    <xf numFmtId="49" fontId="179" fillId="36" borderId="19" xfId="0" applyNumberFormat="1" applyFont="1" applyFill="1" applyBorder="1" applyAlignment="1" quotePrefix="1">
      <alignment horizontal="left" vertical="top" wrapText="1"/>
    </xf>
    <xf numFmtId="0" fontId="171" fillId="0" borderId="0" xfId="0" applyFont="1" applyAlignment="1">
      <alignment/>
    </xf>
    <xf numFmtId="49" fontId="179" fillId="36" borderId="19" xfId="0" applyNumberFormat="1" applyFont="1" applyFill="1" applyBorder="1" applyAlignment="1">
      <alignment vertical="center" wrapText="1"/>
    </xf>
    <xf numFmtId="0" fontId="179" fillId="36" borderId="19" xfId="0" applyFont="1" applyFill="1" applyBorder="1" applyAlignment="1">
      <alignment horizontal="center" vertical="center"/>
    </xf>
    <xf numFmtId="0" fontId="177" fillId="36" borderId="19" xfId="0" applyFont="1" applyFill="1" applyBorder="1" applyAlignment="1">
      <alignment horizontal="center" vertical="top" wrapText="1"/>
    </xf>
    <xf numFmtId="0" fontId="167" fillId="37" borderId="19" xfId="0" applyFont="1" applyFill="1" applyBorder="1" applyAlignment="1">
      <alignment horizontal="center" vertical="center"/>
    </xf>
    <xf numFmtId="0" fontId="60" fillId="37" borderId="19" xfId="0" applyFont="1" applyFill="1" applyBorder="1" applyAlignment="1">
      <alignment horizontal="center" vertical="top"/>
    </xf>
    <xf numFmtId="0" fontId="60" fillId="0" borderId="19" xfId="0" applyFont="1" applyFill="1" applyBorder="1" applyAlignment="1">
      <alignment horizontal="center" vertical="top"/>
    </xf>
    <xf numFmtId="3" fontId="32" fillId="0" borderId="19" xfId="0" applyNumberFormat="1" applyFont="1" applyFill="1" applyBorder="1" applyAlignment="1">
      <alignment horizontal="right" vertical="top"/>
    </xf>
    <xf numFmtId="3" fontId="176" fillId="36" borderId="20" xfId="0" applyNumberFormat="1" applyFont="1" applyFill="1" applyBorder="1" applyAlignment="1">
      <alignment horizontal="right" vertical="top"/>
    </xf>
    <xf numFmtId="0" fontId="171" fillId="36" borderId="19" xfId="0" applyFont="1" applyFill="1" applyBorder="1" applyAlignment="1">
      <alignment horizontal="center" vertical="center"/>
    </xf>
    <xf numFmtId="0" fontId="161" fillId="36" borderId="19" xfId="0" applyFont="1" applyFill="1" applyBorder="1" applyAlignment="1">
      <alignment horizontal="center" vertical="top" wrapText="1"/>
    </xf>
    <xf numFmtId="0" fontId="48" fillId="37" borderId="19" xfId="0" applyFont="1" applyFill="1" applyBorder="1" applyAlignment="1">
      <alignment horizontal="center" vertical="top"/>
    </xf>
    <xf numFmtId="0" fontId="177" fillId="0" borderId="19" xfId="0" applyFont="1" applyFill="1" applyBorder="1" applyAlignment="1">
      <alignment horizontal="center" vertical="top" wrapText="1"/>
    </xf>
    <xf numFmtId="0" fontId="186" fillId="0" borderId="19" xfId="0" applyFont="1" applyFill="1" applyBorder="1" applyAlignment="1">
      <alignment horizontal="center" vertical="top"/>
    </xf>
    <xf numFmtId="0" fontId="27" fillId="0" borderId="19" xfId="0" applyFont="1" applyFill="1" applyBorder="1" applyAlignment="1">
      <alignment horizontal="center" vertical="center"/>
    </xf>
    <xf numFmtId="0" fontId="60" fillId="0" borderId="19" xfId="0" applyFont="1" applyFill="1" applyBorder="1" applyAlignment="1" quotePrefix="1">
      <alignment horizontal="center" vertical="top"/>
    </xf>
    <xf numFmtId="0" fontId="60" fillId="0" borderId="19" xfId="0" applyFont="1" applyFill="1" applyBorder="1" applyAlignment="1">
      <alignment horizontal="center" vertical="top" wrapText="1"/>
    </xf>
    <xf numFmtId="49" fontId="184" fillId="37" borderId="19" xfId="0" applyNumberFormat="1" applyFont="1" applyFill="1" applyBorder="1" applyAlignment="1">
      <alignment horizontal="left" vertical="center" wrapText="1"/>
    </xf>
    <xf numFmtId="0" fontId="178" fillId="37" borderId="19" xfId="0" applyFont="1" applyFill="1" applyBorder="1" applyAlignment="1">
      <alignment horizontal="center" vertical="top"/>
    </xf>
    <xf numFmtId="0" fontId="187" fillId="37" borderId="19" xfId="0" applyFont="1" applyFill="1" applyBorder="1" applyAlignment="1">
      <alignment horizontal="center" vertical="center" wrapText="1"/>
    </xf>
    <xf numFmtId="0" fontId="180" fillId="0" borderId="19" xfId="0" applyFont="1" applyFill="1" applyBorder="1" applyAlignment="1">
      <alignment vertical="top" wrapText="1"/>
    </xf>
    <xf numFmtId="0" fontId="29" fillId="37" borderId="19" xfId="0" applyFont="1" applyFill="1" applyBorder="1" applyAlignment="1">
      <alignment/>
    </xf>
    <xf numFmtId="0" fontId="174" fillId="0" borderId="19" xfId="0" applyFont="1" applyFill="1" applyBorder="1" applyAlignment="1">
      <alignment vertical="top" wrapText="1"/>
    </xf>
    <xf numFmtId="0" fontId="178" fillId="0" borderId="19" xfId="0" applyFont="1" applyFill="1" applyBorder="1" applyAlignment="1">
      <alignment horizontal="center" vertical="center" wrapText="1"/>
    </xf>
    <xf numFmtId="0" fontId="175" fillId="0" borderId="19" xfId="0" applyFont="1" applyFill="1" applyBorder="1" applyAlignment="1">
      <alignment vertical="center" wrapText="1"/>
    </xf>
    <xf numFmtId="0" fontId="188" fillId="37" borderId="19" xfId="0" applyFont="1" applyFill="1" applyBorder="1" applyAlignment="1">
      <alignment horizontal="center" vertical="center"/>
    </xf>
    <xf numFmtId="49" fontId="174" fillId="36" borderId="19" xfId="0" applyNumberFormat="1" applyFont="1" applyFill="1" applyBorder="1" applyAlignment="1" quotePrefix="1">
      <alignment horizontal="justify" vertical="top" wrapText="1"/>
    </xf>
    <xf numFmtId="0" fontId="176" fillId="0" borderId="19" xfId="0" applyFont="1" applyFill="1" applyBorder="1" applyAlignment="1">
      <alignment vertical="top" wrapText="1"/>
    </xf>
    <xf numFmtId="0" fontId="179" fillId="0" borderId="19" xfId="0" applyFont="1" applyFill="1" applyBorder="1" applyAlignment="1">
      <alignment vertical="center" wrapText="1"/>
    </xf>
    <xf numFmtId="0" fontId="167" fillId="37" borderId="19" xfId="0" applyFont="1" applyFill="1" applyBorder="1" applyAlignment="1" quotePrefix="1">
      <alignment horizontal="left" vertical="center"/>
    </xf>
    <xf numFmtId="0" fontId="159" fillId="36" borderId="19" xfId="0" applyFont="1" applyFill="1" applyBorder="1" applyAlignment="1">
      <alignment wrapText="1"/>
    </xf>
    <xf numFmtId="0" fontId="159" fillId="36" borderId="19" xfId="0" applyFont="1" applyFill="1" applyBorder="1" applyAlignment="1">
      <alignment horizontal="center" wrapText="1"/>
    </xf>
    <xf numFmtId="3" fontId="161" fillId="0" borderId="19" xfId="0" applyNumberFormat="1" applyFont="1" applyFill="1" applyBorder="1" applyAlignment="1">
      <alignment horizontal="right" vertical="top"/>
    </xf>
    <xf numFmtId="49" fontId="56" fillId="0" borderId="19" xfId="0" applyNumberFormat="1" applyFont="1" applyFill="1" applyBorder="1" applyAlignment="1">
      <alignment vertical="top" wrapText="1"/>
    </xf>
    <xf numFmtId="173" fontId="174" fillId="0" borderId="19" xfId="43" applyFont="1" applyFill="1" applyBorder="1" applyAlignment="1">
      <alignment horizontal="right" vertical="top"/>
    </xf>
    <xf numFmtId="184" fontId="174" fillId="0" borderId="19" xfId="43" applyNumberFormat="1" applyFont="1" applyFill="1" applyBorder="1" applyAlignment="1">
      <alignment horizontal="right" vertical="top"/>
    </xf>
    <xf numFmtId="4" fontId="174" fillId="0" borderId="19" xfId="0" applyNumberFormat="1" applyFont="1" applyFill="1" applyBorder="1" applyAlignment="1">
      <alignment horizontal="right" vertical="top"/>
    </xf>
    <xf numFmtId="3" fontId="174" fillId="0" borderId="20" xfId="0" applyNumberFormat="1" applyFont="1" applyFill="1" applyBorder="1" applyAlignment="1">
      <alignment horizontal="right" vertical="center"/>
    </xf>
    <xf numFmtId="0" fontId="177" fillId="0" borderId="19" xfId="0" applyFont="1" applyFill="1" applyBorder="1" applyAlignment="1" quotePrefix="1">
      <alignment horizontal="center" vertical="center" wrapText="1"/>
    </xf>
    <xf numFmtId="0" fontId="189" fillId="0" borderId="19" xfId="0" applyFont="1" applyBorder="1" applyAlignment="1">
      <alignment horizontal="justify" wrapText="1"/>
    </xf>
    <xf numFmtId="3" fontId="159" fillId="36" borderId="24" xfId="0" applyNumberFormat="1" applyFont="1" applyFill="1" applyBorder="1" applyAlignment="1">
      <alignment horizontal="right" vertical="top"/>
    </xf>
    <xf numFmtId="4" fontId="174" fillId="36" borderId="19" xfId="0" applyNumberFormat="1" applyFont="1" applyFill="1" applyBorder="1" applyAlignment="1">
      <alignment horizontal="right" vertical="top"/>
    </xf>
    <xf numFmtId="183" fontId="176" fillId="0" borderId="20" xfId="43" applyNumberFormat="1" applyFont="1" applyBorder="1" applyAlignment="1">
      <alignment horizontal="right" wrapText="1"/>
    </xf>
    <xf numFmtId="0" fontId="181" fillId="0" borderId="19" xfId="0" applyFont="1" applyFill="1" applyBorder="1" applyAlignment="1">
      <alignment/>
    </xf>
    <xf numFmtId="183" fontId="181" fillId="0" borderId="19" xfId="43" applyNumberFormat="1" applyFont="1" applyFill="1" applyBorder="1" applyAlignment="1">
      <alignment/>
    </xf>
    <xf numFmtId="0" fontId="181" fillId="0" borderId="24" xfId="0" applyFont="1" applyBorder="1" applyAlignment="1">
      <alignment vertical="top" wrapText="1"/>
    </xf>
    <xf numFmtId="0" fontId="190" fillId="0" borderId="19" xfId="0" applyFont="1" applyFill="1" applyBorder="1" applyAlignment="1">
      <alignment/>
    </xf>
    <xf numFmtId="0" fontId="181" fillId="0" borderId="19" xfId="0" applyFont="1" applyBorder="1" applyAlignment="1">
      <alignment/>
    </xf>
    <xf numFmtId="0" fontId="159" fillId="0" borderId="22" xfId="0" applyFont="1" applyBorder="1" applyAlignment="1">
      <alignment horizontal="left" vertical="center" wrapText="1"/>
    </xf>
    <xf numFmtId="0" fontId="159" fillId="0" borderId="26" xfId="0" applyFont="1" applyBorder="1" applyAlignment="1">
      <alignment horizontal="left" vertical="center" wrapText="1"/>
    </xf>
    <xf numFmtId="0" fontId="171" fillId="0" borderId="26" xfId="0" applyFont="1" applyBorder="1" applyAlignment="1">
      <alignment/>
    </xf>
    <xf numFmtId="0" fontId="176" fillId="36" borderId="19" xfId="0" applyFont="1" applyFill="1" applyBorder="1" applyAlignment="1">
      <alignment horizontal="center" vertical="center" wrapText="1"/>
    </xf>
    <xf numFmtId="0" fontId="177" fillId="0" borderId="22" xfId="0" applyFont="1" applyFill="1" applyBorder="1" applyAlignment="1">
      <alignment horizontal="center" vertical="top"/>
    </xf>
    <xf numFmtId="0" fontId="161" fillId="0" borderId="19" xfId="0" applyFont="1" applyFill="1" applyBorder="1" applyAlignment="1">
      <alignment horizontal="center" vertical="center" wrapText="1"/>
    </xf>
    <xf numFmtId="183" fontId="159" fillId="0" borderId="19" xfId="43" applyNumberFormat="1" applyFont="1" applyFill="1" applyBorder="1" applyAlignment="1">
      <alignment vertical="top"/>
    </xf>
    <xf numFmtId="0" fontId="171" fillId="0" borderId="24" xfId="0" applyFont="1" applyFill="1" applyBorder="1" applyAlignment="1">
      <alignment horizontal="center" vertical="center"/>
    </xf>
    <xf numFmtId="0" fontId="171" fillId="0" borderId="27" xfId="0" applyFont="1" applyFill="1" applyBorder="1" applyAlignment="1">
      <alignment horizontal="center" vertical="center"/>
    </xf>
    <xf numFmtId="49" fontId="171" fillId="0" borderId="27" xfId="0" applyNumberFormat="1" applyFont="1" applyFill="1" applyBorder="1" applyAlignment="1">
      <alignment vertical="top" wrapText="1"/>
    </xf>
    <xf numFmtId="0" fontId="159" fillId="0" borderId="27" xfId="0" applyFont="1" applyFill="1" applyBorder="1" applyAlignment="1">
      <alignment horizontal="center" vertical="center"/>
    </xf>
    <xf numFmtId="3" fontId="159" fillId="0" borderId="27" xfId="0" applyNumberFormat="1" applyFont="1" applyFill="1" applyBorder="1" applyAlignment="1">
      <alignment horizontal="right" vertical="top"/>
    </xf>
    <xf numFmtId="0" fontId="171" fillId="0" borderId="28" xfId="0" applyFont="1" applyFill="1" applyBorder="1" applyAlignment="1">
      <alignment horizontal="center" vertical="center"/>
    </xf>
    <xf numFmtId="49" fontId="159" fillId="0" borderId="28" xfId="0" applyNumberFormat="1" applyFont="1" applyFill="1" applyBorder="1" applyAlignment="1" quotePrefix="1">
      <alignment vertical="top" wrapText="1"/>
    </xf>
    <xf numFmtId="0" fontId="159" fillId="0" borderId="28" xfId="0" applyFont="1" applyFill="1" applyBorder="1" applyAlignment="1">
      <alignment horizontal="center" vertical="center"/>
    </xf>
    <xf numFmtId="3" fontId="159" fillId="0" borderId="28" xfId="0" applyNumberFormat="1" applyFont="1" applyFill="1" applyBorder="1" applyAlignment="1">
      <alignment horizontal="right" vertical="top"/>
    </xf>
    <xf numFmtId="0" fontId="159" fillId="36" borderId="19" xfId="0" applyFont="1" applyFill="1" applyBorder="1" applyAlignment="1" quotePrefix="1">
      <alignment horizontal="left" vertical="center"/>
    </xf>
    <xf numFmtId="182" fontId="159" fillId="36" borderId="19" xfId="46" applyNumberFormat="1" applyFont="1" applyFill="1" applyBorder="1" applyAlignment="1">
      <alignment horizontal="right" vertical="center"/>
    </xf>
    <xf numFmtId="0" fontId="0" fillId="0" borderId="19" xfId="0" applyBorder="1" applyAlignment="1">
      <alignment vertical="center" wrapText="1"/>
    </xf>
    <xf numFmtId="183" fontId="191" fillId="0" borderId="20" xfId="43" applyNumberFormat="1" applyFont="1" applyBorder="1" applyAlignment="1">
      <alignment vertical="center" wrapText="1"/>
    </xf>
    <xf numFmtId="49" fontId="159" fillId="0" borderId="21" xfId="0" applyNumberFormat="1" applyFont="1" applyFill="1" applyBorder="1" applyAlignment="1">
      <alignment vertical="center" wrapText="1"/>
    </xf>
    <xf numFmtId="0" fontId="6" fillId="0" borderId="22" xfId="0" applyFont="1" applyFill="1" applyBorder="1" applyAlignment="1" quotePrefix="1">
      <alignment horizontal="center" vertical="top"/>
    </xf>
    <xf numFmtId="0" fontId="4" fillId="0" borderId="21" xfId="0" applyFont="1" applyFill="1" applyBorder="1" applyAlignment="1">
      <alignment horizontal="center" vertical="center"/>
    </xf>
    <xf numFmtId="0" fontId="171" fillId="0" borderId="19" xfId="67" applyFont="1" applyBorder="1" applyAlignment="1">
      <alignment horizontal="center" vertical="center" wrapText="1"/>
      <protection/>
    </xf>
    <xf numFmtId="0" fontId="159" fillId="0" borderId="19" xfId="67" applyFont="1" applyFill="1" applyBorder="1" applyAlignment="1">
      <alignment horizontal="center" vertical="center" wrapText="1"/>
      <protection/>
    </xf>
    <xf numFmtId="0" fontId="159" fillId="0" borderId="19" xfId="0" applyFont="1" applyBorder="1" applyAlignment="1">
      <alignment/>
    </xf>
    <xf numFmtId="0" fontId="171" fillId="0" borderId="19" xfId="67" applyFont="1" applyFill="1" applyBorder="1" applyAlignment="1">
      <alignment horizontal="center" vertical="center" wrapText="1"/>
      <protection/>
    </xf>
    <xf numFmtId="0" fontId="171" fillId="0" borderId="19" xfId="0" applyFont="1" applyBorder="1" applyAlignment="1">
      <alignment/>
    </xf>
    <xf numFmtId="0" fontId="171" fillId="0" borderId="19" xfId="0" applyFont="1" applyFill="1" applyBorder="1" applyAlignment="1">
      <alignment horizontal="left" vertical="center"/>
    </xf>
    <xf numFmtId="0" fontId="60" fillId="0" borderId="19" xfId="0" applyFont="1" applyFill="1" applyBorder="1" applyAlignment="1">
      <alignment vertical="top" wrapText="1"/>
    </xf>
    <xf numFmtId="49" fontId="32" fillId="0" borderId="19" xfId="0" applyNumberFormat="1" applyFont="1" applyFill="1" applyBorder="1" applyAlignment="1">
      <alignment vertical="center" wrapText="1"/>
    </xf>
    <xf numFmtId="0" fontId="159" fillId="0" borderId="21" xfId="0" applyFont="1" applyBorder="1" applyAlignment="1">
      <alignment/>
    </xf>
    <xf numFmtId="0" fontId="6" fillId="0" borderId="21" xfId="0" applyFont="1" applyFill="1" applyBorder="1" applyAlignment="1" quotePrefix="1">
      <alignment horizontal="center" vertical="center" wrapText="1"/>
    </xf>
    <xf numFmtId="3" fontId="4" fillId="0" borderId="21" xfId="0" applyNumberFormat="1" applyFont="1" applyFill="1" applyBorder="1" applyAlignment="1">
      <alignment horizontal="right" vertical="top"/>
    </xf>
    <xf numFmtId="0" fontId="179" fillId="36" borderId="19" xfId="0" applyFont="1" applyFill="1" applyBorder="1" applyAlignment="1">
      <alignment horizontal="center" vertical="center" wrapText="1"/>
    </xf>
    <xf numFmtId="49" fontId="160" fillId="0" borderId="19" xfId="0" applyNumberFormat="1" applyFont="1" applyFill="1" applyBorder="1" applyAlignment="1" quotePrefix="1">
      <alignment vertical="center" wrapText="1"/>
    </xf>
    <xf numFmtId="0" fontId="179" fillId="0" borderId="22" xfId="0" applyNumberFormat="1" applyFont="1" applyFill="1" applyBorder="1" applyAlignment="1">
      <alignment horizontal="justify" vertical="center" wrapText="1"/>
    </xf>
    <xf numFmtId="0" fontId="179" fillId="0" borderId="21" xfId="0" applyFont="1" applyFill="1" applyBorder="1" applyAlignment="1">
      <alignment horizontal="justify" vertical="top" wrapText="1"/>
    </xf>
    <xf numFmtId="0" fontId="179" fillId="0" borderId="22" xfId="0" applyFont="1" applyFill="1" applyBorder="1" applyAlignment="1">
      <alignment horizontal="justify" vertical="top" wrapText="1"/>
    </xf>
    <xf numFmtId="0" fontId="179" fillId="0" borderId="1" xfId="0" applyFont="1" applyFill="1" applyBorder="1" applyAlignment="1">
      <alignment horizontal="center" vertical="center"/>
    </xf>
    <xf numFmtId="183" fontId="176" fillId="0" borderId="19" xfId="43" applyNumberFormat="1" applyFont="1" applyFill="1" applyBorder="1" applyAlignment="1">
      <alignment horizontal="right" vertical="center" wrapText="1"/>
    </xf>
    <xf numFmtId="0" fontId="179" fillId="0" borderId="29" xfId="0" applyFont="1" applyFill="1" applyBorder="1" applyAlignment="1">
      <alignment horizontal="justify" vertical="top" wrapText="1"/>
    </xf>
    <xf numFmtId="0" fontId="178" fillId="0" borderId="24" xfId="0" applyFont="1" applyFill="1" applyBorder="1" applyAlignment="1">
      <alignment horizontal="center" vertical="top"/>
    </xf>
    <xf numFmtId="0" fontId="178" fillId="0" borderId="23" xfId="0" applyFont="1" applyFill="1" applyBorder="1" applyAlignment="1">
      <alignment horizontal="center" vertical="top"/>
    </xf>
    <xf numFmtId="0" fontId="179" fillId="0" borderId="19" xfId="65" applyFont="1" applyFill="1" applyBorder="1" applyAlignment="1">
      <alignment horizontal="left" vertical="center"/>
      <protection/>
    </xf>
    <xf numFmtId="0" fontId="176" fillId="0" borderId="19" xfId="65" applyFont="1" applyFill="1" applyBorder="1" applyAlignment="1">
      <alignment horizontal="center" vertical="center"/>
      <protection/>
    </xf>
    <xf numFmtId="0" fontId="176" fillId="0" borderId="19" xfId="67" applyFont="1" applyFill="1" applyBorder="1" applyAlignment="1">
      <alignment horizontal="left" vertical="center"/>
      <protection/>
    </xf>
    <xf numFmtId="0" fontId="179" fillId="0" borderId="1" xfId="65" applyFont="1" applyFill="1" applyBorder="1" applyAlignment="1">
      <alignment horizontal="left" vertical="center"/>
      <protection/>
    </xf>
    <xf numFmtId="0" fontId="176" fillId="0" borderId="19" xfId="65" applyFont="1" applyFill="1" applyBorder="1" applyAlignment="1">
      <alignment vertical="center"/>
      <protection/>
    </xf>
    <xf numFmtId="0" fontId="192" fillId="0" borderId="0" xfId="65" applyFont="1" applyFill="1" applyAlignment="1">
      <alignment horizontal="left" vertical="center"/>
      <protection/>
    </xf>
    <xf numFmtId="0" fontId="174" fillId="0" borderId="1" xfId="0" applyFont="1" applyFill="1" applyBorder="1" applyAlignment="1">
      <alignment horizontal="center" vertical="top"/>
    </xf>
    <xf numFmtId="3" fontId="174" fillId="0" borderId="1" xfId="0" applyNumberFormat="1" applyFont="1" applyFill="1" applyBorder="1" applyAlignment="1">
      <alignment horizontal="right" vertical="top"/>
    </xf>
    <xf numFmtId="3" fontId="176" fillId="0" borderId="19" xfId="66" applyNumberFormat="1" applyFont="1" applyBorder="1" applyAlignment="1">
      <alignment horizontal="left" vertical="center"/>
      <protection/>
    </xf>
    <xf numFmtId="0" fontId="176" fillId="0" borderId="24" xfId="67" applyFont="1" applyFill="1" applyBorder="1" applyAlignment="1">
      <alignment horizontal="left" vertical="center"/>
      <protection/>
    </xf>
    <xf numFmtId="0" fontId="176" fillId="0" borderId="23" xfId="65" applyFont="1" applyFill="1" applyBorder="1" applyAlignment="1">
      <alignment horizontal="center" vertical="center"/>
      <protection/>
    </xf>
    <xf numFmtId="0" fontId="176" fillId="0" borderId="19" xfId="65" applyFont="1" applyFill="1" applyBorder="1" applyAlignment="1">
      <alignment horizontal="left" vertical="center"/>
      <protection/>
    </xf>
    <xf numFmtId="0" fontId="176" fillId="0" borderId="19" xfId="65" applyFont="1" applyFill="1" applyBorder="1" applyAlignment="1">
      <alignment horizontal="center" vertical="justify" wrapText="1"/>
      <protection/>
    </xf>
    <xf numFmtId="183" fontId="159" fillId="2" borderId="19" xfId="45" applyNumberFormat="1" applyFont="1" applyFill="1" applyBorder="1" applyAlignment="1">
      <alignment wrapText="1"/>
    </xf>
    <xf numFmtId="0" fontId="159" fillId="0" borderId="30" xfId="0" applyFont="1" applyBorder="1" applyAlignment="1">
      <alignment horizontal="left" vertical="center" wrapText="1"/>
    </xf>
    <xf numFmtId="183" fontId="159" fillId="0" borderId="31" xfId="45" applyNumberFormat="1" applyFont="1" applyBorder="1" applyAlignment="1">
      <alignment horizontal="right" vertical="center" wrapText="1"/>
    </xf>
    <xf numFmtId="0" fontId="189" fillId="0" borderId="22" xfId="0" applyFont="1" applyBorder="1" applyAlignment="1">
      <alignment wrapText="1"/>
    </xf>
    <xf numFmtId="49" fontId="171" fillId="36" borderId="21" xfId="0" applyNumberFormat="1" applyFont="1" applyFill="1" applyBorder="1" applyAlignment="1">
      <alignment vertical="center" wrapText="1"/>
    </xf>
    <xf numFmtId="49" fontId="176" fillId="36" borderId="21" xfId="0" applyNumberFormat="1" applyFont="1" applyFill="1" applyBorder="1" applyAlignment="1" quotePrefix="1">
      <alignment vertical="center" wrapText="1"/>
    </xf>
    <xf numFmtId="49" fontId="171" fillId="36" borderId="21" xfId="0" applyNumberFormat="1" applyFont="1" applyFill="1" applyBorder="1" applyAlignment="1">
      <alignment vertical="center" wrapText="1"/>
    </xf>
    <xf numFmtId="0" fontId="6" fillId="0" borderId="19" xfId="0" applyFont="1" applyFill="1" applyBorder="1" applyAlignment="1">
      <alignment horizontal="center" vertical="center" wrapText="1"/>
    </xf>
    <xf numFmtId="2" fontId="161" fillId="0" borderId="19" xfId="0" applyNumberFormat="1" applyFont="1" applyFill="1" applyBorder="1" applyAlignment="1">
      <alignment horizontal="justify" vertical="top" wrapText="1"/>
    </xf>
    <xf numFmtId="49" fontId="159" fillId="36" borderId="21" xfId="0" applyNumberFormat="1" applyFont="1" applyFill="1" applyBorder="1" applyAlignment="1" quotePrefix="1">
      <alignment vertical="center" wrapText="1"/>
    </xf>
    <xf numFmtId="0" fontId="193" fillId="0" borderId="21" xfId="0" applyFont="1" applyBorder="1" applyAlignment="1">
      <alignment wrapText="1"/>
    </xf>
    <xf numFmtId="49" fontId="174" fillId="0" borderId="21" xfId="0" applyNumberFormat="1" applyFont="1" applyFill="1" applyBorder="1" applyAlignment="1">
      <alignment vertical="top" wrapText="1"/>
    </xf>
    <xf numFmtId="49" fontId="175" fillId="0" borderId="21" xfId="0" applyNumberFormat="1" applyFont="1" applyFill="1" applyBorder="1" applyAlignment="1">
      <alignment vertical="top" wrapText="1"/>
    </xf>
    <xf numFmtId="0" fontId="178" fillId="0" borderId="21" xfId="0" applyFont="1" applyFill="1" applyBorder="1" applyAlignment="1">
      <alignment horizontal="center" vertical="top"/>
    </xf>
    <xf numFmtId="0" fontId="174" fillId="0" borderId="21" xfId="0" applyFont="1" applyFill="1" applyBorder="1" applyAlignment="1">
      <alignment horizontal="center" vertical="center"/>
    </xf>
    <xf numFmtId="0" fontId="176" fillId="0" borderId="21" xfId="0" applyFont="1" applyFill="1" applyBorder="1" applyAlignment="1">
      <alignment horizontal="center" vertical="center"/>
    </xf>
    <xf numFmtId="3" fontId="174" fillId="0" borderId="21" xfId="0" applyNumberFormat="1" applyFont="1" applyFill="1" applyBorder="1" applyAlignment="1">
      <alignment horizontal="right" vertical="top"/>
    </xf>
    <xf numFmtId="49" fontId="176" fillId="36" borderId="21" xfId="0" applyNumberFormat="1" applyFont="1" applyFill="1" applyBorder="1" applyAlignment="1" quotePrefix="1">
      <alignment horizontal="center" vertical="top" wrapText="1"/>
    </xf>
    <xf numFmtId="183" fontId="176" fillId="36" borderId="21" xfId="43" applyNumberFormat="1" applyFont="1" applyFill="1" applyBorder="1" applyAlignment="1" quotePrefix="1">
      <alignment horizontal="right" vertical="top" wrapText="1"/>
    </xf>
    <xf numFmtId="0" fontId="179" fillId="0" borderId="22" xfId="0" applyNumberFormat="1" applyFont="1" applyFill="1" applyBorder="1" applyAlignment="1">
      <alignment horizontal="justify" vertical="center" wrapText="1"/>
    </xf>
    <xf numFmtId="0" fontId="176" fillId="36" borderId="19" xfId="0" applyFont="1" applyFill="1" applyBorder="1" applyAlignment="1">
      <alignment horizontal="center" vertical="center" wrapText="1"/>
    </xf>
    <xf numFmtId="0" fontId="194" fillId="0" borderId="19" xfId="0" applyFont="1" applyBorder="1" applyAlignment="1">
      <alignment horizontal="left" vertical="center" wrapText="1"/>
    </xf>
    <xf numFmtId="0" fontId="194" fillId="0" borderId="19" xfId="0" applyFont="1" applyBorder="1" applyAlignment="1">
      <alignment horizontal="center" vertical="center" wrapText="1"/>
    </xf>
    <xf numFmtId="0" fontId="194" fillId="0" borderId="19" xfId="0" applyFont="1" applyFill="1" applyBorder="1" applyAlignment="1">
      <alignment horizontal="center"/>
    </xf>
    <xf numFmtId="3" fontId="194" fillId="0" borderId="19" xfId="0" applyNumberFormat="1" applyFont="1" applyFill="1" applyBorder="1" applyAlignment="1">
      <alignment horizontal="right" vertical="center"/>
    </xf>
    <xf numFmtId="0" fontId="194" fillId="0" borderId="19" xfId="0" applyFont="1" applyFill="1" applyBorder="1" applyAlignment="1" quotePrefix="1">
      <alignment horizontal="center" vertical="center"/>
    </xf>
    <xf numFmtId="3" fontId="159" fillId="36" borderId="19" xfId="43" applyNumberFormat="1" applyFont="1" applyFill="1" applyBorder="1" applyAlignment="1">
      <alignment horizontal="right" vertical="top"/>
    </xf>
    <xf numFmtId="49" fontId="176" fillId="0" borderId="21" xfId="0" applyNumberFormat="1" applyFont="1" applyFill="1" applyBorder="1" applyAlignment="1">
      <alignment horizontal="justify" vertical="center" wrapText="1"/>
    </xf>
    <xf numFmtId="0" fontId="177" fillId="0" borderId="21" xfId="0" applyFont="1" applyFill="1" applyBorder="1" applyAlignment="1">
      <alignment horizontal="center" vertical="center" wrapText="1"/>
    </xf>
    <xf numFmtId="49" fontId="176" fillId="36" borderId="21" xfId="0" applyNumberFormat="1" applyFont="1" applyFill="1" applyBorder="1" applyAlignment="1" quotePrefix="1">
      <alignment horizontal="justify" vertical="center" wrapText="1"/>
    </xf>
    <xf numFmtId="0" fontId="64" fillId="0" borderId="32" xfId="0" applyFont="1" applyBorder="1" applyAlignment="1">
      <alignment vertical="center" wrapText="1"/>
    </xf>
    <xf numFmtId="183" fontId="176" fillId="0" borderId="20" xfId="43" applyNumberFormat="1" applyFont="1" applyFill="1" applyBorder="1" applyAlignment="1">
      <alignment horizontal="right" vertical="center" wrapText="1"/>
    </xf>
    <xf numFmtId="0" fontId="177" fillId="0" borderId="19" xfId="0" applyFont="1" applyBorder="1" applyAlignment="1">
      <alignment horizontal="center" vertical="center" wrapText="1"/>
    </xf>
    <xf numFmtId="0" fontId="177" fillId="0" borderId="19" xfId="0" applyFont="1" applyBorder="1" applyAlignment="1">
      <alignment vertical="center" wrapText="1"/>
    </xf>
    <xf numFmtId="3" fontId="177" fillId="0" borderId="19" xfId="0" applyNumberFormat="1" applyFont="1" applyBorder="1" applyAlignment="1">
      <alignment horizontal="center" vertical="center" wrapText="1"/>
    </xf>
    <xf numFmtId="0" fontId="64" fillId="0" borderId="19" xfId="0" applyFont="1" applyBorder="1" applyAlignment="1">
      <alignment vertical="center" wrapText="1"/>
    </xf>
    <xf numFmtId="0" fontId="161" fillId="0" borderId="19" xfId="0" applyFont="1" applyBorder="1" applyAlignment="1">
      <alignment vertical="center" wrapText="1"/>
    </xf>
    <xf numFmtId="3" fontId="161" fillId="0" borderId="19" xfId="0" applyNumberFormat="1" applyFont="1" applyBorder="1" applyAlignment="1">
      <alignment horizontal="center" vertical="center" wrapText="1"/>
    </xf>
    <xf numFmtId="0" fontId="179" fillId="36" borderId="24" xfId="0" applyFont="1" applyFill="1" applyBorder="1" applyAlignment="1">
      <alignment horizontal="center" vertical="center"/>
    </xf>
    <xf numFmtId="0" fontId="177" fillId="0" borderId="33" xfId="0" applyFont="1" applyBorder="1" applyAlignment="1">
      <alignment horizontal="center" vertical="center" wrapText="1"/>
    </xf>
    <xf numFmtId="49" fontId="171" fillId="0" borderId="23" xfId="0" applyNumberFormat="1" applyFont="1" applyFill="1" applyBorder="1" applyAlignment="1">
      <alignment vertical="top" wrapText="1"/>
    </xf>
    <xf numFmtId="0" fontId="159" fillId="0" borderId="23" xfId="0" applyFont="1" applyFill="1" applyBorder="1" applyAlignment="1">
      <alignment horizontal="center" vertical="center"/>
    </xf>
    <xf numFmtId="3" fontId="159" fillId="0" borderId="23" xfId="0" applyNumberFormat="1" applyFont="1" applyFill="1" applyBorder="1" applyAlignment="1">
      <alignment horizontal="right" vertical="top"/>
    </xf>
    <xf numFmtId="0" fontId="161" fillId="0" borderId="19" xfId="0" applyFont="1" applyFill="1" applyBorder="1" applyAlignment="1">
      <alignment vertical="center" wrapText="1"/>
    </xf>
    <xf numFmtId="0" fontId="176" fillId="36" borderId="1" xfId="0" applyFont="1" applyFill="1" applyBorder="1" applyAlignment="1">
      <alignment vertical="center" wrapText="1"/>
    </xf>
    <xf numFmtId="0" fontId="176" fillId="36" borderId="23" xfId="0" applyFont="1" applyFill="1" applyBorder="1" applyAlignment="1">
      <alignment vertical="center" wrapText="1"/>
    </xf>
    <xf numFmtId="3" fontId="160" fillId="0" borderId="22" xfId="0" applyNumberFormat="1" applyFont="1" applyFill="1" applyBorder="1" applyAlignment="1">
      <alignment horizontal="right" vertical="top"/>
    </xf>
    <xf numFmtId="3" fontId="160" fillId="0" borderId="29" xfId="0" applyNumberFormat="1" applyFont="1" applyFill="1" applyBorder="1" applyAlignment="1">
      <alignment horizontal="right" vertical="top"/>
    </xf>
    <xf numFmtId="3" fontId="160" fillId="0" borderId="32" xfId="0" applyNumberFormat="1" applyFont="1" applyFill="1" applyBorder="1" applyAlignment="1">
      <alignment horizontal="right" vertical="top"/>
    </xf>
    <xf numFmtId="0" fontId="160" fillId="0" borderId="22" xfId="0" applyFont="1" applyFill="1" applyBorder="1" applyAlignment="1">
      <alignment horizontal="center" vertical="top"/>
    </xf>
    <xf numFmtId="0" fontId="160" fillId="0" borderId="29" xfId="0" applyFont="1" applyFill="1" applyBorder="1" applyAlignment="1">
      <alignment horizontal="center" vertical="top"/>
    </xf>
    <xf numFmtId="0" fontId="160" fillId="0" borderId="32" xfId="0" applyFont="1" applyFill="1" applyBorder="1" applyAlignment="1">
      <alignment horizontal="center" vertical="top"/>
    </xf>
    <xf numFmtId="0" fontId="160" fillId="0" borderId="19" xfId="0" applyFont="1" applyFill="1" applyBorder="1" applyAlignment="1">
      <alignment horizontal="center" vertical="top"/>
    </xf>
    <xf numFmtId="3" fontId="159" fillId="0" borderId="19" xfId="0" applyNumberFormat="1" applyFont="1" applyBorder="1" applyAlignment="1">
      <alignment horizontal="center" vertical="center" wrapText="1"/>
    </xf>
    <xf numFmtId="0" fontId="159" fillId="0" borderId="19" xfId="0" applyFont="1" applyBorder="1" applyAlignment="1">
      <alignment vertical="center" wrapText="1"/>
    </xf>
    <xf numFmtId="0" fontId="179" fillId="0" borderId="21" xfId="0" applyFont="1" applyFill="1" applyBorder="1" applyAlignment="1">
      <alignment vertical="top"/>
    </xf>
    <xf numFmtId="0" fontId="182" fillId="0" borderId="19" xfId="0" applyFont="1" applyFill="1" applyBorder="1" applyAlignment="1">
      <alignment vertical="top"/>
    </xf>
    <xf numFmtId="0" fontId="182" fillId="0" borderId="22" xfId="0" applyFont="1" applyFill="1" applyBorder="1" applyAlignment="1">
      <alignment vertical="top"/>
    </xf>
    <xf numFmtId="0" fontId="159" fillId="0" borderId="1" xfId="0" applyFont="1" applyBorder="1" applyAlignment="1">
      <alignment vertical="center" wrapText="1"/>
    </xf>
    <xf numFmtId="0" fontId="171" fillId="0" borderId="21" xfId="0" applyFont="1" applyBorder="1" applyAlignment="1">
      <alignment vertical="center" wrapText="1"/>
    </xf>
    <xf numFmtId="0" fontId="172" fillId="0" borderId="21" xfId="0" applyFont="1" applyBorder="1" applyAlignment="1">
      <alignment vertical="center" wrapText="1"/>
    </xf>
    <xf numFmtId="49" fontId="176" fillId="36" borderId="21" xfId="0" applyNumberFormat="1" applyFont="1" applyFill="1" applyBorder="1" applyAlignment="1">
      <alignment horizontal="justify" vertical="center" wrapText="1"/>
    </xf>
    <xf numFmtId="183" fontId="176" fillId="36" borderId="19" xfId="43" applyNumberFormat="1" applyFont="1" applyFill="1" applyBorder="1" applyAlignment="1">
      <alignment horizontal="center" vertical="center"/>
    </xf>
    <xf numFmtId="183" fontId="176" fillId="0" borderId="20" xfId="43" applyNumberFormat="1" applyFont="1" applyBorder="1" applyAlignment="1">
      <alignment horizontal="justify" wrapText="1"/>
    </xf>
    <xf numFmtId="0" fontId="39" fillId="38" borderId="34" xfId="0" applyFont="1" applyFill="1" applyBorder="1" applyAlignment="1">
      <alignment horizontal="center" vertical="center" wrapText="1"/>
    </xf>
    <xf numFmtId="49" fontId="176" fillId="36" borderId="22" xfId="0" applyNumberFormat="1" applyFont="1" applyFill="1" applyBorder="1" applyAlignment="1" quotePrefix="1">
      <alignment horizontal="center" vertical="top" wrapText="1"/>
    </xf>
    <xf numFmtId="0" fontId="39" fillId="38" borderId="34" xfId="0" applyFont="1" applyFill="1" applyBorder="1" applyAlignment="1">
      <alignment horizontal="center" vertical="center"/>
    </xf>
    <xf numFmtId="0" fontId="176" fillId="0" borderId="21" xfId="0" applyFont="1" applyFill="1" applyBorder="1" applyAlignment="1" quotePrefix="1">
      <alignment vertical="center" wrapText="1"/>
    </xf>
    <xf numFmtId="3" fontId="176" fillId="0" borderId="20" xfId="0" applyNumberFormat="1" applyFont="1" applyFill="1" applyBorder="1" applyAlignment="1">
      <alignment horizontal="right" vertical="center"/>
    </xf>
    <xf numFmtId="0" fontId="195" fillId="0" borderId="0" xfId="0" applyFont="1" applyFill="1" applyAlignment="1">
      <alignment vertical="top"/>
    </xf>
    <xf numFmtId="0" fontId="177" fillId="36" borderId="1" xfId="0" applyFont="1" applyFill="1" applyBorder="1" applyAlignment="1">
      <alignment horizontal="center" vertical="center" wrapText="1"/>
    </xf>
    <xf numFmtId="0" fontId="159" fillId="0" borderId="19" xfId="0" applyFont="1" applyFill="1" applyBorder="1" applyAlignment="1">
      <alignment horizontal="center" vertical="top" wrapText="1"/>
    </xf>
    <xf numFmtId="0" fontId="160" fillId="0" borderId="19" xfId="0" applyFont="1" applyFill="1" applyBorder="1" applyAlignment="1">
      <alignment horizontal="center"/>
    </xf>
    <xf numFmtId="0" fontId="160" fillId="0" borderId="19" xfId="0" applyFont="1" applyBorder="1" applyAlignment="1">
      <alignment horizontal="center"/>
    </xf>
    <xf numFmtId="0" fontId="160" fillId="0" borderId="19" xfId="0" applyFont="1" applyBorder="1" applyAlignment="1" quotePrefix="1">
      <alignment horizontal="left" vertical="center" wrapText="1" indent="1"/>
    </xf>
    <xf numFmtId="0" fontId="160" fillId="0" borderId="19" xfId="0" applyFont="1" applyFill="1" applyBorder="1" applyAlignment="1">
      <alignment horizontal="left" vertical="center" wrapText="1" indent="1"/>
    </xf>
    <xf numFmtId="0" fontId="160" fillId="0" borderId="19" xfId="0" applyFont="1" applyFill="1" applyBorder="1" applyAlignment="1">
      <alignment horizontal="left" vertical="center" wrapText="1"/>
    </xf>
    <xf numFmtId="0" fontId="172" fillId="0" borderId="19" xfId="0" applyFont="1" applyBorder="1" applyAlignment="1">
      <alignment wrapText="1"/>
    </xf>
    <xf numFmtId="0" fontId="171" fillId="0" borderId="19" xfId="0" applyFont="1" applyFill="1" applyBorder="1" applyAlignment="1">
      <alignment horizontal="left" vertical="center" wrapText="1"/>
    </xf>
    <xf numFmtId="0" fontId="172" fillId="0" borderId="19" xfId="0" applyFont="1" applyFill="1" applyBorder="1" applyAlignment="1">
      <alignment wrapText="1"/>
    </xf>
    <xf numFmtId="0" fontId="172" fillId="0" borderId="19" xfId="0" applyFont="1" applyFill="1" applyBorder="1" applyAlignment="1">
      <alignment/>
    </xf>
    <xf numFmtId="0" fontId="172" fillId="0" borderId="19" xfId="0" applyFont="1" applyFill="1" applyBorder="1" applyAlignment="1">
      <alignment vertical="center" wrapText="1"/>
    </xf>
    <xf numFmtId="0" fontId="172" fillId="0" borderId="19" xfId="0" applyFont="1" applyBorder="1" applyAlignment="1">
      <alignment/>
    </xf>
    <xf numFmtId="0" fontId="160" fillId="0" borderId="19" xfId="0" applyFont="1" applyBorder="1" applyAlignment="1" quotePrefix="1">
      <alignment vertical="center" wrapText="1"/>
    </xf>
    <xf numFmtId="0" fontId="160" fillId="0" borderId="19" xfId="0" applyFont="1" applyBorder="1" applyAlignment="1" quotePrefix="1">
      <alignment horizontal="left" indent="1"/>
    </xf>
    <xf numFmtId="0" fontId="160" fillId="0" borderId="19" xfId="0" applyFont="1" applyBorder="1" applyAlignment="1" quotePrefix="1">
      <alignment horizontal="left" wrapText="1" indent="1"/>
    </xf>
    <xf numFmtId="0" fontId="160" fillId="0" borderId="19" xfId="0" applyFont="1" applyBorder="1" applyAlignment="1" quotePrefix="1">
      <alignment/>
    </xf>
    <xf numFmtId="0" fontId="179" fillId="0" borderId="25" xfId="0" applyFont="1" applyFill="1" applyBorder="1" applyAlignment="1">
      <alignment horizontal="left" vertical="center" wrapText="1"/>
    </xf>
    <xf numFmtId="0" fontId="186" fillId="0" borderId="19" xfId="0" applyFont="1" applyBorder="1" applyAlignment="1">
      <alignment horizontal="center" vertical="center" wrapText="1"/>
    </xf>
    <xf numFmtId="0" fontId="161" fillId="0" borderId="25" xfId="0" applyFont="1" applyFill="1" applyBorder="1" applyAlignment="1">
      <alignment horizontal="center" vertical="center"/>
    </xf>
    <xf numFmtId="0" fontId="161" fillId="0" borderId="21" xfId="0" applyFont="1" applyFill="1" applyBorder="1" applyAlignment="1">
      <alignment horizontal="center" vertical="center"/>
    </xf>
    <xf numFmtId="0" fontId="177" fillId="0" borderId="19" xfId="0" applyNumberFormat="1" applyFont="1" applyBorder="1" applyAlignment="1" quotePrefix="1">
      <alignment horizontal="justify" wrapText="1"/>
    </xf>
    <xf numFmtId="183" fontId="176" fillId="0" borderId="20" xfId="43" applyNumberFormat="1" applyFont="1" applyBorder="1" applyAlignment="1" quotePrefix="1">
      <alignment horizontal="right" wrapText="1"/>
    </xf>
    <xf numFmtId="0" fontId="176" fillId="0" borderId="25" xfId="0" applyFont="1" applyFill="1" applyBorder="1" applyAlignment="1">
      <alignment horizontal="left" vertical="center" wrapText="1"/>
    </xf>
    <xf numFmtId="0" fontId="176" fillId="36" borderId="21" xfId="0" applyFont="1" applyFill="1" applyBorder="1" applyAlignment="1">
      <alignment horizontal="left" vertical="center"/>
    </xf>
    <xf numFmtId="0" fontId="64" fillId="0" borderId="25" xfId="0" applyFont="1" applyBorder="1" applyAlignment="1">
      <alignment vertical="center" wrapText="1"/>
    </xf>
    <xf numFmtId="0" fontId="178" fillId="0" borderId="25" xfId="0" applyFont="1" applyBorder="1" applyAlignment="1">
      <alignment horizontal="center" vertical="center" wrapText="1"/>
    </xf>
    <xf numFmtId="0" fontId="190" fillId="0" borderId="25" xfId="0" applyFont="1" applyBorder="1" applyAlignment="1">
      <alignment vertical="center" wrapText="1"/>
    </xf>
    <xf numFmtId="183" fontId="178" fillId="0" borderId="19" xfId="43" applyNumberFormat="1" applyFont="1" applyBorder="1" applyAlignment="1">
      <alignment vertical="center" wrapText="1"/>
    </xf>
    <xf numFmtId="0" fontId="190" fillId="0" borderId="21" xfId="0" applyFont="1" applyBorder="1" applyAlignment="1">
      <alignment vertical="center" wrapText="1"/>
    </xf>
    <xf numFmtId="0" fontId="174" fillId="36" borderId="32" xfId="0" applyFont="1" applyFill="1" applyBorder="1" applyAlignment="1">
      <alignment horizontal="center" vertical="center"/>
    </xf>
    <xf numFmtId="3" fontId="174" fillId="36" borderId="20" xfId="0" applyNumberFormat="1" applyFont="1" applyFill="1" applyBorder="1" applyAlignment="1">
      <alignment horizontal="right" vertical="top"/>
    </xf>
    <xf numFmtId="49" fontId="176" fillId="36" borderId="25" xfId="0" applyNumberFormat="1" applyFont="1" applyFill="1" applyBorder="1" applyAlignment="1" quotePrefix="1">
      <alignment vertical="top" wrapText="1"/>
    </xf>
    <xf numFmtId="0" fontId="178" fillId="36" borderId="24" xfId="0" applyFont="1" applyFill="1" applyBorder="1" applyAlignment="1">
      <alignment horizontal="center" vertical="top"/>
    </xf>
    <xf numFmtId="3" fontId="174" fillId="36" borderId="24" xfId="0" applyNumberFormat="1" applyFont="1" applyFill="1" applyBorder="1" applyAlignment="1">
      <alignment horizontal="right" vertical="top"/>
    </xf>
    <xf numFmtId="0" fontId="176" fillId="0" borderId="21" xfId="0" applyFont="1" applyFill="1" applyBorder="1" applyAlignment="1">
      <alignment horizontal="center" vertical="center" wrapText="1"/>
    </xf>
    <xf numFmtId="0" fontId="170" fillId="0" borderId="19" xfId="0" applyFont="1" applyFill="1" applyBorder="1" applyAlignment="1">
      <alignment horizontal="center"/>
    </xf>
    <xf numFmtId="0" fontId="159" fillId="0" borderId="21" xfId="0" applyFont="1" applyFill="1" applyBorder="1" applyAlignment="1">
      <alignment vertical="center" wrapText="1"/>
    </xf>
    <xf numFmtId="183" fontId="160" fillId="0" borderId="19" xfId="43" applyNumberFormat="1" applyFont="1" applyBorder="1" applyAlignment="1">
      <alignment wrapText="1"/>
    </xf>
    <xf numFmtId="0" fontId="160" fillId="0" borderId="19" xfId="0" applyFont="1" applyBorder="1" applyAlignment="1">
      <alignment horizontal="center" wrapText="1"/>
    </xf>
    <xf numFmtId="49" fontId="176" fillId="36" borderId="20" xfId="0" applyNumberFormat="1" applyFont="1" applyFill="1" applyBorder="1" applyAlignment="1" quotePrefix="1">
      <alignment horizontal="center" vertical="top" wrapText="1"/>
    </xf>
    <xf numFmtId="49" fontId="43" fillId="37" borderId="23" xfId="0" applyNumberFormat="1" applyFont="1" applyFill="1" applyBorder="1" applyAlignment="1">
      <alignment horizontal="left" vertical="top" wrapText="1"/>
    </xf>
    <xf numFmtId="0" fontId="27" fillId="0" borderId="23" xfId="0" applyFont="1" applyFill="1" applyBorder="1" applyAlignment="1">
      <alignment horizontal="center" vertical="center"/>
    </xf>
    <xf numFmtId="0" fontId="44" fillId="0" borderId="23" xfId="0" applyFont="1" applyFill="1" applyBorder="1" applyAlignment="1">
      <alignment horizontal="center" vertical="top"/>
    </xf>
    <xf numFmtId="0" fontId="44" fillId="0" borderId="23" xfId="0" applyFont="1" applyFill="1" applyBorder="1" applyAlignment="1">
      <alignment horizontal="center" vertical="center"/>
    </xf>
    <xf numFmtId="3" fontId="44" fillId="0" borderId="23" xfId="0" applyNumberFormat="1" applyFont="1" applyFill="1" applyBorder="1" applyAlignment="1">
      <alignment horizontal="right" vertical="top"/>
    </xf>
    <xf numFmtId="0" fontId="4" fillId="0" borderId="19" xfId="0" applyFont="1" applyFill="1" applyBorder="1" applyAlignment="1">
      <alignment horizontal="center" vertical="top"/>
    </xf>
    <xf numFmtId="3" fontId="4" fillId="36" borderId="19" xfId="0" applyNumberFormat="1" applyFont="1" applyFill="1" applyBorder="1" applyAlignment="1">
      <alignment horizontal="right"/>
    </xf>
    <xf numFmtId="49" fontId="4" fillId="0" borderId="28" xfId="0" applyNumberFormat="1" applyFont="1" applyFill="1" applyBorder="1" applyAlignment="1">
      <alignment vertical="top" wrapText="1"/>
    </xf>
    <xf numFmtId="0" fontId="4" fillId="0" borderId="28" xfId="0" applyFont="1" applyFill="1" applyBorder="1" applyAlignment="1">
      <alignment horizontal="center" vertical="top"/>
    </xf>
    <xf numFmtId="0" fontId="4" fillId="0" borderId="28" xfId="0" applyFont="1" applyFill="1" applyBorder="1" applyAlignment="1">
      <alignment horizontal="center" vertical="center"/>
    </xf>
    <xf numFmtId="3" fontId="4" fillId="0" borderId="28" xfId="0" applyNumberFormat="1" applyFont="1" applyFill="1" applyBorder="1" applyAlignment="1">
      <alignment horizontal="right" vertical="top"/>
    </xf>
    <xf numFmtId="0" fontId="176" fillId="0" borderId="19" xfId="0" applyFont="1" applyBorder="1" applyAlignment="1">
      <alignment vertical="center"/>
    </xf>
    <xf numFmtId="183" fontId="176" fillId="0" borderId="20" xfId="43" applyNumberFormat="1" applyFont="1" applyBorder="1" applyAlignment="1">
      <alignment vertical="center"/>
    </xf>
    <xf numFmtId="0" fontId="179" fillId="0" borderId="21" xfId="0" applyFont="1" applyBorder="1" applyAlignment="1">
      <alignment/>
    </xf>
    <xf numFmtId="49" fontId="179" fillId="36" borderId="20" xfId="0" applyNumberFormat="1" applyFont="1" applyFill="1" applyBorder="1" applyAlignment="1" quotePrefix="1">
      <alignment horizontal="center" vertical="top" wrapText="1"/>
    </xf>
    <xf numFmtId="49" fontId="179" fillId="36" borderId="22" xfId="0" applyNumberFormat="1" applyFont="1" applyFill="1" applyBorder="1" applyAlignment="1" quotePrefix="1">
      <alignment horizontal="center" vertical="top" wrapText="1"/>
    </xf>
    <xf numFmtId="183" fontId="179" fillId="36" borderId="19" xfId="43" applyNumberFormat="1" applyFont="1" applyFill="1" applyBorder="1" applyAlignment="1" quotePrefix="1">
      <alignment horizontal="right" vertical="top" wrapText="1"/>
    </xf>
    <xf numFmtId="49" fontId="179" fillId="36" borderId="19" xfId="0" applyNumberFormat="1" applyFont="1" applyFill="1" applyBorder="1" applyAlignment="1" quotePrefix="1">
      <alignment horizontal="center" vertical="top" wrapText="1"/>
    </xf>
    <xf numFmtId="183" fontId="176" fillId="0" borderId="19" xfId="43" applyNumberFormat="1" applyFont="1" applyBorder="1" applyAlignment="1">
      <alignment vertical="center"/>
    </xf>
    <xf numFmtId="183" fontId="176" fillId="36" borderId="20" xfId="43" applyNumberFormat="1" applyFont="1" applyFill="1" applyBorder="1" applyAlignment="1">
      <alignment horizontal="right" vertical="top"/>
    </xf>
    <xf numFmtId="0" fontId="170" fillId="0" borderId="19" xfId="0" applyFont="1" applyFill="1" applyBorder="1" applyAlignment="1" quotePrefix="1">
      <alignment horizontal="center"/>
    </xf>
    <xf numFmtId="0" fontId="26" fillId="0" borderId="0" xfId="0" applyFont="1" applyFill="1" applyBorder="1" applyAlignment="1">
      <alignment vertical="top"/>
    </xf>
    <xf numFmtId="49" fontId="159" fillId="0" borderId="24" xfId="0" applyNumberFormat="1" applyFont="1" applyFill="1" applyBorder="1" applyAlignment="1" quotePrefix="1">
      <alignment vertical="top" wrapText="1"/>
    </xf>
    <xf numFmtId="0" fontId="161" fillId="0" borderId="24" xfId="0" applyFont="1" applyFill="1" applyBorder="1" applyAlignment="1">
      <alignment horizontal="center" vertical="center"/>
    </xf>
    <xf numFmtId="0" fontId="171" fillId="0" borderId="23" xfId="0" applyFont="1" applyFill="1" applyBorder="1" applyAlignment="1">
      <alignment horizontal="center" vertical="center"/>
    </xf>
    <xf numFmtId="0" fontId="171" fillId="0" borderId="21" xfId="0" applyFont="1" applyFill="1" applyBorder="1" applyAlignment="1">
      <alignment horizontal="center" vertical="center"/>
    </xf>
    <xf numFmtId="0" fontId="194" fillId="0" borderId="19" xfId="0" applyFont="1" applyFill="1" applyBorder="1" applyAlignment="1">
      <alignment horizontal="center" vertical="center"/>
    </xf>
    <xf numFmtId="0" fontId="167" fillId="37" borderId="23" xfId="0" applyFont="1" applyFill="1" applyBorder="1" applyAlignment="1">
      <alignment horizontal="center" vertical="center"/>
    </xf>
    <xf numFmtId="49" fontId="167" fillId="37" borderId="23" xfId="0" applyNumberFormat="1" applyFont="1" applyFill="1" applyBorder="1" applyAlignment="1" quotePrefix="1">
      <alignment horizontal="left" vertical="top" wrapText="1"/>
    </xf>
    <xf numFmtId="0" fontId="161" fillId="37" borderId="23" xfId="0" applyFont="1" applyFill="1" applyBorder="1" applyAlignment="1">
      <alignment horizontal="center" vertical="center" wrapText="1"/>
    </xf>
    <xf numFmtId="0" fontId="159" fillId="37" borderId="23" xfId="0" applyFont="1" applyFill="1" applyBorder="1" applyAlignment="1">
      <alignment horizontal="center" vertical="center"/>
    </xf>
    <xf numFmtId="3" fontId="159" fillId="37" borderId="23" xfId="0" applyNumberFormat="1" applyFont="1" applyFill="1" applyBorder="1" applyAlignment="1">
      <alignment horizontal="right" vertical="top"/>
    </xf>
    <xf numFmtId="0" fontId="196" fillId="0" borderId="19" xfId="0" applyFont="1" applyFill="1" applyBorder="1" applyAlignment="1">
      <alignment horizontal="center" vertical="center"/>
    </xf>
    <xf numFmtId="49" fontId="27" fillId="0" borderId="19" xfId="0" applyNumberFormat="1" applyFont="1" applyFill="1" applyBorder="1" applyAlignment="1">
      <alignment vertical="top" wrapText="1"/>
    </xf>
    <xf numFmtId="0" fontId="0" fillId="0" borderId="22" xfId="0" applyBorder="1" applyAlignment="1">
      <alignment vertical="center" wrapText="1"/>
    </xf>
    <xf numFmtId="2" fontId="171" fillId="0" borderId="19" xfId="0" applyNumberFormat="1" applyFont="1" applyFill="1" applyBorder="1" applyAlignment="1">
      <alignment horizontal="justify" vertical="top" wrapText="1"/>
    </xf>
    <xf numFmtId="2" fontId="171" fillId="0" borderId="24" xfId="0" applyNumberFormat="1" applyFont="1" applyFill="1" applyBorder="1" applyAlignment="1">
      <alignment horizontal="justify" vertical="top" wrapText="1"/>
    </xf>
    <xf numFmtId="0" fontId="161" fillId="0" borderId="23" xfId="0" applyFont="1" applyFill="1" applyBorder="1" applyAlignment="1">
      <alignment horizontal="center" vertical="top"/>
    </xf>
    <xf numFmtId="0" fontId="194" fillId="36" borderId="19" xfId="0" applyFont="1" applyFill="1" applyBorder="1" applyAlignment="1">
      <alignment horizontal="center"/>
    </xf>
    <xf numFmtId="0" fontId="196" fillId="36" borderId="19" xfId="0" applyFont="1" applyFill="1" applyBorder="1" applyAlignment="1">
      <alignment horizontal="center"/>
    </xf>
    <xf numFmtId="0" fontId="196" fillId="0" borderId="23" xfId="0" applyFont="1" applyFill="1" applyBorder="1" applyAlignment="1">
      <alignment horizontal="center" vertical="center"/>
    </xf>
    <xf numFmtId="0" fontId="197" fillId="0" borderId="23" xfId="0" applyFont="1" applyFill="1" applyBorder="1" applyAlignment="1">
      <alignment horizontal="center" vertical="center"/>
    </xf>
    <xf numFmtId="183" fontId="176" fillId="0" borderId="24" xfId="43" applyNumberFormat="1" applyFont="1" applyFill="1" applyBorder="1" applyAlignment="1">
      <alignment vertical="top"/>
    </xf>
    <xf numFmtId="183" fontId="176" fillId="0" borderId="19" xfId="43" applyNumberFormat="1" applyFont="1" applyFill="1" applyBorder="1" applyAlignment="1">
      <alignment vertical="center"/>
    </xf>
    <xf numFmtId="0" fontId="3" fillId="0" borderId="19" xfId="0" applyFont="1" applyFill="1" applyBorder="1" applyAlignment="1">
      <alignment vertical="top"/>
    </xf>
    <xf numFmtId="49" fontId="176" fillId="0" borderId="21" xfId="0" applyNumberFormat="1" applyFont="1" applyFill="1" applyBorder="1" applyAlignment="1" quotePrefix="1">
      <alignment vertical="top" wrapText="1"/>
    </xf>
    <xf numFmtId="182" fontId="176" fillId="0" borderId="20" xfId="43" applyNumberFormat="1" applyFont="1" applyFill="1" applyBorder="1" applyAlignment="1">
      <alignment horizontal="center" vertical="center"/>
    </xf>
    <xf numFmtId="3" fontId="176" fillId="0" borderId="20" xfId="0" applyNumberFormat="1" applyFont="1" applyFill="1" applyBorder="1" applyAlignment="1">
      <alignment horizontal="right" vertical="top"/>
    </xf>
    <xf numFmtId="3" fontId="159" fillId="36" borderId="20" xfId="0" applyNumberFormat="1" applyFont="1" applyFill="1" applyBorder="1" applyAlignment="1">
      <alignment horizontal="right" vertical="top"/>
    </xf>
    <xf numFmtId="0" fontId="3" fillId="0" borderId="25" xfId="0" applyFont="1" applyFill="1" applyBorder="1" applyAlignment="1">
      <alignment vertical="top"/>
    </xf>
    <xf numFmtId="0" fontId="3" fillId="0" borderId="23" xfId="0" applyFont="1" applyFill="1" applyBorder="1" applyAlignment="1">
      <alignment vertical="top"/>
    </xf>
    <xf numFmtId="0" fontId="161" fillId="0" borderId="19" xfId="0" applyFont="1" applyFill="1" applyBorder="1" applyAlignment="1">
      <alignment horizontal="center" vertical="center" wrapText="1"/>
    </xf>
    <xf numFmtId="0" fontId="176" fillId="0" borderId="19" xfId="0" applyFont="1" applyBorder="1" applyAlignment="1">
      <alignment horizontal="center" vertical="center" wrapText="1"/>
    </xf>
    <xf numFmtId="0" fontId="176" fillId="0" borderId="19" xfId="0" applyFont="1" applyBorder="1" applyAlignment="1">
      <alignment vertical="center" wrapText="1"/>
    </xf>
    <xf numFmtId="0" fontId="198" fillId="0" borderId="19" xfId="0" applyFont="1" applyBorder="1" applyAlignment="1">
      <alignment horizontal="center" vertical="center" wrapText="1"/>
    </xf>
    <xf numFmtId="3" fontId="176" fillId="0" borderId="19" xfId="0" applyNumberFormat="1" applyFont="1" applyBorder="1" applyAlignment="1">
      <alignment horizontal="center" vertical="center" wrapText="1"/>
    </xf>
    <xf numFmtId="0" fontId="32" fillId="0" borderId="0" xfId="0" applyFont="1" applyFill="1" applyAlignment="1">
      <alignment vertical="top"/>
    </xf>
    <xf numFmtId="0" fontId="179" fillId="0" borderId="19" xfId="0" applyFont="1" applyFill="1" applyBorder="1" applyAlignment="1">
      <alignment vertical="top"/>
    </xf>
    <xf numFmtId="0" fontId="176" fillId="0" borderId="19" xfId="0" applyFont="1" applyFill="1" applyBorder="1" applyAlignment="1">
      <alignment vertical="top"/>
    </xf>
    <xf numFmtId="183" fontId="176" fillId="0" borderId="19" xfId="43" applyNumberFormat="1" applyFont="1" applyFill="1" applyBorder="1" applyAlignment="1">
      <alignment vertical="top"/>
    </xf>
    <xf numFmtId="0" fontId="179" fillId="0" borderId="19" xfId="0" applyFont="1" applyFill="1" applyBorder="1" applyAlignment="1" quotePrefix="1">
      <alignment horizontal="justify" vertical="center" wrapText="1" shrinkToFit="1"/>
    </xf>
    <xf numFmtId="0" fontId="179" fillId="0" borderId="32" xfId="0" applyFont="1" applyFill="1" applyBorder="1" applyAlignment="1" quotePrefix="1">
      <alignment horizontal="justify" vertical="center" wrapText="1" shrinkToFit="1"/>
    </xf>
    <xf numFmtId="0" fontId="179" fillId="0" borderId="24" xfId="0" applyFont="1" applyFill="1" applyBorder="1" applyAlignment="1" quotePrefix="1">
      <alignment horizontal="justify" vertical="center" wrapText="1" shrinkToFit="1"/>
    </xf>
    <xf numFmtId="0" fontId="176" fillId="0" borderId="19" xfId="0" applyFont="1" applyFill="1" applyBorder="1" applyAlignment="1" quotePrefix="1">
      <alignment horizontal="center" vertical="center" wrapText="1" shrinkToFit="1"/>
    </xf>
    <xf numFmtId="49" fontId="171" fillId="36" borderId="23" xfId="0" applyNumberFormat="1" applyFont="1" applyFill="1" applyBorder="1" applyAlignment="1">
      <alignment vertical="top" wrapText="1"/>
    </xf>
    <xf numFmtId="0" fontId="161" fillId="36" borderId="23" xfId="0" applyFont="1" applyFill="1" applyBorder="1" applyAlignment="1">
      <alignment horizontal="center" vertical="top"/>
    </xf>
    <xf numFmtId="0" fontId="159" fillId="36" borderId="23" xfId="0" applyFont="1" applyFill="1" applyBorder="1" applyAlignment="1">
      <alignment horizontal="center" vertical="center"/>
    </xf>
    <xf numFmtId="3" fontId="159" fillId="36" borderId="23" xfId="0" applyNumberFormat="1" applyFont="1" applyFill="1" applyBorder="1" applyAlignment="1">
      <alignment horizontal="right" vertical="top"/>
    </xf>
    <xf numFmtId="0" fontId="194" fillId="36" borderId="19" xfId="0" applyFont="1" applyFill="1" applyBorder="1" applyAlignment="1">
      <alignment horizontal="center" vertical="center"/>
    </xf>
    <xf numFmtId="3" fontId="194" fillId="36" borderId="19" xfId="0" applyNumberFormat="1" applyFont="1" applyFill="1" applyBorder="1" applyAlignment="1">
      <alignment horizontal="right" vertical="top"/>
    </xf>
    <xf numFmtId="0" fontId="194" fillId="2" borderId="19" xfId="0" applyFont="1" applyFill="1" applyBorder="1" applyAlignment="1">
      <alignment horizontal="left" vertical="center" wrapText="1"/>
    </xf>
    <xf numFmtId="0" fontId="194" fillId="36" borderId="19" xfId="0" applyFont="1" applyFill="1" applyBorder="1" applyAlignment="1">
      <alignment horizontal="center" vertical="top"/>
    </xf>
    <xf numFmtId="0" fontId="176" fillId="0" borderId="19" xfId="62" applyNumberFormat="1" applyFont="1" applyFill="1" applyBorder="1" applyAlignment="1">
      <alignment horizontal="justify" vertical="center" wrapText="1"/>
      <protection/>
    </xf>
    <xf numFmtId="0" fontId="179" fillId="0" borderId="24" xfId="0" applyFont="1" applyFill="1" applyBorder="1" applyAlignment="1">
      <alignment horizontal="justify" vertical="top"/>
    </xf>
    <xf numFmtId="0" fontId="176" fillId="0" borderId="19" xfId="0" applyFont="1" applyFill="1" applyBorder="1" applyAlignment="1">
      <alignment horizontal="justify" vertical="center" wrapText="1"/>
    </xf>
    <xf numFmtId="0" fontId="179" fillId="0" borderId="19" xfId="0" applyFont="1" applyFill="1" applyBorder="1" applyAlignment="1" quotePrefix="1">
      <alignment horizontal="center" vertical="center" wrapText="1" shrinkToFit="1"/>
    </xf>
    <xf numFmtId="0" fontId="176" fillId="0" borderId="21" xfId="62" applyNumberFormat="1" applyFont="1" applyFill="1" applyBorder="1" applyAlignment="1">
      <alignment horizontal="justify" vertical="center" wrapText="1"/>
      <protection/>
    </xf>
    <xf numFmtId="182" fontId="176" fillId="0" borderId="20" xfId="45" applyNumberFormat="1" applyFont="1" applyFill="1" applyBorder="1" applyAlignment="1">
      <alignment horizontal="center" vertical="center"/>
    </xf>
    <xf numFmtId="3" fontId="176" fillId="0" borderId="21" xfId="0" applyNumberFormat="1" applyFont="1" applyFill="1" applyBorder="1" applyAlignment="1">
      <alignment horizontal="right" vertical="top"/>
    </xf>
    <xf numFmtId="0" fontId="176" fillId="0" borderId="19" xfId="0" applyFont="1" applyBorder="1" applyAlignment="1">
      <alignment horizontal="right" vertical="center" wrapText="1"/>
    </xf>
    <xf numFmtId="3" fontId="176" fillId="0" borderId="19" xfId="0" applyNumberFormat="1" applyFont="1" applyBorder="1" applyAlignment="1">
      <alignment horizontal="right" vertical="center" wrapText="1"/>
    </xf>
    <xf numFmtId="0" fontId="176" fillId="0" borderId="19" xfId="0" applyFont="1" applyBorder="1" applyAlignment="1">
      <alignment/>
    </xf>
    <xf numFmtId="0" fontId="199" fillId="0" borderId="34" xfId="0" applyFont="1" applyBorder="1" applyAlignment="1">
      <alignment horizontal="justify" vertical="center" wrapText="1"/>
    </xf>
    <xf numFmtId="0" fontId="199" fillId="0" borderId="34" xfId="0" applyFont="1" applyBorder="1" applyAlignment="1">
      <alignment horizontal="center" vertical="center" wrapText="1"/>
    </xf>
    <xf numFmtId="3" fontId="199" fillId="0" borderId="34" xfId="0" applyNumberFormat="1" applyFont="1" applyBorder="1" applyAlignment="1">
      <alignment horizontal="right" vertical="center" wrapText="1"/>
    </xf>
    <xf numFmtId="0" fontId="199" fillId="0" borderId="35" xfId="0" applyFont="1" applyBorder="1" applyAlignment="1">
      <alignment horizontal="center" vertical="center" wrapText="1"/>
    </xf>
    <xf numFmtId="183" fontId="199" fillId="0" borderId="35" xfId="45" applyNumberFormat="1" applyFont="1" applyBorder="1" applyAlignment="1">
      <alignment horizontal="center" vertical="center" wrapText="1"/>
    </xf>
    <xf numFmtId="0" fontId="199" fillId="0" borderId="34" xfId="0" applyFont="1" applyBorder="1" applyAlignment="1">
      <alignment horizontal="left" vertical="center" wrapText="1"/>
    </xf>
    <xf numFmtId="0" fontId="188" fillId="0" borderId="34" xfId="0" applyFont="1" applyBorder="1" applyAlignment="1">
      <alignment horizontal="center" vertical="center" wrapText="1"/>
    </xf>
    <xf numFmtId="0" fontId="199" fillId="36" borderId="34" xfId="0" applyFont="1" applyFill="1" applyBorder="1" applyAlignment="1">
      <alignment horizontal="center" vertical="top" wrapText="1"/>
    </xf>
    <xf numFmtId="3" fontId="160" fillId="0" borderId="23" xfId="0" applyNumberFormat="1" applyFont="1" applyFill="1" applyBorder="1" applyAlignment="1">
      <alignment horizontal="right" vertical="top"/>
    </xf>
    <xf numFmtId="183" fontId="45" fillId="0" borderId="0" xfId="43" applyNumberFormat="1" applyFont="1" applyAlignment="1">
      <alignment/>
    </xf>
    <xf numFmtId="49" fontId="179" fillId="36" borderId="19" xfId="0" applyNumberFormat="1" applyFont="1" applyFill="1" applyBorder="1" applyAlignment="1" quotePrefix="1">
      <alignment horizontal="left" vertical="top" wrapText="1"/>
    </xf>
    <xf numFmtId="0" fontId="179" fillId="0" borderId="25" xfId="0" applyFont="1" applyFill="1" applyBorder="1" applyAlignment="1">
      <alignment horizontal="left" vertical="center" wrapText="1"/>
    </xf>
    <xf numFmtId="0" fontId="171" fillId="0" borderId="25" xfId="0" applyFont="1" applyFill="1" applyBorder="1" applyAlignment="1">
      <alignment horizontal="left" vertical="center" wrapText="1"/>
    </xf>
    <xf numFmtId="0" fontId="200" fillId="0" borderId="32" xfId="0" applyFont="1" applyBorder="1" applyAlignment="1">
      <alignment vertical="center" wrapText="1"/>
    </xf>
    <xf numFmtId="0" fontId="177" fillId="0" borderId="25" xfId="0" applyFont="1" applyBorder="1" applyAlignment="1">
      <alignment horizontal="center" vertical="center" wrapText="1"/>
    </xf>
    <xf numFmtId="0" fontId="162" fillId="0" borderId="19" xfId="0" applyFont="1" applyBorder="1" applyAlignment="1">
      <alignment horizontal="center" vertical="center" wrapText="1"/>
    </xf>
    <xf numFmtId="0" fontId="170" fillId="0" borderId="23" xfId="0" applyFont="1" applyFill="1" applyBorder="1" applyAlignment="1">
      <alignment vertical="top" wrapText="1"/>
    </xf>
    <xf numFmtId="0" fontId="170" fillId="0" borderId="19" xfId="0" applyFont="1" applyFill="1" applyBorder="1" applyAlignment="1">
      <alignment vertical="top" wrapText="1"/>
    </xf>
    <xf numFmtId="0" fontId="174" fillId="0" borderId="20" xfId="0" applyFont="1" applyFill="1" applyBorder="1" applyAlignment="1">
      <alignment horizontal="center" vertical="top"/>
    </xf>
    <xf numFmtId="0" fontId="161" fillId="0" borderId="25" xfId="0" applyFont="1" applyBorder="1" applyAlignment="1">
      <alignment vertical="center" wrapText="1"/>
    </xf>
    <xf numFmtId="0" fontId="200" fillId="0" borderId="21" xfId="0" applyFont="1" applyBorder="1" applyAlignment="1">
      <alignment vertical="center" wrapText="1"/>
    </xf>
    <xf numFmtId="0" fontId="200" fillId="0" borderId="19" xfId="0" applyFont="1" applyBorder="1" applyAlignment="1">
      <alignment vertical="center" wrapText="1"/>
    </xf>
    <xf numFmtId="0" fontId="159" fillId="0" borderId="21" xfId="0" applyFont="1" applyFill="1" applyBorder="1" applyAlignment="1">
      <alignment horizontal="center" vertical="center"/>
    </xf>
    <xf numFmtId="3" fontId="161" fillId="0" borderId="25" xfId="0" applyNumberFormat="1" applyFont="1" applyBorder="1" applyAlignment="1">
      <alignment horizontal="center" vertical="center" wrapText="1"/>
    </xf>
    <xf numFmtId="3" fontId="161" fillId="0" borderId="21" xfId="0" applyNumberFormat="1" applyFont="1" applyBorder="1" applyAlignment="1">
      <alignment horizontal="center" vertical="center" wrapText="1"/>
    </xf>
    <xf numFmtId="0" fontId="159" fillId="0" borderId="0" xfId="0" applyFont="1" applyBorder="1" applyAlignment="1">
      <alignment horizontal="left" vertical="center" wrapText="1"/>
    </xf>
    <xf numFmtId="183" fontId="161" fillId="2" borderId="19" xfId="45" applyNumberFormat="1" applyFont="1" applyFill="1" applyBorder="1" applyAlignment="1">
      <alignment horizontal="right" wrapText="1"/>
    </xf>
    <xf numFmtId="2" fontId="171" fillId="0" borderId="21" xfId="0" applyNumberFormat="1" applyFont="1" applyFill="1" applyBorder="1" applyAlignment="1">
      <alignment horizontal="justify" vertical="top" wrapText="1"/>
    </xf>
    <xf numFmtId="0" fontId="171" fillId="0" borderId="19" xfId="0" applyFont="1" applyFill="1" applyBorder="1" applyAlignment="1">
      <alignment horizontal="left" vertical="center" wrapText="1"/>
    </xf>
    <xf numFmtId="0" fontId="179" fillId="0" borderId="19" xfId="0" applyFont="1" applyBorder="1" applyAlignment="1">
      <alignment horizontal="center" vertical="center" wrapText="1"/>
    </xf>
    <xf numFmtId="0" fontId="179" fillId="0" borderId="19" xfId="0" applyFont="1" applyBorder="1" applyAlignment="1">
      <alignment vertical="center" wrapText="1"/>
    </xf>
    <xf numFmtId="0" fontId="201" fillId="0" borderId="19" xfId="0" applyFont="1" applyFill="1" applyBorder="1" applyAlignment="1">
      <alignment horizontal="center" vertical="center"/>
    </xf>
    <xf numFmtId="0" fontId="32" fillId="0" borderId="19" xfId="0" applyFont="1" applyFill="1" applyBorder="1" applyAlignment="1" quotePrefix="1">
      <alignment horizontal="center" vertical="center"/>
    </xf>
    <xf numFmtId="0" fontId="201" fillId="36" borderId="19" xfId="0" applyFont="1" applyFill="1" applyBorder="1" applyAlignment="1">
      <alignment horizontal="center" vertical="center"/>
    </xf>
    <xf numFmtId="49" fontId="171" fillId="36" borderId="19" xfId="0" applyNumberFormat="1" applyFont="1" applyFill="1" applyBorder="1" applyAlignment="1">
      <alignment horizontal="left" vertical="center" wrapText="1"/>
    </xf>
    <xf numFmtId="0" fontId="176" fillId="0" borderId="21" xfId="0" applyNumberFormat="1" applyFont="1" applyBorder="1" applyAlignment="1" quotePrefix="1">
      <alignment horizontal="justify" wrapText="1"/>
    </xf>
    <xf numFmtId="0" fontId="176" fillId="0" borderId="19" xfId="0" applyFont="1" applyFill="1" applyBorder="1" applyAlignment="1" quotePrefix="1">
      <alignment horizontal="left" vertical="center" wrapText="1"/>
    </xf>
    <xf numFmtId="0" fontId="176" fillId="0" borderId="25" xfId="0" applyFont="1" applyFill="1" applyBorder="1" applyAlignment="1" quotePrefix="1">
      <alignment horizontal="left" vertical="center" wrapText="1"/>
    </xf>
    <xf numFmtId="0" fontId="186" fillId="0" borderId="19" xfId="0" applyFont="1" applyBorder="1" applyAlignment="1">
      <alignment vertical="center" wrapText="1"/>
    </xf>
    <xf numFmtId="49" fontId="159" fillId="0" borderId="19" xfId="0" applyNumberFormat="1" applyFont="1" applyFill="1" applyBorder="1" applyAlignment="1">
      <alignment horizontal="left" vertical="top" wrapText="1"/>
    </xf>
    <xf numFmtId="198" fontId="202" fillId="0" borderId="19" xfId="0" applyNumberFormat="1" applyFont="1" applyBorder="1" applyAlignment="1">
      <alignment horizontal="left"/>
    </xf>
    <xf numFmtId="0" fontId="202" fillId="0" borderId="19" xfId="0" applyFont="1" applyFill="1" applyBorder="1" applyAlignment="1">
      <alignment horizontal="center" vertical="center"/>
    </xf>
    <xf numFmtId="3" fontId="202" fillId="0" borderId="19" xfId="0" applyNumberFormat="1" applyFont="1" applyFill="1" applyBorder="1" applyAlignment="1">
      <alignment horizontal="right" vertical="top"/>
    </xf>
    <xf numFmtId="0" fontId="170" fillId="0" borderId="19" xfId="0" applyFont="1" applyFill="1" applyBorder="1" applyAlignment="1">
      <alignment horizontal="center" vertical="center"/>
    </xf>
    <xf numFmtId="3" fontId="202" fillId="0" borderId="19" xfId="71" applyNumberFormat="1" applyFont="1" applyFill="1" applyBorder="1" applyAlignment="1">
      <alignment horizontal="right" vertical="center"/>
      <protection/>
    </xf>
    <xf numFmtId="0" fontId="202" fillId="0" borderId="19" xfId="0" applyFont="1" applyFill="1" applyBorder="1" applyAlignment="1">
      <alignment horizontal="left" vertical="center"/>
    </xf>
    <xf numFmtId="3" fontId="203" fillId="0" borderId="19" xfId="0" applyNumberFormat="1" applyFont="1" applyFill="1" applyBorder="1" applyAlignment="1">
      <alignment horizontal="right" vertical="top"/>
    </xf>
    <xf numFmtId="0" fontId="203" fillId="0" borderId="19" xfId="0" applyFont="1" applyFill="1" applyBorder="1" applyAlignment="1">
      <alignment vertical="top"/>
    </xf>
    <xf numFmtId="0" fontId="203" fillId="0" borderId="23" xfId="0" applyFont="1" applyBorder="1" applyAlignment="1">
      <alignment horizontal="center" vertical="center" wrapText="1"/>
    </xf>
    <xf numFmtId="0" fontId="202" fillId="0" borderId="23" xfId="0" applyFont="1" applyFill="1" applyBorder="1" applyAlignment="1">
      <alignment horizontal="center" vertical="center"/>
    </xf>
    <xf numFmtId="0" fontId="203" fillId="0" borderId="23" xfId="0" applyFont="1" applyFill="1" applyBorder="1" applyAlignment="1">
      <alignment vertical="top"/>
    </xf>
    <xf numFmtId="3" fontId="202" fillId="0" borderId="23" xfId="71" applyNumberFormat="1" applyFont="1" applyFill="1" applyBorder="1" applyAlignment="1">
      <alignment horizontal="right" vertical="center"/>
      <protection/>
    </xf>
    <xf numFmtId="0" fontId="202" fillId="0" borderId="23" xfId="0" applyFont="1" applyFill="1" applyBorder="1" applyAlignment="1">
      <alignment horizontal="left" vertical="center"/>
    </xf>
    <xf numFmtId="0" fontId="202" fillId="0" borderId="23" xfId="0" applyFont="1" applyFill="1" applyBorder="1" applyAlignment="1" quotePrefix="1">
      <alignment horizontal="left" vertical="center"/>
    </xf>
    <xf numFmtId="0" fontId="176" fillId="0" borderId="0" xfId="0" applyFont="1" applyFill="1" applyAlignment="1">
      <alignment vertical="top"/>
    </xf>
    <xf numFmtId="0" fontId="159" fillId="0" borderId="21" xfId="0" applyFont="1" applyBorder="1" applyAlignment="1" quotePrefix="1">
      <alignment vertical="center"/>
    </xf>
    <xf numFmtId="49" fontId="32" fillId="0" borderId="19" xfId="0" applyNumberFormat="1" applyFont="1" applyFill="1" applyBorder="1" applyAlignment="1" quotePrefix="1">
      <alignment vertical="top" wrapText="1"/>
    </xf>
    <xf numFmtId="0" fontId="186" fillId="0" borderId="21" xfId="0" applyFont="1" applyBorder="1" applyAlignment="1">
      <alignment/>
    </xf>
    <xf numFmtId="0" fontId="27" fillId="0" borderId="19" xfId="0" applyFont="1" applyFill="1" applyBorder="1" applyAlignment="1">
      <alignment horizontal="justify" vertical="center" wrapText="1"/>
    </xf>
    <xf numFmtId="0" fontId="171" fillId="0" borderId="19" xfId="0" applyFont="1" applyFill="1" applyBorder="1" applyAlignment="1">
      <alignment horizontal="justify" vertical="center" wrapText="1"/>
    </xf>
    <xf numFmtId="49" fontId="5" fillId="0" borderId="19" xfId="0" applyNumberFormat="1" applyFont="1" applyFill="1" applyBorder="1" applyAlignment="1">
      <alignment horizontal="justify" vertical="top" wrapText="1"/>
    </xf>
    <xf numFmtId="0" fontId="161" fillId="0" borderId="19" xfId="0" applyFont="1" applyBorder="1" applyAlignment="1" quotePrefix="1">
      <alignment vertical="center" wrapText="1"/>
    </xf>
    <xf numFmtId="49" fontId="159" fillId="36" borderId="21" xfId="0" applyNumberFormat="1" applyFont="1" applyFill="1" applyBorder="1" applyAlignment="1">
      <alignment vertical="center" wrapText="1"/>
    </xf>
    <xf numFmtId="49" fontId="175" fillId="0" borderId="19" xfId="0" applyNumberFormat="1" applyFont="1" applyFill="1" applyBorder="1" applyAlignment="1">
      <alignment horizontal="justify" vertical="center" wrapText="1"/>
    </xf>
    <xf numFmtId="0" fontId="194" fillId="36" borderId="36" xfId="0" applyFont="1" applyFill="1" applyBorder="1" applyAlignment="1" quotePrefix="1">
      <alignment horizontal="left" vertical="top" wrapText="1"/>
    </xf>
    <xf numFmtId="0" fontId="204" fillId="36" borderId="19" xfId="0" applyFont="1" applyFill="1" applyBorder="1" applyAlignment="1">
      <alignment horizontal="center" vertical="top" wrapText="1"/>
    </xf>
    <xf numFmtId="0" fontId="204" fillId="36" borderId="19" xfId="0" applyFont="1" applyFill="1" applyBorder="1" applyAlignment="1">
      <alignment vertical="top" wrapText="1"/>
    </xf>
    <xf numFmtId="0" fontId="6" fillId="36" borderId="19" xfId="0" applyFont="1" applyFill="1" applyBorder="1" applyAlignment="1" quotePrefix="1">
      <alignment horizontal="center" vertical="top"/>
    </xf>
    <xf numFmtId="0" fontId="32" fillId="36" borderId="19" xfId="0" applyFont="1" applyFill="1" applyBorder="1" applyAlignment="1" quotePrefix="1">
      <alignment horizontal="center" vertical="center"/>
    </xf>
    <xf numFmtId="0" fontId="32" fillId="36" borderId="19" xfId="0" applyFont="1" applyFill="1" applyBorder="1" applyAlignment="1">
      <alignment horizontal="center" vertical="center"/>
    </xf>
    <xf numFmtId="0" fontId="177" fillId="37" borderId="19" xfId="0" applyFont="1" applyFill="1" applyBorder="1" applyAlignment="1">
      <alignment horizontal="center" vertical="top" wrapText="1"/>
    </xf>
    <xf numFmtId="0" fontId="176" fillId="37" borderId="19" xfId="0" applyFont="1" applyFill="1" applyBorder="1" applyAlignment="1">
      <alignment horizontal="center" vertical="center" wrapText="1"/>
    </xf>
    <xf numFmtId="0" fontId="161" fillId="36" borderId="19" xfId="0" applyFont="1" applyFill="1" applyBorder="1" applyAlignment="1">
      <alignment horizontal="center" vertical="center" wrapText="1"/>
    </xf>
    <xf numFmtId="0" fontId="171" fillId="36" borderId="19" xfId="0" applyFont="1" applyFill="1" applyBorder="1" applyAlignment="1">
      <alignment horizontal="left" vertical="top"/>
    </xf>
    <xf numFmtId="0" fontId="183" fillId="36" borderId="19" xfId="0" applyFont="1" applyFill="1" applyBorder="1" applyAlignment="1">
      <alignment vertical="top"/>
    </xf>
    <xf numFmtId="0" fontId="205" fillId="36" borderId="36" xfId="0" applyFont="1" applyFill="1" applyBorder="1" applyAlignment="1">
      <alignment horizontal="left" vertical="top" wrapText="1"/>
    </xf>
    <xf numFmtId="0" fontId="172" fillId="0" borderId="1" xfId="0" applyFont="1" applyFill="1" applyBorder="1" applyAlignment="1">
      <alignment vertical="center" wrapText="1"/>
    </xf>
    <xf numFmtId="0" fontId="159" fillId="0" borderId="1" xfId="0" applyFont="1" applyFill="1" applyBorder="1" applyAlignment="1">
      <alignment horizontal="center" vertical="top" wrapText="1"/>
    </xf>
    <xf numFmtId="0" fontId="160" fillId="0" borderId="1" xfId="0" applyFont="1" applyFill="1" applyBorder="1" applyAlignment="1">
      <alignment horizontal="center" vertical="center"/>
    </xf>
    <xf numFmtId="3" fontId="159" fillId="0" borderId="1" xfId="0" applyNumberFormat="1" applyFont="1" applyFill="1" applyBorder="1" applyAlignment="1">
      <alignment horizontal="right" vertical="top"/>
    </xf>
    <xf numFmtId="0" fontId="27" fillId="0" borderId="34" xfId="0" applyFont="1" applyBorder="1" applyAlignment="1">
      <alignment horizontal="center" vertical="center" wrapText="1"/>
    </xf>
    <xf numFmtId="0" fontId="26" fillId="36" borderId="0" xfId="0" applyFont="1" applyFill="1" applyAlignment="1">
      <alignment vertical="top"/>
    </xf>
    <xf numFmtId="183" fontId="32" fillId="0" borderId="0" xfId="43" applyNumberFormat="1" applyFont="1" applyFill="1" applyAlignment="1">
      <alignment vertical="top"/>
    </xf>
    <xf numFmtId="183" fontId="206" fillId="0" borderId="0" xfId="43" applyNumberFormat="1" applyFont="1" applyFill="1" applyAlignment="1">
      <alignment vertical="top"/>
    </xf>
    <xf numFmtId="183" fontId="207" fillId="0" borderId="0" xfId="43" applyNumberFormat="1" applyFont="1" applyFill="1" applyAlignment="1">
      <alignment vertical="top"/>
    </xf>
    <xf numFmtId="183" fontId="26" fillId="0" borderId="0" xfId="43" applyNumberFormat="1" applyFont="1" applyFill="1" applyAlignment="1">
      <alignment vertical="top"/>
    </xf>
    <xf numFmtId="183" fontId="26" fillId="0" borderId="0" xfId="43" applyNumberFormat="1" applyFont="1" applyFill="1" applyAlignment="1">
      <alignment vertical="center"/>
    </xf>
    <xf numFmtId="0" fontId="26" fillId="0" borderId="0" xfId="0" applyFont="1" applyFill="1" applyAlignment="1">
      <alignment vertical="center"/>
    </xf>
    <xf numFmtId="183" fontId="32" fillId="0" borderId="19" xfId="43" applyNumberFormat="1" applyFont="1" applyFill="1" applyBorder="1" applyAlignment="1">
      <alignment vertical="top"/>
    </xf>
    <xf numFmtId="0" fontId="179" fillId="0" borderId="22" xfId="0" applyFont="1" applyFill="1" applyBorder="1" applyAlignment="1" quotePrefix="1">
      <alignment horizontal="justify" vertical="center" wrapText="1" shrinkToFit="1"/>
    </xf>
    <xf numFmtId="3" fontId="38" fillId="36" borderId="0" xfId="0" applyNumberFormat="1" applyFont="1" applyFill="1" applyAlignment="1">
      <alignment horizontal="center" vertical="center" wrapText="1"/>
    </xf>
    <xf numFmtId="0" fontId="176" fillId="0" borderId="22" xfId="0" applyFont="1" applyFill="1" applyBorder="1" applyAlignment="1">
      <alignment horizontal="center" vertical="center" wrapText="1"/>
    </xf>
    <xf numFmtId="0" fontId="179" fillId="0" borderId="21" xfId="0" applyFont="1" applyBorder="1" applyAlignment="1">
      <alignment vertical="center" wrapText="1"/>
    </xf>
    <xf numFmtId="0" fontId="179" fillId="0" borderId="21" xfId="0" applyFont="1" applyFill="1" applyBorder="1" applyAlignment="1">
      <alignment horizontal="center" vertical="center"/>
    </xf>
    <xf numFmtId="183" fontId="176" fillId="0" borderId="19" xfId="43" applyNumberFormat="1" applyFont="1" applyBorder="1" applyAlignment="1">
      <alignment horizontal="right" vertical="center" wrapText="1"/>
    </xf>
    <xf numFmtId="49" fontId="176" fillId="36" borderId="21" xfId="0" applyNumberFormat="1" applyFont="1" applyFill="1" applyBorder="1" applyAlignment="1">
      <alignment horizontal="left" vertical="center" wrapText="1"/>
    </xf>
    <xf numFmtId="0" fontId="204" fillId="36" borderId="22" xfId="0" applyFont="1" applyFill="1" applyBorder="1" applyAlignment="1">
      <alignment wrapText="1"/>
    </xf>
    <xf numFmtId="0" fontId="163" fillId="0" borderId="19" xfId="67" applyFont="1" applyBorder="1" applyAlignment="1">
      <alignment horizontal="left" vertical="center"/>
      <protection/>
    </xf>
    <xf numFmtId="0" fontId="208" fillId="0" borderId="19" xfId="0" applyFont="1" applyBorder="1" applyAlignment="1">
      <alignment/>
    </xf>
    <xf numFmtId="0" fontId="163" fillId="0" borderId="19" xfId="0" applyFont="1" applyBorder="1" applyAlignment="1">
      <alignment/>
    </xf>
    <xf numFmtId="183" fontId="174" fillId="0" borderId="19" xfId="43" applyNumberFormat="1" applyFont="1" applyBorder="1" applyAlignment="1">
      <alignment horizontal="right" wrapText="1"/>
    </xf>
    <xf numFmtId="0" fontId="179" fillId="0" borderId="22" xfId="0" applyFont="1" applyFill="1" applyBorder="1" applyAlignment="1" quotePrefix="1">
      <alignment horizontal="justify" vertical="center" wrapText="1" shrinkToFit="1"/>
    </xf>
    <xf numFmtId="3" fontId="176" fillId="0" borderId="22" xfId="0" applyNumberFormat="1" applyFont="1" applyFill="1" applyBorder="1" applyAlignment="1">
      <alignment horizontal="right" vertical="top"/>
    </xf>
    <xf numFmtId="0" fontId="176" fillId="0" borderId="24" xfId="0" applyFont="1" applyFill="1" applyBorder="1" applyAlignment="1" quotePrefix="1">
      <alignment horizontal="right" vertical="center" wrapText="1" shrinkToFit="1"/>
    </xf>
    <xf numFmtId="183" fontId="176" fillId="0" borderId="24" xfId="43" applyNumberFormat="1" applyFont="1" applyFill="1" applyBorder="1" applyAlignment="1" quotePrefix="1">
      <alignment horizontal="right" vertical="center" wrapText="1" shrinkToFit="1"/>
    </xf>
    <xf numFmtId="0" fontId="179" fillId="0" borderId="21" xfId="0" applyFont="1" applyFill="1" applyBorder="1" applyAlignment="1" quotePrefix="1">
      <alignment horizontal="center" vertical="center" wrapText="1" shrinkToFit="1"/>
    </xf>
    <xf numFmtId="0" fontId="179" fillId="0" borderId="20" xfId="0" applyFont="1" applyFill="1" applyBorder="1" applyAlignment="1" quotePrefix="1">
      <alignment horizontal="right" vertical="center" wrapText="1" shrinkToFit="1"/>
    </xf>
    <xf numFmtId="183" fontId="176" fillId="0" borderId="20" xfId="43" applyNumberFormat="1" applyFont="1" applyFill="1" applyBorder="1" applyAlignment="1" quotePrefix="1">
      <alignment horizontal="right" vertical="center" wrapText="1" shrinkToFit="1"/>
    </xf>
    <xf numFmtId="49" fontId="32" fillId="0" borderId="23" xfId="0" applyNumberFormat="1" applyFont="1" applyFill="1" applyBorder="1" applyAlignment="1">
      <alignment vertical="top" wrapText="1"/>
    </xf>
    <xf numFmtId="0" fontId="32" fillId="0" borderId="23" xfId="0" applyFont="1" applyFill="1" applyBorder="1" applyAlignment="1">
      <alignment horizontal="center" vertical="center"/>
    </xf>
    <xf numFmtId="3" fontId="32" fillId="0" borderId="23" xfId="0" applyNumberFormat="1" applyFont="1" applyFill="1" applyBorder="1" applyAlignment="1">
      <alignment horizontal="right" vertical="top"/>
    </xf>
    <xf numFmtId="49" fontId="32" fillId="0" borderId="0" xfId="0" applyNumberFormat="1" applyFont="1" applyFill="1" applyBorder="1" applyAlignment="1">
      <alignment vertical="top" wrapText="1"/>
    </xf>
    <xf numFmtId="49" fontId="32" fillId="0" borderId="21" xfId="0" applyNumberFormat="1" applyFont="1" applyFill="1" applyBorder="1" applyAlignment="1">
      <alignment horizontal="center" vertical="top" wrapText="1"/>
    </xf>
    <xf numFmtId="0" fontId="32" fillId="0" borderId="21" xfId="0" applyFont="1" applyFill="1" applyBorder="1" applyAlignment="1">
      <alignment horizontal="center" vertical="center"/>
    </xf>
    <xf numFmtId="2" fontId="162" fillId="0" borderId="19" xfId="0" applyNumberFormat="1" applyFont="1" applyFill="1" applyBorder="1" applyAlignment="1">
      <alignment horizontal="justify" vertical="top" wrapText="1"/>
    </xf>
    <xf numFmtId="182" fontId="202" fillId="0" borderId="19" xfId="43" applyNumberFormat="1" applyFont="1" applyBorder="1" applyAlignment="1">
      <alignment/>
    </xf>
    <xf numFmtId="0" fontId="159" fillId="0" borderId="19" xfId="0" applyFont="1" applyBorder="1" applyAlignment="1">
      <alignment horizontal="left" vertical="center" wrapText="1"/>
    </xf>
    <xf numFmtId="3" fontId="41" fillId="0" borderId="37" xfId="63" applyNumberFormat="1" applyFont="1" applyBorder="1" applyAlignment="1">
      <alignment horizontal="center" vertical="center"/>
      <protection/>
    </xf>
    <xf numFmtId="3" fontId="209" fillId="36" borderId="38" xfId="63" applyNumberFormat="1" applyFont="1" applyFill="1" applyBorder="1" applyAlignment="1">
      <alignment horizontal="left" vertical="center"/>
      <protection/>
    </xf>
    <xf numFmtId="0" fontId="159" fillId="0" borderId="25" xfId="0" applyFont="1" applyFill="1" applyBorder="1" applyAlignment="1" quotePrefix="1">
      <alignment horizontal="center" vertical="top"/>
    </xf>
    <xf numFmtId="3" fontId="159" fillId="0" borderId="39" xfId="0" applyNumberFormat="1" applyFont="1" applyFill="1" applyBorder="1" applyAlignment="1">
      <alignment horizontal="right" vertical="top"/>
    </xf>
    <xf numFmtId="0" fontId="159" fillId="0" borderId="40" xfId="63" applyFont="1" applyBorder="1" applyAlignment="1">
      <alignment vertical="center"/>
      <protection/>
    </xf>
    <xf numFmtId="0" fontId="159" fillId="0" borderId="40" xfId="63" applyFont="1" applyBorder="1" applyAlignment="1">
      <alignment horizontal="center" vertical="center"/>
      <protection/>
    </xf>
    <xf numFmtId="3" fontId="159" fillId="0" borderId="20" xfId="0" applyNumberFormat="1" applyFont="1" applyFill="1" applyBorder="1" applyAlignment="1">
      <alignment horizontal="right" vertical="top"/>
    </xf>
    <xf numFmtId="182" fontId="159" fillId="0" borderId="40" xfId="45" applyNumberFormat="1" applyFont="1" applyBorder="1" applyAlignment="1">
      <alignment horizontal="center" vertical="center"/>
    </xf>
    <xf numFmtId="3" fontId="209" fillId="36" borderId="40" xfId="63" applyNumberFormat="1" applyFont="1" applyFill="1" applyBorder="1" applyAlignment="1">
      <alignment horizontal="left" vertical="center"/>
      <protection/>
    </xf>
    <xf numFmtId="0" fontId="159" fillId="0" borderId="21" xfId="0" applyFont="1" applyFill="1" applyBorder="1" applyAlignment="1" quotePrefix="1">
      <alignment horizontal="center" vertical="top"/>
    </xf>
    <xf numFmtId="0" fontId="159" fillId="0" borderId="40" xfId="63" applyFont="1" applyFill="1" applyBorder="1" applyAlignment="1">
      <alignment vertical="center"/>
      <protection/>
    </xf>
    <xf numFmtId="0" fontId="159" fillId="0" borderId="40" xfId="63" applyFont="1" applyFill="1" applyBorder="1" applyAlignment="1" quotePrefix="1">
      <alignment vertical="center"/>
      <protection/>
    </xf>
    <xf numFmtId="182" fontId="159" fillId="0" borderId="22" xfId="45" applyNumberFormat="1" applyFont="1" applyBorder="1" applyAlignment="1">
      <alignment horizontal="center" vertical="center"/>
    </xf>
    <xf numFmtId="14" fontId="159" fillId="0" borderId="40" xfId="63" applyNumberFormat="1" applyFont="1" applyBorder="1" applyAlignment="1">
      <alignment vertical="center"/>
      <protection/>
    </xf>
    <xf numFmtId="3" fontId="209" fillId="36" borderId="19" xfId="63" applyNumberFormat="1" applyFont="1" applyFill="1" applyBorder="1" applyAlignment="1">
      <alignment horizontal="left" vertical="center"/>
      <protection/>
    </xf>
    <xf numFmtId="0" fontId="159" fillId="0" borderId="19" xfId="0" applyFont="1" applyFill="1" applyBorder="1" applyAlignment="1" quotePrefix="1">
      <alignment horizontal="center" vertical="top"/>
    </xf>
    <xf numFmtId="182" fontId="159" fillId="0" borderId="19" xfId="45" applyNumberFormat="1" applyFont="1" applyBorder="1" applyAlignment="1">
      <alignment horizontal="center" vertical="center"/>
    </xf>
    <xf numFmtId="14" fontId="159" fillId="0" borderId="19" xfId="63" applyNumberFormat="1" applyFont="1" applyFill="1" applyBorder="1" applyAlignment="1">
      <alignment/>
      <protection/>
    </xf>
    <xf numFmtId="0" fontId="159" fillId="0" borderId="19" xfId="63" applyFont="1" applyFill="1" applyBorder="1" applyAlignment="1">
      <alignment/>
      <protection/>
    </xf>
    <xf numFmtId="0" fontId="159" fillId="0" borderId="19" xfId="63" applyFont="1" applyBorder="1" applyAlignment="1">
      <alignment/>
      <protection/>
    </xf>
    <xf numFmtId="0" fontId="159" fillId="0" borderId="19" xfId="63" applyFont="1" applyBorder="1" applyAlignment="1">
      <alignment vertical="center"/>
      <protection/>
    </xf>
    <xf numFmtId="0" fontId="159" fillId="0" borderId="19" xfId="63" applyFont="1" applyBorder="1" applyAlignment="1" quotePrefix="1">
      <alignment vertical="center"/>
      <protection/>
    </xf>
    <xf numFmtId="0" fontId="194" fillId="36" borderId="19" xfId="0" applyFont="1" applyFill="1" applyBorder="1" applyAlignment="1">
      <alignment horizontal="center" vertical="center" wrapText="1"/>
    </xf>
    <xf numFmtId="0" fontId="161" fillId="0" borderId="19" xfId="0" applyFont="1" applyBorder="1" applyAlignment="1">
      <alignment horizontal="center" vertical="center" wrapText="1"/>
    </xf>
    <xf numFmtId="49" fontId="159" fillId="0" borderId="19" xfId="0" applyNumberFormat="1" applyFont="1" applyFill="1" applyBorder="1" applyAlignment="1">
      <alignment horizontal="justify" vertical="top" wrapText="1"/>
    </xf>
    <xf numFmtId="0" fontId="43" fillId="0" borderId="23" xfId="0" applyFont="1" applyFill="1" applyBorder="1" applyAlignment="1" quotePrefix="1">
      <alignment horizontal="center" vertical="center"/>
    </xf>
    <xf numFmtId="0" fontId="43" fillId="37" borderId="19" xfId="0" applyFont="1" applyFill="1" applyBorder="1" applyAlignment="1" quotePrefix="1">
      <alignment horizontal="center" vertical="center"/>
    </xf>
    <xf numFmtId="0" fontId="171" fillId="0" borderId="1" xfId="0" applyFont="1" applyFill="1" applyBorder="1" applyAlignment="1">
      <alignment horizontal="center" vertical="center" wrapText="1"/>
    </xf>
    <xf numFmtId="0" fontId="179" fillId="0" borderId="23" xfId="0" applyFont="1" applyFill="1" applyBorder="1" applyAlignment="1">
      <alignment horizontal="center" vertical="center"/>
    </xf>
    <xf numFmtId="0" fontId="179" fillId="0" borderId="24" xfId="0" applyFont="1" applyFill="1" applyBorder="1" applyAlignment="1">
      <alignment horizontal="center" vertical="center"/>
    </xf>
    <xf numFmtId="0" fontId="205" fillId="37" borderId="19" xfId="0" applyFont="1" applyFill="1" applyBorder="1" applyAlignment="1">
      <alignment horizontal="center" vertical="center"/>
    </xf>
    <xf numFmtId="0" fontId="205" fillId="36" borderId="19" xfId="0" applyFont="1" applyFill="1" applyBorder="1" applyAlignment="1">
      <alignment horizontal="center" vertical="center"/>
    </xf>
    <xf numFmtId="0" fontId="210" fillId="0" borderId="1" xfId="0" applyFont="1" applyFill="1" applyBorder="1" applyAlignment="1">
      <alignment horizontal="center" vertical="center"/>
    </xf>
    <xf numFmtId="0" fontId="39" fillId="0" borderId="19" xfId="0" applyFont="1" applyFill="1" applyBorder="1" applyAlignment="1">
      <alignment horizontal="center" vertical="center"/>
    </xf>
    <xf numFmtId="0" fontId="27" fillId="0" borderId="24" xfId="0" applyFont="1" applyFill="1" applyBorder="1" applyAlignment="1">
      <alignment horizontal="center" vertical="center"/>
    </xf>
    <xf numFmtId="0" fontId="27" fillId="36" borderId="19" xfId="0" applyFont="1" applyFill="1" applyBorder="1" applyAlignment="1">
      <alignment horizontal="center" vertical="center"/>
    </xf>
    <xf numFmtId="0" fontId="27" fillId="0" borderId="28" xfId="0" applyFont="1" applyFill="1" applyBorder="1" applyAlignment="1">
      <alignment horizontal="center" vertical="center"/>
    </xf>
    <xf numFmtId="0" fontId="27" fillId="0" borderId="1" xfId="0" applyFont="1" applyFill="1" applyBorder="1" applyAlignment="1">
      <alignment horizontal="center" vertical="center"/>
    </xf>
    <xf numFmtId="0" fontId="33" fillId="0" borderId="0" xfId="0" applyFont="1" applyFill="1" applyAlignment="1">
      <alignment horizontal="center" vertical="center"/>
    </xf>
    <xf numFmtId="0" fontId="171" fillId="0" borderId="1" xfId="0" applyFont="1" applyFill="1" applyBorder="1" applyAlignment="1">
      <alignment horizontal="center" vertical="center"/>
    </xf>
    <xf numFmtId="0" fontId="183" fillId="0" borderId="1" xfId="0" applyFont="1" applyFill="1" applyBorder="1" applyAlignment="1">
      <alignment horizontal="center" vertical="center"/>
    </xf>
    <xf numFmtId="0" fontId="163" fillId="37" borderId="1" xfId="0" applyFont="1" applyFill="1" applyBorder="1" applyAlignment="1">
      <alignment horizontal="center" vertical="center"/>
    </xf>
    <xf numFmtId="0" fontId="167" fillId="37" borderId="1" xfId="0" applyFont="1" applyFill="1" applyBorder="1" applyAlignment="1">
      <alignment horizontal="center" vertical="center"/>
    </xf>
    <xf numFmtId="0" fontId="32" fillId="0" borderId="19" xfId="0" applyFont="1" applyFill="1" applyBorder="1" applyAlignment="1">
      <alignment vertical="center"/>
    </xf>
    <xf numFmtId="0" fontId="189" fillId="0" borderId="19" xfId="0" applyFont="1" applyFill="1" applyBorder="1" applyAlignment="1">
      <alignment horizontal="center" vertical="center"/>
    </xf>
    <xf numFmtId="0" fontId="189" fillId="0" borderId="24" xfId="0" applyFont="1" applyFill="1" applyBorder="1" applyAlignment="1">
      <alignment horizontal="center" vertical="center"/>
    </xf>
    <xf numFmtId="0" fontId="192" fillId="0" borderId="19" xfId="0" applyFont="1" applyFill="1" applyBorder="1" applyAlignment="1">
      <alignment horizontal="center" vertical="center"/>
    </xf>
    <xf numFmtId="49" fontId="159" fillId="0" borderId="19" xfId="0" applyNumberFormat="1" applyFont="1" applyFill="1" applyBorder="1" applyAlignment="1">
      <alignment horizontal="justify" vertical="center" wrapText="1"/>
    </xf>
    <xf numFmtId="49" fontId="177" fillId="0" borderId="19" xfId="0" applyNumberFormat="1" applyFont="1" applyFill="1" applyBorder="1" applyAlignment="1">
      <alignment vertical="center" wrapText="1"/>
    </xf>
    <xf numFmtId="3" fontId="178" fillId="0" borderId="19" xfId="0" applyNumberFormat="1" applyFont="1" applyFill="1" applyBorder="1" applyAlignment="1">
      <alignment horizontal="right" vertical="center"/>
    </xf>
    <xf numFmtId="0" fontId="211" fillId="0" borderId="0" xfId="0" applyFont="1" applyAlignment="1">
      <alignment vertical="top"/>
    </xf>
    <xf numFmtId="183" fontId="176" fillId="0" borderId="20" xfId="43" applyNumberFormat="1" applyFont="1" applyBorder="1" applyAlignment="1">
      <alignment horizontal="right" vertical="center" wrapText="1"/>
    </xf>
    <xf numFmtId="0" fontId="179" fillId="0" borderId="21" xfId="62" applyNumberFormat="1" applyFont="1" applyFill="1" applyBorder="1" applyAlignment="1">
      <alignment horizontal="justify" vertical="center" wrapText="1"/>
      <protection/>
    </xf>
    <xf numFmtId="183" fontId="32" fillId="0" borderId="19" xfId="43" applyNumberFormat="1" applyFont="1" applyFill="1" applyBorder="1" applyAlignment="1">
      <alignment vertical="top" wrapText="1"/>
    </xf>
    <xf numFmtId="49" fontId="176" fillId="36" borderId="19" xfId="0" applyNumberFormat="1" applyFont="1" applyFill="1" applyBorder="1" applyAlignment="1">
      <alignment vertical="top" wrapText="1"/>
    </xf>
    <xf numFmtId="0" fontId="189" fillId="0" borderId="22" xfId="0" applyFont="1" applyBorder="1" applyAlignment="1">
      <alignment horizontal="justify" wrapText="1"/>
    </xf>
    <xf numFmtId="0" fontId="41" fillId="0" borderId="34" xfId="0" applyFont="1" applyBorder="1" applyAlignment="1">
      <alignment horizontal="left" vertical="center" wrapText="1"/>
    </xf>
    <xf numFmtId="3" fontId="191" fillId="36" borderId="19" xfId="0" applyNumberFormat="1" applyFont="1" applyFill="1" applyBorder="1" applyAlignment="1">
      <alignment horizontal="right" vertical="center"/>
    </xf>
    <xf numFmtId="182" fontId="194" fillId="0" borderId="19" xfId="46" applyNumberFormat="1" applyFont="1" applyBorder="1" applyAlignment="1">
      <alignment horizontal="center" vertical="center" wrapText="1"/>
    </xf>
    <xf numFmtId="182" fontId="194" fillId="0" borderId="19" xfId="0" applyNumberFormat="1" applyFont="1" applyBorder="1" applyAlignment="1">
      <alignment/>
    </xf>
    <xf numFmtId="182" fontId="194" fillId="0" borderId="19" xfId="43" applyNumberFormat="1" applyFont="1" applyFill="1" applyBorder="1" applyAlignment="1">
      <alignment horizontal="center" vertical="center" wrapText="1"/>
    </xf>
    <xf numFmtId="182" fontId="194" fillId="0" borderId="19" xfId="0" applyNumberFormat="1" applyFont="1" applyFill="1" applyBorder="1" applyAlignment="1">
      <alignment/>
    </xf>
    <xf numFmtId="3" fontId="191" fillId="0" borderId="19" xfId="0" applyNumberFormat="1" applyFont="1" applyFill="1" applyBorder="1" applyAlignment="1">
      <alignment horizontal="right" vertical="center" wrapText="1"/>
    </xf>
    <xf numFmtId="0" fontId="176" fillId="0" borderId="21" xfId="0" applyFont="1" applyFill="1" applyBorder="1" applyAlignment="1" quotePrefix="1">
      <alignment vertical="center" wrapText="1" shrinkToFit="1"/>
    </xf>
    <xf numFmtId="0" fontId="176" fillId="0" borderId="21" xfId="0" applyFont="1" applyBorder="1" applyAlignment="1">
      <alignment horizontal="center" vertical="center" wrapText="1"/>
    </xf>
    <xf numFmtId="3" fontId="176" fillId="0" borderId="21" xfId="0" applyNumberFormat="1" applyFont="1" applyFill="1" applyBorder="1" applyAlignment="1">
      <alignment horizontal="right" vertical="center"/>
    </xf>
    <xf numFmtId="0" fontId="177" fillId="0" borderId="21" xfId="0" applyFont="1" applyFill="1" applyBorder="1" applyAlignment="1" quotePrefix="1">
      <alignment horizontal="center" vertical="top"/>
    </xf>
    <xf numFmtId="0" fontId="177" fillId="0" borderId="19" xfId="0" applyFont="1" applyFill="1" applyBorder="1" applyAlignment="1" quotePrefix="1">
      <alignment horizontal="center" vertical="top" wrapText="1"/>
    </xf>
    <xf numFmtId="0" fontId="41" fillId="0" borderId="34" xfId="0" applyFont="1" applyBorder="1" applyAlignment="1">
      <alignment vertical="center" wrapText="1"/>
    </xf>
    <xf numFmtId="0" fontId="194" fillId="0" borderId="23" xfId="0" applyFont="1" applyBorder="1" applyAlignment="1">
      <alignment horizontal="center" vertical="center" wrapText="1"/>
    </xf>
    <xf numFmtId="0" fontId="194" fillId="36" borderId="23" xfId="0" applyFont="1" applyFill="1" applyBorder="1" applyAlignment="1">
      <alignment horizontal="center" vertical="center" wrapText="1"/>
    </xf>
    <xf numFmtId="0" fontId="194" fillId="0" borderId="28" xfId="0" applyFont="1" applyBorder="1" applyAlignment="1">
      <alignment horizontal="center" vertical="center" wrapText="1"/>
    </xf>
    <xf numFmtId="0" fontId="194" fillId="36" borderId="28" xfId="0" applyFont="1" applyFill="1" applyBorder="1" applyAlignment="1">
      <alignment horizontal="center" vertical="center" wrapText="1"/>
    </xf>
    <xf numFmtId="183" fontId="176" fillId="0" borderId="19" xfId="43" applyNumberFormat="1" applyFont="1" applyFill="1" applyBorder="1" applyAlignment="1">
      <alignment horizontal="right" vertical="center"/>
    </xf>
    <xf numFmtId="183" fontId="176" fillId="36" borderId="19" xfId="43" applyNumberFormat="1" applyFont="1" applyFill="1" applyBorder="1" applyAlignment="1">
      <alignment horizontal="right" vertical="center"/>
    </xf>
    <xf numFmtId="0" fontId="41" fillId="0" borderId="34" xfId="0" applyFont="1" applyBorder="1" applyAlignment="1">
      <alignment horizontal="center" vertical="center" wrapText="1"/>
    </xf>
    <xf numFmtId="0" fontId="45" fillId="0" borderId="34" xfId="0" applyFont="1" applyBorder="1" applyAlignment="1">
      <alignment horizontal="center" vertical="center"/>
    </xf>
    <xf numFmtId="0" fontId="45" fillId="0" borderId="0" xfId="0" applyFont="1" applyAlignment="1">
      <alignment horizontal="center" vertical="center"/>
    </xf>
    <xf numFmtId="0" fontId="41" fillId="0" borderId="34" xfId="0" applyFont="1" applyBorder="1" applyAlignment="1">
      <alignment vertical="center"/>
    </xf>
    <xf numFmtId="3" fontId="45" fillId="0" borderId="17" xfId="0" applyNumberFormat="1" applyFont="1" applyBorder="1" applyAlignment="1">
      <alignment vertical="center"/>
    </xf>
    <xf numFmtId="0" fontId="41" fillId="0" borderId="0" xfId="0" applyFont="1" applyAlignment="1">
      <alignment vertical="center"/>
    </xf>
    <xf numFmtId="3" fontId="45" fillId="0" borderId="34" xfId="0" applyNumberFormat="1" applyFont="1" applyBorder="1" applyAlignment="1">
      <alignment vertical="center"/>
    </xf>
    <xf numFmtId="0" fontId="41" fillId="0" borderId="17" xfId="0" applyFont="1" applyBorder="1" applyAlignment="1">
      <alignment horizontal="center" wrapText="1"/>
    </xf>
    <xf numFmtId="0" fontId="41" fillId="0" borderId="34" xfId="0" applyFont="1" applyBorder="1" applyAlignment="1">
      <alignment horizontal="center" wrapText="1"/>
    </xf>
    <xf numFmtId="0" fontId="45" fillId="0" borderId="34" xfId="0" applyFont="1" applyBorder="1" applyAlignment="1">
      <alignment horizontal="center" vertical="center" wrapText="1"/>
    </xf>
    <xf numFmtId="0" fontId="211" fillId="36" borderId="0" xfId="0" applyFont="1" applyFill="1" applyAlignment="1">
      <alignment vertical="top"/>
    </xf>
    <xf numFmtId="0" fontId="179" fillId="0" borderId="25" xfId="0" applyFont="1" applyFill="1" applyBorder="1" applyAlignment="1" quotePrefix="1">
      <alignment horizontal="justify" vertical="center" wrapText="1" shrinkToFit="1"/>
    </xf>
    <xf numFmtId="0" fontId="159" fillId="0" borderId="23" xfId="0" applyFont="1" applyBorder="1" applyAlignment="1">
      <alignment horizontal="left" vertical="center" wrapText="1"/>
    </xf>
    <xf numFmtId="0" fontId="159" fillId="0" borderId="23" xfId="0" applyFont="1" applyBorder="1" applyAlignment="1">
      <alignment horizontal="center" vertical="center" wrapText="1"/>
    </xf>
    <xf numFmtId="0" fontId="60" fillId="0" borderId="19" xfId="0" applyFont="1" applyFill="1" applyBorder="1" applyAlignment="1">
      <alignment vertical="center"/>
    </xf>
    <xf numFmtId="183" fontId="159" fillId="0" borderId="23" xfId="43" applyNumberFormat="1" applyFont="1" applyBorder="1" applyAlignment="1">
      <alignment horizontal="right" vertical="center" wrapText="1"/>
    </xf>
    <xf numFmtId="0" fontId="161" fillId="0" borderId="19" xfId="0" applyFont="1" applyBorder="1" applyAlignment="1">
      <alignment horizontal="justify" vertical="center" wrapText="1"/>
    </xf>
    <xf numFmtId="0" fontId="161" fillId="0" borderId="24" xfId="0" applyFont="1" applyBorder="1" applyAlignment="1">
      <alignment horizontal="justify" vertical="center" wrapText="1"/>
    </xf>
    <xf numFmtId="0" fontId="161" fillId="0" borderId="19" xfId="0" applyFont="1" applyBorder="1" applyAlignment="1">
      <alignment horizontal="left" vertical="center" wrapText="1"/>
    </xf>
    <xf numFmtId="183" fontId="33" fillId="0" borderId="0" xfId="43" applyNumberFormat="1" applyFont="1" applyFill="1" applyAlignment="1">
      <alignment vertical="top"/>
    </xf>
    <xf numFmtId="183" fontId="31" fillId="0" borderId="0" xfId="43" applyNumberFormat="1" applyFont="1" applyFill="1" applyAlignment="1">
      <alignment vertical="top"/>
    </xf>
    <xf numFmtId="183" fontId="212" fillId="0" borderId="0" xfId="43" applyNumberFormat="1" applyFont="1" applyFill="1" applyAlignment="1">
      <alignment vertical="top"/>
    </xf>
    <xf numFmtId="183" fontId="213" fillId="0" borderId="0" xfId="43" applyNumberFormat="1" applyFont="1" applyFill="1" applyAlignment="1">
      <alignment vertical="top"/>
    </xf>
    <xf numFmtId="183" fontId="206" fillId="0" borderId="0" xfId="43" applyNumberFormat="1" applyFont="1" applyFill="1" applyAlignment="1" quotePrefix="1">
      <alignment vertical="top"/>
    </xf>
    <xf numFmtId="183" fontId="183" fillId="0" borderId="0" xfId="43" applyNumberFormat="1" applyFont="1" applyFill="1" applyAlignment="1">
      <alignment vertical="top"/>
    </xf>
    <xf numFmtId="183" fontId="71" fillId="0" borderId="0" xfId="43" applyNumberFormat="1" applyFont="1" applyFill="1" applyAlignment="1">
      <alignment vertical="top"/>
    </xf>
    <xf numFmtId="183" fontId="70" fillId="0" borderId="0" xfId="43" applyNumberFormat="1" applyFont="1" applyFill="1" applyAlignment="1">
      <alignment vertical="top"/>
    </xf>
    <xf numFmtId="183" fontId="26" fillId="36" borderId="0" xfId="43" applyNumberFormat="1" applyFont="1" applyFill="1" applyAlignment="1">
      <alignment vertical="top"/>
    </xf>
    <xf numFmtId="183" fontId="72" fillId="0" borderId="0" xfId="43" applyNumberFormat="1" applyFont="1" applyFill="1" applyAlignment="1">
      <alignment vertical="top"/>
    </xf>
    <xf numFmtId="183" fontId="73" fillId="0" borderId="0" xfId="43" applyNumberFormat="1" applyFont="1" applyFill="1" applyAlignment="1">
      <alignment vertical="top"/>
    </xf>
    <xf numFmtId="183" fontId="60" fillId="0" borderId="0" xfId="43" applyNumberFormat="1" applyFont="1" applyFill="1" applyAlignment="1">
      <alignment vertical="top"/>
    </xf>
    <xf numFmtId="183" fontId="71" fillId="36" borderId="0" xfId="43" applyNumberFormat="1" applyFont="1" applyFill="1" applyAlignment="1">
      <alignment vertical="top"/>
    </xf>
    <xf numFmtId="183" fontId="26" fillId="36" borderId="0" xfId="43" applyNumberFormat="1" applyFont="1" applyFill="1" applyAlignment="1" quotePrefix="1">
      <alignment vertical="top"/>
    </xf>
    <xf numFmtId="183" fontId="157" fillId="0" borderId="0" xfId="43" applyNumberFormat="1" applyFont="1" applyFill="1" applyAlignment="1">
      <alignment vertical="top"/>
    </xf>
    <xf numFmtId="183" fontId="214" fillId="0" borderId="0" xfId="43" applyNumberFormat="1" applyFont="1" applyFill="1" applyAlignment="1">
      <alignment vertical="top"/>
    </xf>
    <xf numFmtId="183" fontId="176" fillId="0" borderId="0" xfId="43" applyNumberFormat="1" applyFont="1" applyFill="1" applyBorder="1" applyAlignment="1">
      <alignment horizontal="center" vertical="center"/>
    </xf>
    <xf numFmtId="183" fontId="3" fillId="0" borderId="0" xfId="43" applyNumberFormat="1" applyFont="1" applyFill="1" applyAlignment="1">
      <alignment vertical="top"/>
    </xf>
    <xf numFmtId="183" fontId="195" fillId="0" borderId="0" xfId="43" applyNumberFormat="1" applyFont="1" applyFill="1" applyAlignment="1">
      <alignment vertical="top"/>
    </xf>
    <xf numFmtId="183" fontId="21" fillId="0" borderId="0" xfId="43" applyNumberFormat="1" applyFont="1" applyFill="1" applyBorder="1" applyAlignment="1">
      <alignment horizontal="center" vertical="center"/>
    </xf>
    <xf numFmtId="183" fontId="73" fillId="0" borderId="0" xfId="43" applyNumberFormat="1" applyFont="1" applyFill="1" applyBorder="1" applyAlignment="1">
      <alignment horizontal="center" vertical="center"/>
    </xf>
    <xf numFmtId="183" fontId="41" fillId="0" borderId="0" xfId="43" applyNumberFormat="1" applyFont="1" applyFill="1" applyBorder="1" applyAlignment="1">
      <alignment horizontal="center" vertical="center"/>
    </xf>
    <xf numFmtId="183" fontId="26" fillId="0" borderId="41" xfId="43" applyNumberFormat="1" applyFont="1" applyFill="1" applyBorder="1" applyAlignment="1">
      <alignment vertical="top"/>
    </xf>
    <xf numFmtId="183" fontId="176" fillId="36" borderId="0" xfId="43" applyNumberFormat="1" applyFont="1" applyFill="1" applyBorder="1" applyAlignment="1">
      <alignment horizontal="right" vertical="center"/>
    </xf>
    <xf numFmtId="183" fontId="26" fillId="0" borderId="0" xfId="43" applyNumberFormat="1" applyFont="1" applyFill="1" applyBorder="1" applyAlignment="1">
      <alignment vertical="top"/>
    </xf>
    <xf numFmtId="183" fontId="32" fillId="0" borderId="0" xfId="43" applyNumberFormat="1" applyFont="1" applyFill="1" applyBorder="1" applyAlignment="1">
      <alignment vertical="top" wrapText="1"/>
    </xf>
    <xf numFmtId="183" fontId="74" fillId="0" borderId="0" xfId="43" applyNumberFormat="1" applyFont="1" applyFill="1" applyAlignment="1">
      <alignment vertical="top"/>
    </xf>
    <xf numFmtId="183" fontId="75" fillId="0" borderId="0" xfId="43" applyNumberFormat="1" applyFont="1" applyFill="1" applyAlignment="1">
      <alignment vertical="top"/>
    </xf>
    <xf numFmtId="183" fontId="60" fillId="0" borderId="0" xfId="43" applyNumberFormat="1" applyFont="1" applyFill="1" applyAlignment="1">
      <alignment vertical="top" wrapText="1"/>
    </xf>
    <xf numFmtId="183" fontId="176" fillId="0" borderId="19" xfId="43" applyNumberFormat="1" applyFont="1" applyBorder="1" applyAlignment="1">
      <alignment/>
    </xf>
    <xf numFmtId="0" fontId="176" fillId="0" borderId="19" xfId="0" applyFont="1" applyFill="1" applyBorder="1" applyAlignment="1">
      <alignment vertical="center" wrapText="1"/>
    </xf>
    <xf numFmtId="0" fontId="194" fillId="36" borderId="21" xfId="0" applyFont="1" applyFill="1" applyBorder="1" applyAlignment="1">
      <alignment horizontal="center" vertical="top"/>
    </xf>
    <xf numFmtId="3" fontId="194" fillId="36" borderId="19" xfId="0" applyNumberFormat="1" applyFont="1" applyFill="1" applyBorder="1" applyAlignment="1">
      <alignment horizontal="right" vertical="top"/>
    </xf>
    <xf numFmtId="0" fontId="194" fillId="0" borderId="21" xfId="0" applyFont="1" applyBorder="1" applyAlignment="1">
      <alignment wrapText="1"/>
    </xf>
    <xf numFmtId="0" fontId="194" fillId="0" borderId="21" xfId="0" applyFont="1" applyFill="1" applyBorder="1" applyAlignment="1">
      <alignment horizontal="center" vertical="center"/>
    </xf>
    <xf numFmtId="0" fontId="194" fillId="0" borderId="21" xfId="0" applyFont="1" applyBorder="1" applyAlignment="1">
      <alignment vertical="center" wrapText="1"/>
    </xf>
    <xf numFmtId="3" fontId="194" fillId="0" borderId="19" xfId="0" applyNumberFormat="1" applyFont="1" applyBorder="1" applyAlignment="1">
      <alignment horizontal="right" vertical="center" wrapText="1"/>
    </xf>
    <xf numFmtId="0" fontId="194" fillId="0" borderId="25" xfId="0" applyFont="1" applyBorder="1" applyAlignment="1">
      <alignment vertical="center" wrapText="1"/>
    </xf>
    <xf numFmtId="0" fontId="194" fillId="0" borderId="25" xfId="0" applyFont="1" applyFill="1" applyBorder="1" applyAlignment="1">
      <alignment horizontal="center" vertical="center"/>
    </xf>
    <xf numFmtId="3" fontId="194" fillId="0" borderId="24" xfId="0" applyNumberFormat="1" applyFont="1" applyBorder="1" applyAlignment="1">
      <alignment horizontal="right" vertical="center" wrapText="1"/>
    </xf>
    <xf numFmtId="0" fontId="194" fillId="0" borderId="19" xfId="0" applyFont="1" applyBorder="1" applyAlignment="1">
      <alignment vertical="center" wrapText="1"/>
    </xf>
    <xf numFmtId="0" fontId="215" fillId="0" borderId="19" xfId="0" applyFont="1" applyFill="1" applyBorder="1" applyAlignment="1">
      <alignment horizontal="center" vertical="center"/>
    </xf>
    <xf numFmtId="0" fontId="216" fillId="0" borderId="19" xfId="0" applyFont="1" applyFill="1" applyBorder="1" applyAlignment="1">
      <alignment horizontal="center" vertical="center"/>
    </xf>
    <xf numFmtId="183" fontId="79" fillId="0" borderId="0" xfId="43" applyNumberFormat="1" applyFont="1" applyFill="1" applyAlignment="1">
      <alignment vertical="top"/>
    </xf>
    <xf numFmtId="0" fontId="79" fillId="0" borderId="0" xfId="0" applyFont="1" applyFill="1" applyAlignment="1">
      <alignment vertical="top"/>
    </xf>
    <xf numFmtId="0" fontId="216" fillId="36" borderId="19" xfId="0" applyFont="1" applyFill="1" applyBorder="1" applyAlignment="1">
      <alignment horizontal="center" vertical="center"/>
    </xf>
    <xf numFmtId="0" fontId="215" fillId="36" borderId="19" xfId="0" applyFont="1" applyFill="1" applyBorder="1" applyAlignment="1">
      <alignment horizontal="center" vertical="center"/>
    </xf>
    <xf numFmtId="183" fontId="70" fillId="39" borderId="0" xfId="43" applyNumberFormat="1" applyFont="1" applyFill="1" applyAlignment="1">
      <alignment vertical="top"/>
    </xf>
    <xf numFmtId="0" fontId="217" fillId="0" borderId="22" xfId="0" applyFont="1" applyBorder="1" applyAlignment="1">
      <alignment horizontal="justify" wrapText="1"/>
    </xf>
    <xf numFmtId="0" fontId="193" fillId="0" borderId="22" xfId="0" applyFont="1" applyFill="1" applyBorder="1" applyAlignment="1">
      <alignment horizontal="justify" vertical="center" wrapText="1"/>
    </xf>
    <xf numFmtId="183" fontId="179" fillId="36" borderId="19" xfId="45" applyNumberFormat="1" applyFont="1" applyFill="1" applyBorder="1" applyAlignment="1" quotePrefix="1">
      <alignment horizontal="right" vertical="top" wrapText="1"/>
    </xf>
    <xf numFmtId="183" fontId="176" fillId="36" borderId="19" xfId="45" applyNumberFormat="1" applyFont="1" applyFill="1" applyBorder="1" applyAlignment="1" quotePrefix="1">
      <alignment horizontal="right" vertical="top" wrapText="1"/>
    </xf>
    <xf numFmtId="0" fontId="166" fillId="36" borderId="0" xfId="0" applyFont="1" applyFill="1" applyAlignment="1">
      <alignment vertical="top"/>
    </xf>
    <xf numFmtId="0" fontId="218" fillId="36" borderId="19" xfId="0" applyFont="1" applyFill="1" applyBorder="1" applyAlignment="1">
      <alignment horizontal="center" vertical="center"/>
    </xf>
    <xf numFmtId="0" fontId="218" fillId="0" borderId="19" xfId="0" applyFont="1" applyFill="1" applyBorder="1" applyAlignment="1">
      <alignment horizontal="center" vertical="center"/>
    </xf>
    <xf numFmtId="0" fontId="219" fillId="0" borderId="0" xfId="0" applyFont="1" applyFill="1" applyAlignment="1">
      <alignment vertical="top"/>
    </xf>
    <xf numFmtId="0" fontId="170" fillId="0" borderId="22" xfId="0" applyFont="1" applyFill="1" applyBorder="1" applyAlignment="1">
      <alignment horizontal="center" vertical="top"/>
    </xf>
    <xf numFmtId="0" fontId="160" fillId="0" borderId="22" xfId="0" applyFont="1" applyFill="1" applyBorder="1" applyAlignment="1">
      <alignment horizontal="center" vertical="center"/>
    </xf>
    <xf numFmtId="3" fontId="174" fillId="0" borderId="20" xfId="0" applyNumberFormat="1" applyFont="1" applyFill="1" applyBorder="1" applyAlignment="1">
      <alignment horizontal="right" vertical="top"/>
    </xf>
    <xf numFmtId="0" fontId="203" fillId="0" borderId="19" xfId="0" applyFont="1" applyBorder="1" applyAlignment="1">
      <alignment horizontal="center" vertical="center" wrapText="1"/>
    </xf>
    <xf numFmtId="0" fontId="161" fillId="0" borderId="23" xfId="0" applyFont="1" applyBorder="1" applyAlignment="1">
      <alignment horizontal="justify" vertical="center" wrapText="1"/>
    </xf>
    <xf numFmtId="3" fontId="4" fillId="0" borderId="19" xfId="0" applyNumberFormat="1" applyFont="1" applyFill="1" applyBorder="1" applyAlignment="1">
      <alignment horizontal="right" vertical="center"/>
    </xf>
    <xf numFmtId="183" fontId="183" fillId="2" borderId="19" xfId="45" applyNumberFormat="1" applyFont="1" applyFill="1" applyBorder="1" applyAlignment="1">
      <alignment horizontal="right" wrapText="1"/>
    </xf>
    <xf numFmtId="49" fontId="176" fillId="36" borderId="21" xfId="0" applyNumberFormat="1" applyFont="1" applyFill="1" applyBorder="1" applyAlignment="1" quotePrefix="1">
      <alignment horizontal="left" vertical="top" wrapText="1"/>
    </xf>
    <xf numFmtId="183" fontId="40" fillId="0" borderId="23" xfId="43" applyNumberFormat="1" applyFont="1" applyFill="1" applyBorder="1" applyAlignment="1" quotePrefix="1">
      <alignment horizontal="center" vertical="center"/>
    </xf>
    <xf numFmtId="183" fontId="40" fillId="37" borderId="19" xfId="43" applyNumberFormat="1" applyFont="1" applyFill="1" applyBorder="1" applyAlignment="1" quotePrefix="1">
      <alignment horizontal="center" vertical="center"/>
    </xf>
    <xf numFmtId="183" fontId="169" fillId="37" borderId="19" xfId="43" applyNumberFormat="1" applyFont="1" applyFill="1" applyBorder="1" applyAlignment="1">
      <alignment horizontal="right" vertical="top"/>
    </xf>
    <xf numFmtId="183" fontId="191" fillId="36" borderId="19" xfId="43" applyNumberFormat="1" applyFont="1" applyFill="1" applyBorder="1" applyAlignment="1">
      <alignment horizontal="right" vertical="center"/>
    </xf>
    <xf numFmtId="183" fontId="175" fillId="0" borderId="19" xfId="43" applyNumberFormat="1" applyFont="1" applyFill="1" applyBorder="1" applyAlignment="1">
      <alignment horizontal="left" vertical="center" wrapText="1"/>
    </xf>
    <xf numFmtId="183" fontId="174" fillId="0" borderId="19" xfId="43" applyNumberFormat="1" applyFont="1" applyFill="1" applyBorder="1" applyAlignment="1">
      <alignment horizontal="right" vertical="top"/>
    </xf>
    <xf numFmtId="183" fontId="174" fillId="0" borderId="19" xfId="43" applyNumberFormat="1" applyFont="1" applyFill="1" applyBorder="1" applyAlignment="1">
      <alignment horizontal="right" vertical="center"/>
    </xf>
    <xf numFmtId="183" fontId="171" fillId="0" borderId="19" xfId="43" applyNumberFormat="1" applyFont="1" applyFill="1" applyBorder="1" applyAlignment="1">
      <alignment horizontal="left" vertical="center" wrapText="1"/>
    </xf>
    <xf numFmtId="183" fontId="160" fillId="0" borderId="19" xfId="43" applyNumberFormat="1" applyFont="1" applyFill="1" applyBorder="1" applyAlignment="1">
      <alignment horizontal="right" vertical="center"/>
    </xf>
    <xf numFmtId="183" fontId="160" fillId="0" borderId="20" xfId="43" applyNumberFormat="1" applyFont="1" applyFill="1" applyBorder="1" applyAlignment="1">
      <alignment horizontal="right" vertical="top"/>
    </xf>
    <xf numFmtId="183" fontId="64" fillId="0" borderId="20" xfId="43" applyNumberFormat="1" applyFont="1" applyBorder="1" applyAlignment="1">
      <alignment wrapText="1"/>
    </xf>
    <xf numFmtId="183" fontId="181" fillId="0" borderId="19" xfId="43" applyNumberFormat="1" applyFont="1" applyFill="1" applyBorder="1" applyAlignment="1">
      <alignment horizontal="right" vertical="top"/>
    </xf>
    <xf numFmtId="183" fontId="174" fillId="0" borderId="20" xfId="43" applyNumberFormat="1" applyFont="1" applyFill="1" applyBorder="1" applyAlignment="1">
      <alignment horizontal="right" vertical="center"/>
    </xf>
    <xf numFmtId="183" fontId="174" fillId="36" borderId="19" xfId="43" applyNumberFormat="1" applyFont="1" applyFill="1" applyBorder="1" applyAlignment="1">
      <alignment horizontal="right" vertical="center"/>
    </xf>
    <xf numFmtId="183" fontId="64" fillId="0" borderId="20" xfId="43" applyNumberFormat="1" applyFont="1" applyBorder="1" applyAlignment="1">
      <alignment vertical="center" wrapText="1"/>
    </xf>
    <xf numFmtId="183" fontId="177" fillId="0" borderId="19" xfId="43" applyNumberFormat="1" applyFont="1" applyBorder="1" applyAlignment="1">
      <alignment horizontal="center" vertical="center" wrapText="1"/>
    </xf>
    <xf numFmtId="183" fontId="4" fillId="37" borderId="19" xfId="43" applyNumberFormat="1" applyFont="1" applyFill="1" applyBorder="1" applyAlignment="1">
      <alignment horizontal="right" vertical="top"/>
    </xf>
    <xf numFmtId="183" fontId="160" fillId="0" borderId="19" xfId="43" applyNumberFormat="1" applyFont="1" applyFill="1" applyBorder="1" applyAlignment="1">
      <alignment horizontal="right" vertical="top"/>
    </xf>
    <xf numFmtId="183" fontId="159" fillId="0" borderId="19" xfId="43" applyNumberFormat="1" applyFont="1" applyFill="1" applyBorder="1" applyAlignment="1">
      <alignment horizontal="right" vertical="top"/>
    </xf>
    <xf numFmtId="183" fontId="171" fillId="0" borderId="19" xfId="43" applyNumberFormat="1" applyFont="1" applyFill="1" applyBorder="1" applyAlignment="1">
      <alignment horizontal="justify" vertical="top" wrapText="1"/>
    </xf>
    <xf numFmtId="183" fontId="159" fillId="0" borderId="19" xfId="43" applyNumberFormat="1" applyFont="1" applyFill="1" applyBorder="1" applyAlignment="1">
      <alignment horizontal="right" vertical="center"/>
    </xf>
    <xf numFmtId="183" fontId="159" fillId="36" borderId="19" xfId="43" applyNumberFormat="1" applyFont="1" applyFill="1" applyBorder="1" applyAlignment="1">
      <alignment horizontal="right" vertical="center"/>
    </xf>
    <xf numFmtId="183" fontId="159" fillId="0" borderId="1" xfId="43" applyNumberFormat="1" applyFont="1" applyFill="1" applyBorder="1" applyAlignment="1">
      <alignment horizontal="right" vertical="center"/>
    </xf>
    <xf numFmtId="183" fontId="160" fillId="0" borderId="24" xfId="43" applyNumberFormat="1" applyFont="1" applyFill="1" applyBorder="1" applyAlignment="1">
      <alignment horizontal="right" vertical="top"/>
    </xf>
    <xf numFmtId="183" fontId="194" fillId="0" borderId="19" xfId="43" applyNumberFormat="1" applyFont="1" applyBorder="1" applyAlignment="1">
      <alignment horizontal="center" vertical="center" wrapText="1"/>
    </xf>
    <xf numFmtId="183" fontId="159" fillId="0" borderId="19" xfId="43" applyNumberFormat="1" applyFont="1" applyFill="1" applyBorder="1" applyAlignment="1">
      <alignment/>
    </xf>
    <xf numFmtId="183" fontId="3" fillId="37" borderId="19" xfId="43" applyNumberFormat="1" applyFont="1" applyFill="1" applyBorder="1" applyAlignment="1">
      <alignment vertical="top"/>
    </xf>
    <xf numFmtId="183" fontId="174" fillId="0" borderId="20" xfId="43" applyNumberFormat="1" applyFont="1" applyFill="1" applyBorder="1" applyAlignment="1">
      <alignment horizontal="right" vertical="top"/>
    </xf>
    <xf numFmtId="183" fontId="64" fillId="0" borderId="19" xfId="43" applyNumberFormat="1" applyFont="1" applyBorder="1" applyAlignment="1">
      <alignment vertical="center" wrapText="1"/>
    </xf>
    <xf numFmtId="183" fontId="172" fillId="0" borderId="19" xfId="43" applyNumberFormat="1" applyFont="1" applyFill="1" applyBorder="1" applyAlignment="1">
      <alignment horizontal="left" vertical="center" wrapText="1"/>
    </xf>
    <xf numFmtId="183" fontId="200" fillId="0" borderId="20" xfId="43" applyNumberFormat="1" applyFont="1" applyBorder="1" applyAlignment="1">
      <alignment vertical="center" wrapText="1"/>
    </xf>
    <xf numFmtId="183" fontId="159" fillId="0" borderId="19" xfId="43" applyNumberFormat="1" applyFont="1" applyBorder="1" applyAlignment="1">
      <alignment horizontal="left" vertical="center" wrapText="1"/>
    </xf>
    <xf numFmtId="183" fontId="159" fillId="2" borderId="19" xfId="43" applyNumberFormat="1" applyFont="1" applyFill="1" applyBorder="1" applyAlignment="1">
      <alignment wrapText="1"/>
    </xf>
    <xf numFmtId="183" fontId="159" fillId="2" borderId="19" xfId="43" applyNumberFormat="1" applyFont="1" applyFill="1" applyBorder="1" applyAlignment="1">
      <alignment horizontal="right" wrapText="1"/>
    </xf>
    <xf numFmtId="183" fontId="161" fillId="2" borderId="19" xfId="43" applyNumberFormat="1" applyFont="1" applyFill="1" applyBorder="1" applyAlignment="1">
      <alignment horizontal="right" wrapText="1"/>
    </xf>
    <xf numFmtId="183" fontId="4" fillId="37" borderId="42" xfId="43" applyNumberFormat="1" applyFont="1" applyFill="1" applyBorder="1" applyAlignment="1">
      <alignment horizontal="right" vertical="top"/>
    </xf>
    <xf numFmtId="183" fontId="176" fillId="36" borderId="19" xfId="43" applyNumberFormat="1" applyFont="1" applyFill="1" applyBorder="1" applyAlignment="1">
      <alignment horizontal="right" vertical="top"/>
    </xf>
    <xf numFmtId="183" fontId="176" fillId="37" borderId="19" xfId="43" applyNumberFormat="1" applyFont="1" applyFill="1" applyBorder="1" applyAlignment="1">
      <alignment horizontal="right" vertical="top"/>
    </xf>
    <xf numFmtId="183" fontId="26" fillId="37" borderId="19" xfId="43" applyNumberFormat="1" applyFont="1" applyFill="1" applyBorder="1" applyAlignment="1">
      <alignment vertical="top"/>
    </xf>
    <xf numFmtId="183" fontId="32" fillId="37" borderId="19" xfId="43" applyNumberFormat="1" applyFont="1" applyFill="1" applyBorder="1" applyAlignment="1">
      <alignment horizontal="right" vertical="top"/>
    </xf>
    <xf numFmtId="183" fontId="32" fillId="0" borderId="19" xfId="43" applyNumberFormat="1" applyFont="1" applyFill="1" applyBorder="1" applyAlignment="1">
      <alignment horizontal="right" vertical="top"/>
    </xf>
    <xf numFmtId="183" fontId="174" fillId="37" borderId="19" xfId="43" applyNumberFormat="1" applyFont="1" applyFill="1" applyBorder="1" applyAlignment="1">
      <alignment horizontal="right" vertical="top"/>
    </xf>
    <xf numFmtId="183" fontId="174" fillId="36" borderId="19" xfId="43" applyNumberFormat="1" applyFont="1" applyFill="1" applyBorder="1" applyAlignment="1">
      <alignment horizontal="right" vertical="top"/>
    </xf>
    <xf numFmtId="183" fontId="182" fillId="37" borderId="1" xfId="43" applyNumberFormat="1" applyFont="1" applyFill="1" applyBorder="1" applyAlignment="1">
      <alignment vertical="top"/>
    </xf>
    <xf numFmtId="183" fontId="182" fillId="36" borderId="23" xfId="43" applyNumberFormat="1" applyFont="1" applyFill="1" applyBorder="1" applyAlignment="1">
      <alignment vertical="top"/>
    </xf>
    <xf numFmtId="183" fontId="174" fillId="36" borderId="20" xfId="43" applyNumberFormat="1" applyFont="1" applyFill="1" applyBorder="1" applyAlignment="1">
      <alignment horizontal="right" vertical="top"/>
    </xf>
    <xf numFmtId="183" fontId="4" fillId="37" borderId="19" xfId="43" applyNumberFormat="1" applyFont="1" applyFill="1" applyBorder="1" applyAlignment="1">
      <alignment horizontal="right" vertical="center"/>
    </xf>
    <xf numFmtId="183" fontId="159" fillId="36" borderId="19" xfId="43" applyNumberFormat="1" applyFont="1" applyFill="1" applyBorder="1" applyAlignment="1">
      <alignment horizontal="right" vertical="top"/>
    </xf>
    <xf numFmtId="183" fontId="193" fillId="0" borderId="19" xfId="43" applyNumberFormat="1" applyFont="1" applyBorder="1" applyAlignment="1">
      <alignment wrapText="1"/>
    </xf>
    <xf numFmtId="183" fontId="183" fillId="36" borderId="19" xfId="43" applyNumberFormat="1" applyFont="1" applyFill="1" applyBorder="1" applyAlignment="1">
      <alignment vertical="top"/>
    </xf>
    <xf numFmtId="183" fontId="159" fillId="0" borderId="24" xfId="43" applyNumberFormat="1" applyFont="1" applyFill="1" applyBorder="1" applyAlignment="1">
      <alignment horizontal="right" vertical="top"/>
    </xf>
    <xf numFmtId="183" fontId="159" fillId="0" borderId="23" xfId="43" applyNumberFormat="1" applyFont="1" applyFill="1" applyBorder="1" applyAlignment="1">
      <alignment vertical="top"/>
    </xf>
    <xf numFmtId="183" fontId="159" fillId="0" borderId="28" xfId="43" applyNumberFormat="1" applyFont="1" applyFill="1" applyBorder="1" applyAlignment="1">
      <alignment horizontal="right" vertical="center"/>
    </xf>
    <xf numFmtId="183" fontId="159" fillId="0" borderId="27" xfId="43" applyNumberFormat="1" applyFont="1" applyFill="1" applyBorder="1" applyAlignment="1">
      <alignment vertical="top"/>
    </xf>
    <xf numFmtId="183" fontId="202" fillId="0" borderId="19" xfId="43" applyNumberFormat="1" applyFont="1" applyBorder="1" applyAlignment="1">
      <alignment/>
    </xf>
    <xf numFmtId="183" fontId="202" fillId="0" borderId="19" xfId="43" applyNumberFormat="1" applyFont="1" applyFill="1" applyBorder="1" applyAlignment="1">
      <alignment horizontal="right" vertical="center"/>
    </xf>
    <xf numFmtId="183" fontId="202" fillId="0" borderId="23" xfId="43" applyNumberFormat="1" applyFont="1" applyFill="1" applyBorder="1" applyAlignment="1">
      <alignment horizontal="right" vertical="center"/>
    </xf>
    <xf numFmtId="183" fontId="159" fillId="37" borderId="23" xfId="43" applyNumberFormat="1" applyFont="1" applyFill="1" applyBorder="1" applyAlignment="1">
      <alignment horizontal="right" vertical="center"/>
    </xf>
    <xf numFmtId="183" fontId="182" fillId="0" borderId="19" xfId="43" applyNumberFormat="1" applyFont="1" applyFill="1" applyBorder="1" applyAlignment="1">
      <alignment vertical="top"/>
    </xf>
    <xf numFmtId="183" fontId="182" fillId="0" borderId="23" xfId="43" applyNumberFormat="1" applyFont="1" applyFill="1" applyBorder="1" applyAlignment="1">
      <alignment vertical="top"/>
    </xf>
    <xf numFmtId="183" fontId="176" fillId="0" borderId="19" xfId="43" applyNumberFormat="1" applyFont="1" applyFill="1" applyBorder="1" applyAlignment="1">
      <alignment horizontal="right" vertical="top"/>
    </xf>
    <xf numFmtId="183" fontId="176" fillId="0" borderId="19" xfId="43" applyNumberFormat="1" applyFont="1" applyFill="1" applyBorder="1" applyAlignment="1">
      <alignment horizontal="center" vertical="center"/>
    </xf>
    <xf numFmtId="183" fontId="189" fillId="0" borderId="20" xfId="43" applyNumberFormat="1" applyFont="1" applyBorder="1" applyAlignment="1">
      <alignment horizontal="justify" wrapText="1"/>
    </xf>
    <xf numFmtId="183" fontId="176" fillId="0" borderId="20" xfId="43" applyNumberFormat="1" applyFont="1" applyFill="1" applyBorder="1" applyAlignment="1">
      <alignment horizontal="right" vertical="center"/>
    </xf>
    <xf numFmtId="183" fontId="176" fillId="0" borderId="20" xfId="43" applyNumberFormat="1" applyFont="1" applyFill="1" applyBorder="1" applyAlignment="1">
      <alignment horizontal="center" vertical="center"/>
    </xf>
    <xf numFmtId="183" fontId="179" fillId="0" borderId="19" xfId="43" applyNumberFormat="1" applyFont="1" applyFill="1" applyBorder="1" applyAlignment="1" quotePrefix="1">
      <alignment horizontal="justify" vertical="center" wrapText="1" shrinkToFit="1"/>
    </xf>
    <xf numFmtId="183" fontId="44" fillId="37" borderId="19" xfId="43" applyNumberFormat="1" applyFont="1" applyFill="1" applyBorder="1" applyAlignment="1">
      <alignment horizontal="right" vertical="top"/>
    </xf>
    <xf numFmtId="183" fontId="193" fillId="0" borderId="20" xfId="43" applyNumberFormat="1" applyFont="1" applyFill="1" applyBorder="1" applyAlignment="1">
      <alignment horizontal="justify" vertical="center" wrapText="1"/>
    </xf>
    <xf numFmtId="183" fontId="172" fillId="0" borderId="19" xfId="43" applyNumberFormat="1" applyFont="1" applyBorder="1" applyAlignment="1">
      <alignment vertical="center" wrapText="1"/>
    </xf>
    <xf numFmtId="183" fontId="159" fillId="0" borderId="19" xfId="43" applyNumberFormat="1" applyFont="1" applyBorder="1" applyAlignment="1">
      <alignment horizontal="center" vertical="center" wrapText="1"/>
    </xf>
    <xf numFmtId="183" fontId="217" fillId="0" borderId="20" xfId="43" applyNumberFormat="1" applyFont="1" applyBorder="1" applyAlignment="1">
      <alignment horizontal="justify" wrapText="1"/>
    </xf>
    <xf numFmtId="183" fontId="44" fillId="0" borderId="19" xfId="43" applyNumberFormat="1" applyFont="1" applyFill="1" applyBorder="1" applyAlignment="1">
      <alignment horizontal="right" vertical="top"/>
    </xf>
    <xf numFmtId="183" fontId="4" fillId="0" borderId="20" xfId="43" applyNumberFormat="1" applyFont="1" applyFill="1" applyBorder="1" applyAlignment="1">
      <alignment horizontal="right" vertical="top"/>
    </xf>
    <xf numFmtId="183" fontId="4" fillId="0" borderId="19" xfId="43" applyNumberFormat="1" applyFont="1" applyFill="1" applyBorder="1" applyAlignment="1">
      <alignment horizontal="right" vertical="top"/>
    </xf>
    <xf numFmtId="183" fontId="159" fillId="0" borderId="39" xfId="43" applyNumberFormat="1" applyFont="1" applyFill="1" applyBorder="1" applyAlignment="1">
      <alignment horizontal="right" vertical="top"/>
    </xf>
    <xf numFmtId="183" fontId="159" fillId="0" borderId="40" xfId="43" applyNumberFormat="1" applyFont="1" applyBorder="1" applyAlignment="1">
      <alignment horizontal="center" vertical="center"/>
    </xf>
    <xf numFmtId="183" fontId="159" fillId="0" borderId="19" xfId="43" applyNumberFormat="1" applyFont="1" applyFill="1" applyBorder="1" applyAlignment="1">
      <alignment horizontal="right" vertical="center" wrapText="1"/>
    </xf>
    <xf numFmtId="183" fontId="194" fillId="0" borderId="19" xfId="43" applyNumberFormat="1" applyFont="1" applyBorder="1" applyAlignment="1">
      <alignment horizontal="right" vertical="center" wrapText="1"/>
    </xf>
    <xf numFmtId="183" fontId="194" fillId="36" borderId="19" xfId="43" applyNumberFormat="1" applyFont="1" applyFill="1" applyBorder="1" applyAlignment="1">
      <alignment vertical="center"/>
    </xf>
    <xf numFmtId="183" fontId="194" fillId="0" borderId="20" xfId="43" applyNumberFormat="1" applyFont="1" applyBorder="1" applyAlignment="1">
      <alignment/>
    </xf>
    <xf numFmtId="183" fontId="194" fillId="0" borderId="20" xfId="43" applyNumberFormat="1" applyFont="1" applyBorder="1" applyAlignment="1">
      <alignment horizontal="right" vertical="center" wrapText="1"/>
    </xf>
    <xf numFmtId="183" fontId="194" fillId="0" borderId="39" xfId="43" applyNumberFormat="1" applyFont="1" applyBorder="1" applyAlignment="1">
      <alignment horizontal="right" vertical="center" wrapText="1"/>
    </xf>
    <xf numFmtId="183" fontId="159" fillId="36" borderId="23" xfId="43" applyNumberFormat="1" applyFont="1" applyFill="1" applyBorder="1" applyAlignment="1">
      <alignment horizontal="right" vertical="top"/>
    </xf>
    <xf numFmtId="183" fontId="3" fillId="37" borderId="0" xfId="43" applyNumberFormat="1" applyFont="1" applyFill="1" applyAlignment="1">
      <alignment vertical="top"/>
    </xf>
    <xf numFmtId="183" fontId="179" fillId="0" borderId="24" xfId="43" applyNumberFormat="1" applyFont="1" applyFill="1" applyBorder="1" applyAlignment="1">
      <alignment horizontal="justify" vertical="top" wrapText="1"/>
    </xf>
    <xf numFmtId="183" fontId="176" fillId="0" borderId="19" xfId="43" applyNumberFormat="1" applyFont="1" applyBorder="1" applyAlignment="1">
      <alignment/>
    </xf>
    <xf numFmtId="183" fontId="176" fillId="0" borderId="24" xfId="43" applyNumberFormat="1" applyFont="1" applyBorder="1" applyAlignment="1">
      <alignment/>
    </xf>
    <xf numFmtId="183" fontId="176" fillId="0" borderId="1" xfId="43" applyNumberFormat="1" applyFont="1" applyBorder="1" applyAlignment="1">
      <alignment/>
    </xf>
    <xf numFmtId="183" fontId="174" fillId="0" borderId="1" xfId="43" applyNumberFormat="1" applyFont="1" applyFill="1" applyBorder="1" applyAlignment="1">
      <alignment horizontal="right" vertical="top"/>
    </xf>
    <xf numFmtId="183" fontId="175" fillId="0" borderId="39" xfId="43" applyNumberFormat="1" applyFont="1" applyFill="1" applyBorder="1" applyAlignment="1">
      <alignment horizontal="justify" vertical="center" wrapText="1"/>
    </xf>
    <xf numFmtId="183" fontId="181" fillId="0" borderId="19" xfId="43" applyNumberFormat="1" applyFont="1" applyBorder="1" applyAlignment="1">
      <alignment horizontal="right" vertical="top" wrapText="1"/>
    </xf>
    <xf numFmtId="183" fontId="181" fillId="0" borderId="24" xfId="43" applyNumberFormat="1" applyFont="1" applyBorder="1" applyAlignment="1">
      <alignment horizontal="right" vertical="top" wrapText="1"/>
    </xf>
    <xf numFmtId="183" fontId="181" fillId="0" borderId="19" xfId="43" applyNumberFormat="1" applyFont="1" applyBorder="1" applyAlignment="1">
      <alignment horizontal="right" vertical="top"/>
    </xf>
    <xf numFmtId="183" fontId="181" fillId="0" borderId="19" xfId="43" applyNumberFormat="1" applyFont="1" applyBorder="1" applyAlignment="1">
      <alignment horizontal="right"/>
    </xf>
    <xf numFmtId="183" fontId="204" fillId="36" borderId="42" xfId="43" applyNumberFormat="1" applyFont="1" applyFill="1" applyBorder="1" applyAlignment="1">
      <alignment vertical="top" wrapText="1"/>
    </xf>
    <xf numFmtId="183" fontId="159" fillId="0" borderId="19" xfId="43" applyNumberFormat="1" applyFont="1" applyFill="1" applyBorder="1" applyAlignment="1">
      <alignment horizontal="center" vertical="center"/>
    </xf>
    <xf numFmtId="183" fontId="188" fillId="37" borderId="19" xfId="43" applyNumberFormat="1" applyFont="1" applyFill="1" applyBorder="1" applyAlignment="1">
      <alignment horizontal="center" vertical="center"/>
    </xf>
    <xf numFmtId="183" fontId="176" fillId="36" borderId="19" xfId="43" applyNumberFormat="1" applyFont="1" applyFill="1" applyBorder="1" applyAlignment="1" quotePrefix="1">
      <alignment horizontal="right" vertical="center" wrapText="1"/>
    </xf>
    <xf numFmtId="183" fontId="0" fillId="0" borderId="19" xfId="43" applyNumberFormat="1" applyFont="1" applyBorder="1" applyAlignment="1">
      <alignment vertical="center" wrapText="1"/>
    </xf>
    <xf numFmtId="183" fontId="4" fillId="0" borderId="28" xfId="43" applyNumberFormat="1" applyFont="1" applyFill="1" applyBorder="1" applyAlignment="1">
      <alignment horizontal="right" vertical="top"/>
    </xf>
    <xf numFmtId="183" fontId="4" fillId="0" borderId="23" xfId="43" applyNumberFormat="1" applyFont="1" applyFill="1" applyBorder="1" applyAlignment="1">
      <alignment horizontal="right" vertical="top"/>
    </xf>
    <xf numFmtId="183" fontId="3" fillId="0" borderId="0" xfId="43" applyNumberFormat="1" applyFont="1" applyFill="1" applyAlignment="1">
      <alignment vertical="center"/>
    </xf>
    <xf numFmtId="183" fontId="1" fillId="0" borderId="0" xfId="43" applyNumberFormat="1" applyFont="1" applyFill="1" applyAlignment="1">
      <alignment horizontal="right" vertical="top"/>
    </xf>
    <xf numFmtId="49" fontId="176" fillId="36" borderId="21" xfId="0" applyNumberFormat="1" applyFont="1" applyFill="1" applyBorder="1" applyAlignment="1" quotePrefix="1">
      <alignment horizontal="left" vertical="top" wrapText="1"/>
    </xf>
    <xf numFmtId="0" fontId="177" fillId="0" borderId="24" xfId="0" applyFont="1" applyBorder="1" applyAlignment="1">
      <alignment horizontal="center" vertical="center" wrapText="1"/>
    </xf>
    <xf numFmtId="0" fontId="177" fillId="0" borderId="25" xfId="0" applyFont="1" applyBorder="1" applyAlignment="1">
      <alignment vertical="center" wrapText="1"/>
    </xf>
    <xf numFmtId="0" fontId="177" fillId="0" borderId="21" xfId="0" applyFont="1" applyBorder="1" applyAlignment="1">
      <alignment horizontal="center" vertical="center" wrapText="1"/>
    </xf>
    <xf numFmtId="0" fontId="174" fillId="0" borderId="25" xfId="0" applyFont="1" applyFill="1" applyBorder="1" applyAlignment="1">
      <alignment horizontal="center" vertical="center"/>
    </xf>
    <xf numFmtId="3" fontId="176" fillId="0" borderId="25" xfId="0" applyNumberFormat="1" applyFont="1" applyBorder="1" applyAlignment="1">
      <alignment horizontal="right" vertical="center" wrapText="1"/>
    </xf>
    <xf numFmtId="3" fontId="176" fillId="0" borderId="21" xfId="0" applyNumberFormat="1" applyFont="1" applyBorder="1" applyAlignment="1">
      <alignment horizontal="right" vertical="center" wrapText="1"/>
    </xf>
    <xf numFmtId="0" fontId="179" fillId="0" borderId="25" xfId="0" applyFont="1" applyFill="1" applyBorder="1" applyAlignment="1">
      <alignment horizontal="left" vertical="center" wrapText="1"/>
    </xf>
    <xf numFmtId="0" fontId="179" fillId="0" borderId="19" xfId="0" applyFont="1" applyFill="1" applyBorder="1" applyAlignment="1">
      <alignment horizontal="justify" vertical="center" wrapText="1"/>
    </xf>
    <xf numFmtId="43" fontId="26" fillId="0" borderId="0" xfId="0" applyNumberFormat="1" applyFont="1" applyFill="1" applyAlignment="1">
      <alignment vertical="top"/>
    </xf>
    <xf numFmtId="3" fontId="160" fillId="0" borderId="0" xfId="0" applyNumberFormat="1" applyFont="1" applyFill="1" applyBorder="1" applyAlignment="1">
      <alignment horizontal="right" vertical="top"/>
    </xf>
    <xf numFmtId="49" fontId="179" fillId="0" borderId="19" xfId="0" applyNumberFormat="1" applyFont="1" applyFill="1" applyBorder="1" applyAlignment="1" quotePrefix="1">
      <alignment vertical="center" wrapText="1"/>
    </xf>
    <xf numFmtId="0" fontId="219" fillId="0" borderId="21" xfId="0" applyFont="1" applyFill="1" applyBorder="1" applyAlignment="1">
      <alignment horizontal="justify" vertical="top" wrapText="1"/>
    </xf>
    <xf numFmtId="0" fontId="83" fillId="0" borderId="22" xfId="0" applyFont="1" applyBorder="1" applyAlignment="1">
      <alignment horizontal="justify" vertical="top" wrapText="1"/>
    </xf>
    <xf numFmtId="0" fontId="83" fillId="0" borderId="20" xfId="0" applyFont="1" applyBorder="1" applyAlignment="1">
      <alignment horizontal="justify" vertical="top" wrapText="1"/>
    </xf>
    <xf numFmtId="0" fontId="179" fillId="0" borderId="25" xfId="0" applyFont="1" applyFill="1" applyBorder="1" applyAlignment="1">
      <alignment horizontal="justify" vertical="top" wrapText="1"/>
    </xf>
    <xf numFmtId="0" fontId="179" fillId="0" borderId="32" xfId="0" applyFont="1" applyFill="1" applyBorder="1" applyAlignment="1">
      <alignment horizontal="justify" vertical="top" wrapText="1"/>
    </xf>
    <xf numFmtId="0" fontId="179" fillId="0" borderId="22" xfId="0" applyFont="1" applyFill="1" applyBorder="1" applyAlignment="1">
      <alignment horizontal="justify" vertical="top" wrapText="1"/>
    </xf>
    <xf numFmtId="0" fontId="179" fillId="0" borderId="20" xfId="0" applyFont="1" applyFill="1" applyBorder="1" applyAlignment="1">
      <alignment horizontal="justify" vertical="top" wrapText="1"/>
    </xf>
    <xf numFmtId="49" fontId="175" fillId="0" borderId="21" xfId="0" applyNumberFormat="1" applyFont="1" applyFill="1" applyBorder="1" applyAlignment="1">
      <alignment vertical="top" wrapText="1"/>
    </xf>
    <xf numFmtId="0" fontId="0" fillId="0" borderId="22" xfId="0" applyBorder="1" applyAlignment="1">
      <alignment wrapText="1"/>
    </xf>
    <xf numFmtId="0" fontId="0" fillId="0" borderId="20" xfId="0" applyBorder="1" applyAlignment="1">
      <alignment wrapText="1"/>
    </xf>
    <xf numFmtId="0" fontId="219" fillId="36" borderId="21" xfId="0" applyFont="1" applyFill="1" applyBorder="1" applyAlignment="1">
      <alignment horizontal="justify" vertical="center" wrapText="1"/>
    </xf>
    <xf numFmtId="0" fontId="0" fillId="0" borderId="22" xfId="0" applyBorder="1" applyAlignment="1">
      <alignment horizontal="justify" vertical="center" wrapText="1"/>
    </xf>
    <xf numFmtId="0" fontId="0" fillId="0" borderId="20" xfId="0" applyBorder="1" applyAlignment="1">
      <alignment horizontal="justify" vertical="center" wrapText="1"/>
    </xf>
    <xf numFmtId="49" fontId="218" fillId="0" borderId="21" xfId="0" applyNumberFormat="1" applyFont="1" applyFill="1" applyBorder="1" applyAlignment="1">
      <alignment vertical="top" wrapText="1"/>
    </xf>
    <xf numFmtId="0" fontId="85" fillId="0" borderId="22" xfId="0" applyFont="1" applyBorder="1" applyAlignment="1">
      <alignment wrapText="1"/>
    </xf>
    <xf numFmtId="0" fontId="85" fillId="0" borderId="20" xfId="0" applyFont="1" applyBorder="1" applyAlignment="1">
      <alignment wrapText="1"/>
    </xf>
    <xf numFmtId="0" fontId="220" fillId="0" borderId="22" xfId="0" applyFont="1" applyBorder="1" applyAlignment="1">
      <alignment wrapText="1"/>
    </xf>
    <xf numFmtId="0" fontId="220" fillId="0" borderId="20" xfId="0" applyFont="1" applyBorder="1" applyAlignment="1">
      <alignment wrapText="1"/>
    </xf>
    <xf numFmtId="0" fontId="221" fillId="0" borderId="21" xfId="0" applyFont="1" applyBorder="1" applyAlignment="1">
      <alignment horizontal="justify" vertical="center" wrapText="1"/>
    </xf>
    <xf numFmtId="0" fontId="82" fillId="0" borderId="22" xfId="0" applyFont="1" applyBorder="1" applyAlignment="1">
      <alignment horizontal="justify" wrapText="1"/>
    </xf>
    <xf numFmtId="0" fontId="82" fillId="0" borderId="20" xfId="0" applyFont="1" applyBorder="1" applyAlignment="1">
      <alignment horizontal="justify" wrapText="1"/>
    </xf>
    <xf numFmtId="49" fontId="179" fillId="0" borderId="21" xfId="0" applyNumberFormat="1" applyFont="1" applyFill="1" applyBorder="1" applyAlignment="1">
      <alignment horizontal="left" vertical="top" wrapText="1"/>
    </xf>
    <xf numFmtId="0" fontId="64" fillId="0" borderId="22" xfId="0" applyFont="1" applyBorder="1" applyAlignment="1">
      <alignment wrapText="1"/>
    </xf>
    <xf numFmtId="0" fontId="64" fillId="0" borderId="20" xfId="0" applyFont="1" applyBorder="1" applyAlignment="1">
      <alignment wrapText="1"/>
    </xf>
    <xf numFmtId="0" fontId="171" fillId="0" borderId="21" xfId="0" applyFont="1" applyFill="1" applyBorder="1" applyAlignment="1">
      <alignment horizontal="justify" vertical="center" wrapText="1"/>
    </xf>
    <xf numFmtId="0" fontId="200" fillId="0" borderId="22" xfId="0" applyFont="1" applyBorder="1" applyAlignment="1">
      <alignment horizontal="justify" vertical="center" wrapText="1"/>
    </xf>
    <xf numFmtId="0" fontId="200" fillId="0" borderId="20" xfId="0" applyFont="1" applyBorder="1" applyAlignment="1">
      <alignment horizontal="justify" vertical="center" wrapText="1"/>
    </xf>
    <xf numFmtId="0" fontId="205" fillId="36" borderId="36" xfId="0" applyFont="1" applyFill="1" applyBorder="1" applyAlignment="1">
      <alignment horizontal="justify" vertical="top" wrapText="1"/>
    </xf>
    <xf numFmtId="0" fontId="204" fillId="36" borderId="29" xfId="0" applyFont="1" applyFill="1" applyBorder="1" applyAlignment="1">
      <alignment horizontal="justify" vertical="top" wrapText="1"/>
    </xf>
    <xf numFmtId="0" fontId="204" fillId="36" borderId="42" xfId="0" applyFont="1" applyFill="1" applyBorder="1" applyAlignment="1">
      <alignment horizontal="justify" vertical="top" wrapText="1"/>
    </xf>
    <xf numFmtId="0" fontId="205" fillId="0" borderId="21" xfId="0" applyFont="1" applyBorder="1" applyAlignment="1">
      <alignment horizontal="justify" vertical="center" wrapText="1"/>
    </xf>
    <xf numFmtId="0" fontId="64" fillId="0" borderId="22" xfId="0" applyFont="1" applyBorder="1" applyAlignment="1">
      <alignment horizontal="justify" wrapText="1"/>
    </xf>
    <xf numFmtId="0" fontId="64" fillId="0" borderId="20" xfId="0" applyFont="1" applyBorder="1" applyAlignment="1">
      <alignment horizontal="justify" wrapText="1"/>
    </xf>
    <xf numFmtId="182" fontId="222" fillId="2" borderId="24" xfId="0" applyNumberFormat="1" applyFont="1" applyFill="1" applyBorder="1" applyAlignment="1">
      <alignment horizontal="center" vertical="center" wrapText="1"/>
    </xf>
    <xf numFmtId="0" fontId="45" fillId="0" borderId="1" xfId="0" applyFont="1" applyBorder="1" applyAlignment="1">
      <alignment horizontal="center" vertical="center" wrapText="1"/>
    </xf>
    <xf numFmtId="0" fontId="45" fillId="0" borderId="23" xfId="0" applyFont="1" applyBorder="1" applyAlignment="1">
      <alignment horizontal="center" vertical="center" wrapText="1"/>
    </xf>
    <xf numFmtId="0" fontId="179" fillId="0" borderId="21" xfId="0" applyFont="1" applyFill="1" applyBorder="1" applyAlignment="1" quotePrefix="1">
      <alignment horizontal="justify" vertical="center" wrapText="1" shrinkToFit="1"/>
    </xf>
    <xf numFmtId="0" fontId="179" fillId="0" borderId="22" xfId="0" applyFont="1" applyFill="1" applyBorder="1" applyAlignment="1" quotePrefix="1">
      <alignment horizontal="justify" vertical="center" wrapText="1" shrinkToFit="1"/>
    </xf>
    <xf numFmtId="0" fontId="179" fillId="0" borderId="20" xfId="0" applyFont="1" applyFill="1" applyBorder="1" applyAlignment="1" quotePrefix="1">
      <alignment horizontal="justify" vertical="center" wrapText="1" shrinkToFit="1"/>
    </xf>
    <xf numFmtId="49" fontId="171" fillId="0" borderId="21" xfId="0" applyNumberFormat="1" applyFont="1" applyFill="1" applyBorder="1" applyAlignment="1" quotePrefix="1">
      <alignment horizontal="justify" vertical="center" wrapText="1"/>
    </xf>
    <xf numFmtId="0" fontId="193" fillId="0" borderId="22" xfId="0" applyFont="1" applyFill="1" applyBorder="1" applyAlignment="1">
      <alignment horizontal="justify" vertical="center" wrapText="1"/>
    </xf>
    <xf numFmtId="0" fontId="193" fillId="0" borderId="20" xfId="0" applyFont="1" applyFill="1" applyBorder="1" applyAlignment="1">
      <alignment horizontal="justify" vertical="center" wrapText="1"/>
    </xf>
    <xf numFmtId="0" fontId="179" fillId="0" borderId="21" xfId="0" applyFont="1" applyFill="1" applyBorder="1" applyAlignment="1">
      <alignment horizontal="justify" vertical="top" wrapText="1"/>
    </xf>
    <xf numFmtId="49" fontId="176" fillId="0" borderId="24" xfId="0" applyNumberFormat="1" applyFont="1" applyFill="1" applyBorder="1" applyAlignment="1">
      <alignment vertical="center" wrapText="1"/>
    </xf>
    <xf numFmtId="0" fontId="0" fillId="0" borderId="1" xfId="0" applyBorder="1" applyAlignment="1">
      <alignment vertical="center" wrapText="1"/>
    </xf>
    <xf numFmtId="0" fontId="0" fillId="0" borderId="23" xfId="0" applyBorder="1" applyAlignment="1">
      <alignment vertical="center" wrapText="1"/>
    </xf>
    <xf numFmtId="0" fontId="181" fillId="0" borderId="19" xfId="0" applyFont="1" applyBorder="1" applyAlignment="1">
      <alignment horizontal="center" vertical="center" wrapText="1"/>
    </xf>
    <xf numFmtId="0" fontId="181" fillId="0" borderId="24" xfId="0" applyFont="1" applyBorder="1" applyAlignment="1">
      <alignment horizontal="center" vertical="center" wrapText="1"/>
    </xf>
    <xf numFmtId="49" fontId="179" fillId="36" borderId="21" xfId="0" applyNumberFormat="1" applyFont="1" applyFill="1" applyBorder="1" applyAlignment="1" quotePrefix="1">
      <alignment horizontal="left" vertical="top" wrapText="1"/>
    </xf>
    <xf numFmtId="0" fontId="181" fillId="0" borderId="22" xfId="0" applyFont="1" applyBorder="1" applyAlignment="1">
      <alignment vertical="top" wrapText="1"/>
    </xf>
    <xf numFmtId="0" fontId="181" fillId="0" borderId="20" xfId="0" applyFont="1" applyBorder="1" applyAlignment="1">
      <alignment vertical="top" wrapText="1"/>
    </xf>
    <xf numFmtId="0" fontId="178" fillId="0" borderId="24" xfId="0" applyFont="1" applyFill="1" applyBorder="1" applyAlignment="1">
      <alignment horizontal="center" vertical="center" wrapText="1"/>
    </xf>
    <xf numFmtId="49" fontId="171" fillId="0" borderId="21" xfId="0" applyNumberFormat="1" applyFont="1" applyFill="1" applyBorder="1" applyAlignment="1">
      <alignment horizontal="justify" vertical="center" wrapText="1"/>
    </xf>
    <xf numFmtId="49" fontId="176" fillId="36" borderId="21" xfId="0" applyNumberFormat="1" applyFont="1" applyFill="1" applyBorder="1" applyAlignment="1" quotePrefix="1">
      <alignment horizontal="left" vertical="top" wrapText="1"/>
    </xf>
    <xf numFmtId="0" fontId="0" fillId="0" borderId="20" xfId="0" applyBorder="1" applyAlignment="1">
      <alignment vertical="top" wrapText="1"/>
    </xf>
    <xf numFmtId="0" fontId="179" fillId="36" borderId="21" xfId="0" applyFont="1" applyFill="1" applyBorder="1" applyAlignment="1">
      <alignment horizontal="justify" vertical="top" wrapText="1"/>
    </xf>
    <xf numFmtId="0" fontId="179" fillId="36" borderId="22" xfId="0" applyFont="1" applyFill="1" applyBorder="1" applyAlignment="1">
      <alignment horizontal="justify" vertical="top" wrapText="1"/>
    </xf>
    <xf numFmtId="0" fontId="179" fillId="36" borderId="20" xfId="0" applyFont="1" applyFill="1" applyBorder="1" applyAlignment="1">
      <alignment horizontal="justify" vertical="top" wrapText="1"/>
    </xf>
    <xf numFmtId="0" fontId="176" fillId="36" borderId="24" xfId="0" applyFont="1" applyFill="1" applyBorder="1" applyAlignment="1">
      <alignment horizontal="center" vertical="center" wrapText="1"/>
    </xf>
    <xf numFmtId="0" fontId="0" fillId="0" borderId="1" xfId="0" applyBorder="1" applyAlignment="1">
      <alignment horizontal="center" vertical="center" wrapText="1"/>
    </xf>
    <xf numFmtId="49" fontId="179" fillId="36" borderId="21" xfId="0" applyNumberFormat="1" applyFont="1" applyFill="1" applyBorder="1" applyAlignment="1">
      <alignment horizontal="justify" vertical="center" wrapText="1"/>
    </xf>
    <xf numFmtId="0" fontId="189" fillId="0" borderId="32" xfId="0" applyFont="1" applyBorder="1" applyAlignment="1">
      <alignment horizontal="justify" wrapText="1"/>
    </xf>
    <xf numFmtId="0" fontId="189" fillId="0" borderId="20" xfId="0" applyFont="1" applyBorder="1" applyAlignment="1">
      <alignment horizontal="justify" wrapText="1"/>
    </xf>
    <xf numFmtId="0" fontId="171" fillId="36" borderId="21" xfId="0" applyFont="1" applyFill="1" applyBorder="1" applyAlignment="1" quotePrefix="1">
      <alignment horizontal="left" vertical="center" wrapText="1"/>
    </xf>
    <xf numFmtId="0" fontId="200" fillId="0" borderId="22" xfId="0" applyFont="1" applyBorder="1" applyAlignment="1">
      <alignment vertical="center" wrapText="1"/>
    </xf>
    <xf numFmtId="0" fontId="200" fillId="0" borderId="20" xfId="0" applyFont="1" applyBorder="1" applyAlignment="1">
      <alignment vertical="center" wrapText="1"/>
    </xf>
    <xf numFmtId="0" fontId="179" fillId="0" borderId="21" xfId="0" applyFont="1" applyFill="1" applyBorder="1" applyAlignment="1" quotePrefix="1">
      <alignment horizontal="justify" vertical="center" wrapText="1"/>
    </xf>
    <xf numFmtId="0" fontId="181" fillId="0" borderId="22" xfId="0" applyFont="1" applyBorder="1" applyAlignment="1">
      <alignment horizontal="justify" wrapText="1"/>
    </xf>
    <xf numFmtId="0" fontId="181" fillId="0" borderId="20" xfId="0" applyFont="1" applyBorder="1" applyAlignment="1">
      <alignment horizontal="justify" wrapText="1"/>
    </xf>
    <xf numFmtId="0" fontId="161" fillId="0" borderId="1" xfId="0" applyFont="1" applyFill="1" applyBorder="1" applyAlignment="1">
      <alignment horizontal="center" vertical="center" wrapText="1"/>
    </xf>
    <xf numFmtId="0" fontId="0" fillId="0" borderId="35" xfId="0" applyBorder="1" applyAlignment="1">
      <alignment horizontal="center" vertical="center" wrapText="1"/>
    </xf>
    <xf numFmtId="0" fontId="193" fillId="0" borderId="19" xfId="0" applyFont="1" applyFill="1" applyBorder="1" applyAlignment="1">
      <alignment horizontal="center" vertical="center" wrapText="1"/>
    </xf>
    <xf numFmtId="0" fontId="193" fillId="0" borderId="19" xfId="0" applyFont="1" applyFill="1" applyBorder="1" applyAlignment="1" quotePrefix="1">
      <alignment horizontal="center" vertical="center"/>
    </xf>
    <xf numFmtId="0" fontId="179" fillId="36" borderId="21" xfId="0" applyFont="1" applyFill="1" applyBorder="1" applyAlignment="1">
      <alignment horizontal="justify" vertical="center" wrapText="1"/>
    </xf>
    <xf numFmtId="0" fontId="179" fillId="36" borderId="22" xfId="0" applyFont="1" applyFill="1" applyBorder="1" applyAlignment="1">
      <alignment horizontal="justify" vertical="center" wrapText="1"/>
    </xf>
    <xf numFmtId="0" fontId="179" fillId="36" borderId="20" xfId="0" applyFont="1" applyFill="1" applyBorder="1" applyAlignment="1">
      <alignment horizontal="justify" vertical="center" wrapText="1"/>
    </xf>
    <xf numFmtId="0" fontId="60" fillId="0" borderId="24" xfId="0" applyFont="1" applyFill="1" applyBorder="1" applyAlignment="1">
      <alignment horizontal="center" vertical="top" wrapText="1"/>
    </xf>
    <xf numFmtId="0" fontId="60" fillId="0" borderId="1" xfId="0" applyFont="1" applyFill="1" applyBorder="1" applyAlignment="1">
      <alignment horizontal="center" vertical="top"/>
    </xf>
    <xf numFmtId="0" fontId="60" fillId="0" borderId="23" xfId="0" applyFont="1" applyFill="1" applyBorder="1" applyAlignment="1">
      <alignment horizontal="center" vertical="top"/>
    </xf>
    <xf numFmtId="0" fontId="161" fillId="0" borderId="27" xfId="0" applyFont="1" applyFill="1" applyBorder="1" applyAlignment="1">
      <alignment horizontal="center" vertical="center" wrapText="1"/>
    </xf>
    <xf numFmtId="0" fontId="161" fillId="0" borderId="19" xfId="0" applyFont="1" applyFill="1" applyBorder="1" applyAlignment="1">
      <alignment horizontal="center" vertical="center" wrapText="1"/>
    </xf>
    <xf numFmtId="0" fontId="177" fillId="0" borderId="24" xfId="0" applyFont="1" applyFill="1" applyBorder="1" applyAlignment="1">
      <alignment horizontal="center" vertical="center" wrapText="1"/>
    </xf>
    <xf numFmtId="0" fontId="0" fillId="0" borderId="23" xfId="0" applyBorder="1" applyAlignment="1">
      <alignment horizontal="center" vertical="center" wrapText="1"/>
    </xf>
    <xf numFmtId="0" fontId="186" fillId="0" borderId="21" xfId="0" applyFont="1" applyBorder="1" applyAlignment="1">
      <alignment vertical="center" wrapText="1"/>
    </xf>
    <xf numFmtId="0" fontId="0" fillId="0" borderId="22" xfId="0" applyBorder="1" applyAlignment="1">
      <alignment vertical="center" wrapText="1"/>
    </xf>
    <xf numFmtId="0" fontId="0" fillId="0" borderId="20" xfId="0" applyBorder="1" applyAlignment="1">
      <alignment vertical="center" wrapText="1"/>
    </xf>
    <xf numFmtId="0" fontId="179" fillId="0" borderId="21" xfId="0" applyFont="1" applyFill="1" applyBorder="1" applyAlignment="1">
      <alignment horizontal="left" vertical="center" wrapText="1"/>
    </xf>
    <xf numFmtId="0" fontId="179" fillId="0" borderId="21" xfId="0" applyNumberFormat="1" applyFont="1" applyFill="1" applyBorder="1" applyAlignment="1" quotePrefix="1">
      <alignment horizontal="justify" vertical="center" wrapText="1"/>
    </xf>
    <xf numFmtId="0" fontId="179" fillId="0" borderId="22" xfId="0" applyNumberFormat="1" applyFont="1" applyFill="1" applyBorder="1" applyAlignment="1">
      <alignment horizontal="justify" vertical="center" wrapText="1"/>
    </xf>
    <xf numFmtId="0" fontId="179" fillId="0" borderId="20" xfId="0" applyNumberFormat="1" applyFont="1" applyFill="1" applyBorder="1" applyAlignment="1">
      <alignment horizontal="justify" vertical="center" wrapText="1"/>
    </xf>
    <xf numFmtId="49" fontId="179" fillId="36" borderId="21" xfId="0" applyNumberFormat="1" applyFont="1" applyFill="1" applyBorder="1" applyAlignment="1" quotePrefix="1">
      <alignment horizontal="justify" vertical="top" wrapText="1"/>
    </xf>
    <xf numFmtId="49" fontId="179" fillId="36" borderId="22" xfId="0" applyNumberFormat="1" applyFont="1" applyFill="1" applyBorder="1" applyAlignment="1" quotePrefix="1">
      <alignment horizontal="justify" vertical="top" wrapText="1"/>
    </xf>
    <xf numFmtId="49" fontId="179" fillId="36" borderId="20" xfId="0" applyNumberFormat="1" applyFont="1" applyFill="1" applyBorder="1" applyAlignment="1" quotePrefix="1">
      <alignment horizontal="justify" vertical="top" wrapText="1"/>
    </xf>
    <xf numFmtId="0" fontId="161" fillId="0" borderId="19" xfId="0" applyFont="1" applyFill="1" applyBorder="1" applyAlignment="1">
      <alignment horizontal="center" vertical="top" wrapText="1"/>
    </xf>
    <xf numFmtId="49" fontId="171" fillId="0" borderId="21" xfId="0" applyNumberFormat="1" applyFont="1" applyFill="1" applyBorder="1" applyAlignment="1">
      <alignment horizontal="left" vertical="top" wrapText="1"/>
    </xf>
    <xf numFmtId="49" fontId="171" fillId="0" borderId="22" xfId="0" applyNumberFormat="1" applyFont="1" applyFill="1" applyBorder="1" applyAlignment="1">
      <alignment horizontal="left" vertical="top" wrapText="1"/>
    </xf>
    <xf numFmtId="49" fontId="171" fillId="0" borderId="20" xfId="0" applyNumberFormat="1" applyFont="1" applyFill="1" applyBorder="1" applyAlignment="1">
      <alignment horizontal="left" vertical="top" wrapText="1"/>
    </xf>
    <xf numFmtId="0" fontId="192" fillId="0" borderId="22" xfId="0" applyFont="1" applyBorder="1" applyAlignment="1">
      <alignment horizontal="justify" wrapText="1"/>
    </xf>
    <xf numFmtId="0" fontId="192" fillId="0" borderId="20" xfId="0" applyFont="1" applyBorder="1" applyAlignment="1">
      <alignment horizontal="justify" wrapText="1"/>
    </xf>
    <xf numFmtId="49" fontId="218" fillId="0" borderId="21" xfId="0" applyNumberFormat="1" applyFont="1" applyFill="1" applyBorder="1" applyAlignment="1">
      <alignment horizontal="justify" vertical="center" wrapText="1"/>
    </xf>
    <xf numFmtId="0" fontId="223" fillId="0" borderId="22" xfId="0" applyFont="1" applyBorder="1" applyAlignment="1">
      <alignment horizontal="justify" vertical="center" wrapText="1"/>
    </xf>
    <xf numFmtId="0" fontId="223" fillId="0" borderId="20" xfId="0" applyFont="1" applyBorder="1" applyAlignment="1">
      <alignment horizontal="justify" vertical="center" wrapText="1"/>
    </xf>
    <xf numFmtId="0" fontId="218" fillId="0" borderId="21" xfId="0" applyFont="1" applyFill="1" applyBorder="1" applyAlignment="1">
      <alignment horizontal="justify" vertical="center" wrapText="1"/>
    </xf>
    <xf numFmtId="0" fontId="85" fillId="0" borderId="22" xfId="0" applyFont="1" applyBorder="1" applyAlignment="1">
      <alignment horizontal="justify" vertical="center" wrapText="1"/>
    </xf>
    <xf numFmtId="0" fontId="85" fillId="0" borderId="20" xfId="0" applyFont="1" applyBorder="1" applyAlignment="1">
      <alignment horizontal="justify" vertical="center" wrapText="1"/>
    </xf>
    <xf numFmtId="2" fontId="171" fillId="0" borderId="21" xfId="0" applyNumberFormat="1" applyFont="1" applyFill="1" applyBorder="1" applyAlignment="1">
      <alignment horizontal="justify" vertical="top" wrapText="1"/>
    </xf>
    <xf numFmtId="2" fontId="171" fillId="0" borderId="22" xfId="0" applyNumberFormat="1" applyFont="1" applyFill="1" applyBorder="1" applyAlignment="1">
      <alignment horizontal="justify" vertical="top" wrapText="1"/>
    </xf>
    <xf numFmtId="2" fontId="171" fillId="0" borderId="20" xfId="0" applyNumberFormat="1" applyFont="1" applyFill="1" applyBorder="1" applyAlignment="1">
      <alignment horizontal="justify" vertical="top" wrapText="1"/>
    </xf>
    <xf numFmtId="2" fontId="179" fillId="0" borderId="21" xfId="0" applyNumberFormat="1" applyFont="1" applyFill="1" applyBorder="1" applyAlignment="1">
      <alignment horizontal="justify" vertical="center" wrapText="1"/>
    </xf>
    <xf numFmtId="2" fontId="179" fillId="0" borderId="22" xfId="0" applyNumberFormat="1" applyFont="1" applyFill="1" applyBorder="1" applyAlignment="1">
      <alignment horizontal="justify" vertical="center" wrapText="1"/>
    </xf>
    <xf numFmtId="2" fontId="179" fillId="0" borderId="20" xfId="0" applyNumberFormat="1" applyFont="1" applyFill="1" applyBorder="1" applyAlignment="1">
      <alignment horizontal="justify" vertical="center" wrapText="1"/>
    </xf>
    <xf numFmtId="0" fontId="179" fillId="0" borderId="21" xfId="0" applyFont="1" applyFill="1" applyBorder="1" applyAlignment="1">
      <alignment horizontal="justify" vertical="center" wrapText="1"/>
    </xf>
    <xf numFmtId="0" fontId="220" fillId="0" borderId="22" xfId="0" applyFont="1" applyBorder="1" applyAlignment="1">
      <alignment horizontal="justify" vertical="center" wrapText="1"/>
    </xf>
    <xf numFmtId="0" fontId="220" fillId="0" borderId="20" xfId="0" applyFont="1" applyBorder="1" applyAlignment="1">
      <alignment horizontal="justify" vertical="center" wrapText="1"/>
    </xf>
    <xf numFmtId="49" fontId="218" fillId="36" borderId="21" xfId="0" applyNumberFormat="1" applyFont="1" applyFill="1" applyBorder="1" applyAlignment="1">
      <alignment horizontal="justify" vertical="center" wrapText="1"/>
    </xf>
    <xf numFmtId="0" fontId="82" fillId="0" borderId="22" xfId="0" applyFont="1" applyBorder="1" applyAlignment="1">
      <alignment vertical="center" wrapText="1"/>
    </xf>
    <xf numFmtId="0" fontId="82" fillId="0" borderId="20" xfId="0" applyFont="1" applyBorder="1" applyAlignment="1">
      <alignment vertical="center" wrapText="1"/>
    </xf>
    <xf numFmtId="0" fontId="160" fillId="0" borderId="22" xfId="0" applyFont="1" applyBorder="1" applyAlignment="1">
      <alignment horizontal="justify" wrapText="1"/>
    </xf>
    <xf numFmtId="0" fontId="160" fillId="0" borderId="20" xfId="0" applyFont="1" applyBorder="1" applyAlignment="1">
      <alignment horizontal="justify" wrapText="1"/>
    </xf>
    <xf numFmtId="0" fontId="179" fillId="0" borderId="25" xfId="0" applyFont="1" applyFill="1" applyBorder="1" applyAlignment="1">
      <alignment horizontal="left" vertical="center" wrapText="1"/>
    </xf>
    <xf numFmtId="0" fontId="64" fillId="0" borderId="32" xfId="0" applyFont="1" applyBorder="1" applyAlignment="1">
      <alignment vertical="center" wrapText="1"/>
    </xf>
    <xf numFmtId="0" fontId="64" fillId="0" borderId="20" xfId="0" applyFont="1" applyBorder="1" applyAlignment="1">
      <alignment vertical="center" wrapText="1"/>
    </xf>
    <xf numFmtId="49" fontId="179" fillId="0" borderId="21" xfId="0" applyNumberFormat="1" applyFont="1" applyFill="1" applyBorder="1" applyAlignment="1">
      <alignment horizontal="justify" vertical="center" wrapText="1"/>
    </xf>
    <xf numFmtId="0" fontId="181" fillId="0" borderId="22" xfId="0" applyFont="1" applyBorder="1" applyAlignment="1">
      <alignment horizontal="justify" vertical="center" wrapText="1"/>
    </xf>
    <xf numFmtId="0" fontId="181" fillId="0" borderId="20" xfId="0" applyFont="1" applyBorder="1" applyAlignment="1">
      <alignment horizontal="justify" vertical="center" wrapText="1"/>
    </xf>
    <xf numFmtId="0" fontId="190" fillId="36" borderId="22" xfId="0" applyFont="1" applyFill="1" applyBorder="1" applyAlignment="1">
      <alignment horizontal="justify" vertical="center" wrapText="1"/>
    </xf>
    <xf numFmtId="0" fontId="190" fillId="36" borderId="20" xfId="0" applyFont="1" applyFill="1" applyBorder="1" applyAlignment="1">
      <alignment horizontal="justify" vertical="center" wrapText="1"/>
    </xf>
    <xf numFmtId="0" fontId="161" fillId="0" borderId="24" xfId="0" applyFont="1" applyFill="1" applyBorder="1" applyAlignment="1">
      <alignment horizontal="center" vertical="center" wrapText="1"/>
    </xf>
    <xf numFmtId="0" fontId="224" fillId="0" borderId="23" xfId="0" applyFont="1" applyFill="1" applyBorder="1" applyAlignment="1">
      <alignment horizontal="center" vertical="center" wrapText="1"/>
    </xf>
    <xf numFmtId="49" fontId="171" fillId="0" borderId="21" xfId="0" applyNumberFormat="1" applyFont="1" applyFill="1" applyBorder="1" applyAlignment="1">
      <alignment vertical="center" wrapText="1"/>
    </xf>
    <xf numFmtId="49" fontId="171" fillId="0" borderId="22" xfId="0" applyNumberFormat="1" applyFont="1" applyFill="1" applyBorder="1" applyAlignment="1">
      <alignment vertical="center" wrapText="1"/>
    </xf>
    <xf numFmtId="49" fontId="171" fillId="0" borderId="20" xfId="0" applyNumberFormat="1" applyFont="1" applyFill="1" applyBorder="1" applyAlignment="1">
      <alignment vertical="center" wrapText="1"/>
    </xf>
    <xf numFmtId="2" fontId="171" fillId="0" borderId="32" xfId="0" applyNumberFormat="1" applyFont="1" applyFill="1" applyBorder="1" applyAlignment="1">
      <alignment horizontal="justify" vertical="top" wrapText="1"/>
    </xf>
    <xf numFmtId="2" fontId="171" fillId="0" borderId="39" xfId="0" applyNumberFormat="1" applyFont="1" applyFill="1" applyBorder="1" applyAlignment="1">
      <alignment horizontal="justify" vertical="top" wrapText="1"/>
    </xf>
    <xf numFmtId="0" fontId="177" fillId="36" borderId="1" xfId="0" applyFont="1" applyFill="1" applyBorder="1" applyAlignment="1">
      <alignment horizontal="center" vertical="center" wrapText="1"/>
    </xf>
    <xf numFmtId="0" fontId="36" fillId="0" borderId="34" xfId="0" applyFont="1" applyFill="1" applyBorder="1" applyAlignment="1">
      <alignment horizontal="center" vertical="center" wrapText="1"/>
    </xf>
    <xf numFmtId="0" fontId="36" fillId="0" borderId="34" xfId="0" applyFont="1" applyFill="1" applyBorder="1" applyAlignment="1">
      <alignment horizontal="center" vertical="center"/>
    </xf>
    <xf numFmtId="0" fontId="37" fillId="0" borderId="34" xfId="0" applyFont="1" applyFill="1" applyBorder="1" applyAlignment="1">
      <alignment horizontal="center" vertical="center" wrapText="1"/>
    </xf>
    <xf numFmtId="3" fontId="36" fillId="36" borderId="34" xfId="0" applyNumberFormat="1" applyFont="1" applyFill="1" applyBorder="1" applyAlignment="1">
      <alignment horizontal="center" vertical="center" wrapText="1"/>
    </xf>
    <xf numFmtId="183" fontId="36" fillId="36" borderId="34" xfId="43" applyNumberFormat="1" applyFont="1" applyFill="1" applyBorder="1" applyAlignment="1">
      <alignment horizontal="center" vertical="center" wrapText="1"/>
    </xf>
    <xf numFmtId="49" fontId="179" fillId="0" borderId="21" xfId="0" applyNumberFormat="1" applyFont="1" applyFill="1" applyBorder="1" applyAlignment="1" quotePrefix="1">
      <alignment vertical="center" wrapText="1"/>
    </xf>
    <xf numFmtId="0" fontId="175" fillId="0" borderId="19" xfId="0" applyFont="1" applyFill="1" applyBorder="1" applyAlignment="1">
      <alignment horizontal="left" vertical="center" wrapText="1"/>
    </xf>
    <xf numFmtId="49" fontId="205" fillId="0" borderId="21" xfId="0" applyNumberFormat="1" applyFont="1" applyFill="1" applyBorder="1" applyAlignment="1">
      <alignment horizontal="justify" vertical="center" wrapText="1"/>
    </xf>
    <xf numFmtId="0" fontId="225" fillId="0" borderId="22" xfId="0" applyFont="1" applyBorder="1" applyAlignment="1">
      <alignment horizontal="justify" vertical="center" wrapText="1"/>
    </xf>
    <xf numFmtId="0" fontId="225" fillId="0" borderId="20" xfId="0" applyFont="1" applyBorder="1" applyAlignment="1">
      <alignment horizontal="justify" vertical="center" wrapText="1"/>
    </xf>
    <xf numFmtId="0" fontId="171" fillId="0" borderId="21" xfId="0" applyFont="1" applyFill="1" applyBorder="1" applyAlignment="1">
      <alignment horizontal="justify" vertical="top" wrapText="1"/>
    </xf>
    <xf numFmtId="0" fontId="226" fillId="0" borderId="22" xfId="0" applyFont="1" applyFill="1" applyBorder="1" applyAlignment="1">
      <alignment horizontal="justify" vertical="top" wrapText="1"/>
    </xf>
    <xf numFmtId="0" fontId="226" fillId="0" borderId="20" xfId="0" applyFont="1" applyFill="1" applyBorder="1" applyAlignment="1">
      <alignment horizontal="justify" vertical="top" wrapText="1"/>
    </xf>
    <xf numFmtId="0" fontId="64" fillId="0" borderId="22" xfId="0" applyFont="1" applyBorder="1" applyAlignment="1">
      <alignment horizontal="justify" vertical="center" wrapText="1"/>
    </xf>
    <xf numFmtId="0" fontId="64" fillId="0" borderId="20" xfId="0" applyFont="1" applyBorder="1" applyAlignment="1">
      <alignment horizontal="justify" vertical="center" wrapText="1"/>
    </xf>
    <xf numFmtId="0" fontId="179" fillId="36" borderId="19" xfId="0" applyFont="1" applyFill="1" applyBorder="1" applyAlignment="1">
      <alignment horizontal="left" vertical="center" wrapText="1"/>
    </xf>
    <xf numFmtId="0" fontId="171" fillId="0" borderId="19" xfId="0" applyFont="1" applyFill="1" applyBorder="1" applyAlignment="1">
      <alignment horizontal="left" vertical="center" wrapText="1"/>
    </xf>
    <xf numFmtId="0" fontId="54" fillId="0" borderId="21" xfId="0" applyFont="1" applyFill="1" applyBorder="1" applyAlignment="1">
      <alignment horizontal="justify" vertical="center" wrapText="1"/>
    </xf>
    <xf numFmtId="0" fontId="175" fillId="0" borderId="22" xfId="0" applyFont="1" applyFill="1" applyBorder="1" applyAlignment="1">
      <alignment horizontal="justify" vertical="center" wrapText="1"/>
    </xf>
    <xf numFmtId="0" fontId="175" fillId="0" borderId="20" xfId="0" applyFont="1" applyFill="1" applyBorder="1" applyAlignment="1">
      <alignment horizontal="justify" vertical="center" wrapText="1"/>
    </xf>
    <xf numFmtId="0" fontId="27" fillId="0" borderId="0" xfId="0" applyFont="1" applyFill="1" applyAlignment="1">
      <alignment horizontal="center" vertical="top" wrapText="1"/>
    </xf>
    <xf numFmtId="0" fontId="27" fillId="0" borderId="0" xfId="0" applyFont="1" applyFill="1" applyAlignment="1">
      <alignment horizontal="center" vertical="top"/>
    </xf>
    <xf numFmtId="49" fontId="37" fillId="0" borderId="34" xfId="0" applyNumberFormat="1" applyFont="1" applyFill="1" applyBorder="1" applyAlignment="1">
      <alignment horizontal="center" vertical="center" wrapText="1"/>
    </xf>
    <xf numFmtId="49" fontId="32" fillId="0" borderId="34" xfId="0" applyNumberFormat="1" applyFont="1" applyFill="1" applyBorder="1" applyAlignment="1">
      <alignment horizontal="center" vertical="center" wrapText="1"/>
    </xf>
    <xf numFmtId="0" fontId="77" fillId="0" borderId="43" xfId="0" applyFont="1" applyFill="1" applyBorder="1" applyAlignment="1">
      <alignment horizontal="center" vertical="center"/>
    </xf>
    <xf numFmtId="0" fontId="171" fillId="0" borderId="22" xfId="0" applyFont="1" applyFill="1" applyBorder="1" applyAlignment="1">
      <alignment horizontal="justify" vertical="top" wrapText="1"/>
    </xf>
    <xf numFmtId="0" fontId="171" fillId="0" borderId="20" xfId="0" applyFont="1" applyFill="1" applyBorder="1" applyAlignment="1">
      <alignment horizontal="justify" vertical="top" wrapText="1"/>
    </xf>
    <xf numFmtId="0" fontId="179" fillId="0" borderId="22" xfId="0" applyFont="1" applyFill="1" applyBorder="1" applyAlignment="1">
      <alignment horizontal="justify" vertical="center" wrapText="1"/>
    </xf>
    <xf numFmtId="0" fontId="179" fillId="0" borderId="20" xfId="0" applyFont="1" applyFill="1" applyBorder="1" applyAlignment="1">
      <alignment horizontal="justify" vertical="center" wrapText="1"/>
    </xf>
    <xf numFmtId="0" fontId="54" fillId="0" borderId="19" xfId="0" applyFont="1" applyFill="1" applyBorder="1" applyAlignment="1">
      <alignment horizontal="left" vertical="center" wrapText="1"/>
    </xf>
    <xf numFmtId="0" fontId="176" fillId="0" borderId="22" xfId="0" applyNumberFormat="1" applyFont="1" applyFill="1" applyBorder="1" applyAlignment="1">
      <alignment horizontal="justify" vertical="center" wrapText="1"/>
    </xf>
    <xf numFmtId="0" fontId="176" fillId="0" borderId="20" xfId="0" applyNumberFormat="1" applyFont="1" applyFill="1" applyBorder="1" applyAlignment="1">
      <alignment horizontal="justify" vertical="center" wrapText="1"/>
    </xf>
    <xf numFmtId="0" fontId="179" fillId="0" borderId="24" xfId="0" applyFont="1" applyFill="1" applyBorder="1" applyAlignment="1">
      <alignment horizontal="center" vertical="center" wrapText="1"/>
    </xf>
    <xf numFmtId="0" fontId="21" fillId="0" borderId="1" xfId="0" applyFont="1" applyBorder="1" applyAlignment="1">
      <alignment horizontal="center" vertical="center" wrapText="1"/>
    </xf>
    <xf numFmtId="2" fontId="219" fillId="0" borderId="21" xfId="0" applyNumberFormat="1" applyFont="1" applyFill="1" applyBorder="1" applyAlignment="1">
      <alignment horizontal="justify" vertical="top" wrapText="1"/>
    </xf>
    <xf numFmtId="2" fontId="219" fillId="0" borderId="22" xfId="0" applyNumberFormat="1" applyFont="1" applyFill="1" applyBorder="1" applyAlignment="1">
      <alignment horizontal="justify" vertical="top" wrapText="1"/>
    </xf>
    <xf numFmtId="2" fontId="219" fillId="0" borderId="20" xfId="0" applyNumberFormat="1" applyFont="1" applyFill="1" applyBorder="1" applyAlignment="1">
      <alignment horizontal="justify" vertical="top" wrapText="1"/>
    </xf>
    <xf numFmtId="49" fontId="179" fillId="36" borderId="22" xfId="0" applyNumberFormat="1" applyFont="1" applyFill="1" applyBorder="1" applyAlignment="1">
      <alignment horizontal="justify" vertical="center" wrapText="1"/>
    </xf>
    <xf numFmtId="49" fontId="179" fillId="36" borderId="20" xfId="0" applyNumberFormat="1" applyFont="1" applyFill="1" applyBorder="1" applyAlignment="1">
      <alignment horizontal="justify" vertical="center" wrapText="1"/>
    </xf>
    <xf numFmtId="49" fontId="175" fillId="0" borderId="21" xfId="0" applyNumberFormat="1" applyFont="1" applyFill="1" applyBorder="1" applyAlignment="1">
      <alignment vertical="center" wrapText="1"/>
    </xf>
    <xf numFmtId="0" fontId="179" fillId="0" borderId="25" xfId="0" applyFont="1" applyFill="1" applyBorder="1" applyAlignment="1" quotePrefix="1">
      <alignment horizontal="justify" vertical="center" wrapText="1" shrinkToFit="1"/>
    </xf>
    <xf numFmtId="0" fontId="179" fillId="0" borderId="39" xfId="0" applyFont="1" applyFill="1" applyBorder="1" applyAlignment="1" quotePrefix="1">
      <alignment horizontal="justify" vertical="center" wrapText="1" shrinkToFit="1"/>
    </xf>
    <xf numFmtId="0" fontId="179" fillId="0" borderId="25" xfId="0" applyFont="1" applyBorder="1" applyAlignment="1">
      <alignment horizontal="justify" vertical="center" wrapText="1"/>
    </xf>
    <xf numFmtId="0" fontId="175" fillId="0" borderId="32" xfId="0" applyFont="1" applyBorder="1" applyAlignment="1">
      <alignment vertical="center" wrapText="1"/>
    </xf>
    <xf numFmtId="0" fontId="175" fillId="0" borderId="39" xfId="0" applyFont="1" applyBorder="1" applyAlignment="1">
      <alignment vertical="center" wrapText="1"/>
    </xf>
    <xf numFmtId="49" fontId="172" fillId="0" borderId="21" xfId="0" applyNumberFormat="1" applyFont="1" applyFill="1" applyBorder="1" applyAlignment="1">
      <alignment vertical="center" wrapText="1"/>
    </xf>
    <xf numFmtId="0" fontId="224" fillId="0" borderId="22" xfId="0" applyFont="1" applyBorder="1" applyAlignment="1">
      <alignment wrapText="1"/>
    </xf>
    <xf numFmtId="0" fontId="224" fillId="0" borderId="20" xfId="0" applyFont="1" applyBorder="1" applyAlignment="1">
      <alignment wrapText="1"/>
    </xf>
    <xf numFmtId="0" fontId="179" fillId="0" borderId="21" xfId="0" applyFont="1" applyFill="1" applyBorder="1" applyAlignment="1" quotePrefix="1">
      <alignment vertical="center" wrapText="1" shrinkToFit="1"/>
    </xf>
    <xf numFmtId="0" fontId="179" fillId="0" borderId="19" xfId="0" applyFont="1" applyFill="1" applyBorder="1" applyAlignment="1">
      <alignment horizontal="center" vertical="center" wrapText="1"/>
    </xf>
    <xf numFmtId="0" fontId="21" fillId="0" borderId="19" xfId="0" applyFont="1" applyBorder="1" applyAlignment="1">
      <alignment horizontal="center" vertical="center" wrapText="1"/>
    </xf>
    <xf numFmtId="0" fontId="176" fillId="0" borderId="21" xfId="0" applyFont="1" applyFill="1" applyBorder="1" applyAlignment="1" quotePrefix="1">
      <alignment horizontal="justify" vertical="center" wrapText="1"/>
    </xf>
    <xf numFmtId="0" fontId="176" fillId="0" borderId="22" xfId="0" applyFont="1" applyFill="1" applyBorder="1" applyAlignment="1">
      <alignment horizontal="justify" vertical="center" wrapText="1"/>
    </xf>
    <xf numFmtId="0" fontId="176" fillId="0" borderId="20" xfId="0" applyFont="1" applyFill="1" applyBorder="1" applyAlignment="1">
      <alignment horizontal="justify" vertical="center" wrapText="1"/>
    </xf>
    <xf numFmtId="0" fontId="189" fillId="0" borderId="22" xfId="0" applyFont="1" applyBorder="1" applyAlignment="1">
      <alignment horizontal="justify" wrapText="1"/>
    </xf>
    <xf numFmtId="0" fontId="227" fillId="0" borderId="21" xfId="0" applyFont="1" applyBorder="1" applyAlignment="1">
      <alignment horizontal="justify" vertical="center" wrapText="1"/>
    </xf>
    <xf numFmtId="0" fontId="227" fillId="0" borderId="22" xfId="0" applyFont="1" applyBorder="1" applyAlignment="1">
      <alignment horizontal="justify" vertical="center" wrapText="1"/>
    </xf>
    <xf numFmtId="0" fontId="227" fillId="0" borderId="20" xfId="0" applyFont="1" applyBorder="1" applyAlignment="1">
      <alignment horizontal="justify" vertical="center" wrapText="1"/>
    </xf>
    <xf numFmtId="49" fontId="227" fillId="0" borderId="21" xfId="0" applyNumberFormat="1" applyFont="1" applyFill="1" applyBorder="1" applyAlignment="1">
      <alignment horizontal="justify" vertical="center" wrapText="1"/>
    </xf>
    <xf numFmtId="0" fontId="228" fillId="0" borderId="22" xfId="0" applyFont="1" applyBorder="1" applyAlignment="1">
      <alignment horizontal="justify" wrapText="1"/>
    </xf>
    <xf numFmtId="0" fontId="228" fillId="0" borderId="20" xfId="0" applyFont="1" applyBorder="1" applyAlignment="1">
      <alignment horizontal="justify" wrapText="1"/>
    </xf>
    <xf numFmtId="49" fontId="227" fillId="0" borderId="21" xfId="0" applyNumberFormat="1" applyFont="1" applyFill="1" applyBorder="1" applyAlignment="1" quotePrefix="1">
      <alignment horizontal="justify" vertical="top" wrapText="1"/>
    </xf>
    <xf numFmtId="49" fontId="179" fillId="36" borderId="21" xfId="0" applyNumberFormat="1" applyFont="1" applyFill="1" applyBorder="1" applyAlignment="1" quotePrefix="1">
      <alignment vertical="top" wrapText="1"/>
    </xf>
    <xf numFmtId="0" fontId="22" fillId="0" borderId="22" xfId="0" applyFont="1" applyBorder="1" applyAlignment="1">
      <alignment wrapText="1"/>
    </xf>
    <xf numFmtId="0" fontId="22" fillId="0" borderId="20" xfId="0" applyFont="1" applyBorder="1" applyAlignment="1">
      <alignment wrapText="1"/>
    </xf>
    <xf numFmtId="49" fontId="179" fillId="36" borderId="21" xfId="0" applyNumberFormat="1" applyFont="1" applyFill="1" applyBorder="1" applyAlignment="1">
      <alignment horizontal="justify" vertical="top" wrapText="1"/>
    </xf>
    <xf numFmtId="0" fontId="22" fillId="0" borderId="22" xfId="0" applyFont="1" applyBorder="1" applyAlignment="1">
      <alignment horizontal="justify" wrapText="1"/>
    </xf>
    <xf numFmtId="0" fontId="22" fillId="0" borderId="20" xfId="0" applyFont="1" applyBorder="1" applyAlignment="1">
      <alignment horizontal="justify" wrapText="1"/>
    </xf>
    <xf numFmtId="0" fontId="172" fillId="0" borderId="21" xfId="0" applyFont="1" applyFill="1" applyBorder="1" applyAlignment="1">
      <alignment horizontal="justify" vertical="center" wrapText="1"/>
    </xf>
    <xf numFmtId="0" fontId="172" fillId="0" borderId="22" xfId="0" applyFont="1" applyFill="1" applyBorder="1" applyAlignment="1">
      <alignment horizontal="justify" vertical="center" wrapText="1"/>
    </xf>
    <xf numFmtId="0" fontId="172" fillId="0" borderId="20" xfId="0" applyFont="1" applyFill="1" applyBorder="1" applyAlignment="1">
      <alignment horizontal="justify" vertical="center" wrapText="1"/>
    </xf>
    <xf numFmtId="0" fontId="170" fillId="0" borderId="19" xfId="0" applyFont="1" applyFill="1" applyBorder="1" applyAlignment="1">
      <alignment horizontal="center" vertical="center" wrapText="1"/>
    </xf>
    <xf numFmtId="0" fontId="170" fillId="0" borderId="19" xfId="0" applyFont="1" applyFill="1" applyBorder="1" applyAlignment="1">
      <alignment horizontal="center"/>
    </xf>
    <xf numFmtId="2" fontId="179" fillId="36" borderId="21" xfId="0" applyNumberFormat="1" applyFont="1" applyFill="1" applyBorder="1" applyAlignment="1">
      <alignment horizontal="justify" vertical="center" wrapText="1"/>
    </xf>
    <xf numFmtId="0" fontId="21" fillId="0" borderId="22" xfId="0" applyFont="1" applyBorder="1" applyAlignment="1">
      <alignment horizontal="justify" vertical="center" wrapText="1"/>
    </xf>
    <xf numFmtId="0" fontId="21" fillId="0" borderId="20" xfId="0" applyFont="1" applyBorder="1" applyAlignment="1">
      <alignment horizontal="justify" vertical="center" wrapText="1"/>
    </xf>
    <xf numFmtId="0" fontId="171" fillId="0" borderId="25" xfId="0" applyFont="1" applyFill="1" applyBorder="1" applyAlignment="1">
      <alignment horizontal="justify" vertical="center" wrapText="1"/>
    </xf>
    <xf numFmtId="0" fontId="171" fillId="0" borderId="32" xfId="0" applyFont="1" applyFill="1" applyBorder="1" applyAlignment="1">
      <alignment horizontal="justify" vertical="center" wrapText="1"/>
    </xf>
    <xf numFmtId="0" fontId="171" fillId="0" borderId="39" xfId="0" applyFont="1" applyFill="1" applyBorder="1" applyAlignment="1">
      <alignment horizontal="justify" vertical="center" wrapText="1"/>
    </xf>
    <xf numFmtId="49" fontId="172" fillId="0" borderId="21" xfId="0" applyNumberFormat="1" applyFont="1" applyFill="1" applyBorder="1" applyAlignment="1">
      <alignment horizontal="justify" vertical="top" wrapText="1"/>
    </xf>
    <xf numFmtId="0" fontId="64" fillId="0" borderId="22" xfId="0" applyFont="1" applyBorder="1" applyAlignment="1">
      <alignment horizontal="justify" vertical="top" wrapText="1"/>
    </xf>
    <xf numFmtId="0" fontId="0" fillId="0" borderId="22" xfId="0" applyBorder="1" applyAlignment="1">
      <alignment vertical="top" wrapText="1"/>
    </xf>
    <xf numFmtId="49" fontId="176" fillId="36" borderId="21" xfId="0" applyNumberFormat="1" applyFont="1" applyFill="1" applyBorder="1" applyAlignment="1" quotePrefix="1">
      <alignment horizontal="left" vertical="center" wrapText="1"/>
    </xf>
    <xf numFmtId="0" fontId="0" fillId="0" borderId="22" xfId="0" applyFont="1" applyBorder="1" applyAlignment="1">
      <alignment vertical="center" wrapText="1"/>
    </xf>
    <xf numFmtId="0" fontId="0" fillId="0" borderId="20" xfId="0" applyFont="1" applyBorder="1" applyAlignment="1">
      <alignment vertical="center" wrapText="1"/>
    </xf>
    <xf numFmtId="0" fontId="171" fillId="0" borderId="21" xfId="0" applyFont="1" applyFill="1" applyBorder="1" applyAlignment="1">
      <alignment vertical="center" wrapText="1"/>
    </xf>
    <xf numFmtId="0" fontId="64" fillId="0" borderId="32" xfId="0" applyFont="1" applyBorder="1" applyAlignment="1">
      <alignment wrapText="1"/>
    </xf>
    <xf numFmtId="0" fontId="170" fillId="0" borderId="19" xfId="0" applyFont="1" applyFill="1" applyBorder="1" applyAlignment="1">
      <alignment horizontal="center" vertical="top" wrapText="1"/>
    </xf>
    <xf numFmtId="49" fontId="171" fillId="36" borderId="21" xfId="0" applyNumberFormat="1" applyFont="1" applyFill="1" applyBorder="1" applyAlignment="1" quotePrefix="1">
      <alignment vertical="center" wrapText="1"/>
    </xf>
    <xf numFmtId="0" fontId="193" fillId="0" borderId="22" xfId="0" applyFont="1" applyBorder="1" applyAlignment="1">
      <alignment vertical="center" wrapText="1"/>
    </xf>
    <xf numFmtId="0" fontId="193" fillId="0" borderId="20" xfId="0" applyFont="1" applyBorder="1" applyAlignment="1">
      <alignment vertical="center" wrapText="1"/>
    </xf>
    <xf numFmtId="2" fontId="205" fillId="0" borderId="25" xfId="0" applyNumberFormat="1" applyFont="1" applyFill="1" applyBorder="1" applyAlignment="1">
      <alignment horizontal="justify" vertical="center" wrapText="1"/>
    </xf>
    <xf numFmtId="2" fontId="205" fillId="0" borderId="32" xfId="0" applyNumberFormat="1" applyFont="1" applyFill="1" applyBorder="1" applyAlignment="1">
      <alignment horizontal="justify" vertical="center" wrapText="1"/>
    </xf>
    <xf numFmtId="2" fontId="205" fillId="0" borderId="39" xfId="0" applyNumberFormat="1" applyFont="1" applyFill="1" applyBorder="1" applyAlignment="1">
      <alignment horizontal="justify" vertical="center" wrapText="1"/>
    </xf>
    <xf numFmtId="49" fontId="179" fillId="0" borderId="21" xfId="0" applyNumberFormat="1" applyFont="1" applyFill="1" applyBorder="1" applyAlignment="1">
      <alignment horizontal="justify" vertical="top" wrapText="1"/>
    </xf>
    <xf numFmtId="49" fontId="179" fillId="0" borderId="22" xfId="0" applyNumberFormat="1" applyFont="1" applyFill="1" applyBorder="1" applyAlignment="1">
      <alignment horizontal="justify" vertical="top" wrapText="1"/>
    </xf>
    <xf numFmtId="49" fontId="179" fillId="0" borderId="20" xfId="0" applyNumberFormat="1" applyFont="1" applyFill="1" applyBorder="1" applyAlignment="1">
      <alignment horizontal="justify" vertical="top" wrapText="1"/>
    </xf>
    <xf numFmtId="49" fontId="171" fillId="36" borderId="25" xfId="0" applyNumberFormat="1" applyFont="1" applyFill="1" applyBorder="1" applyAlignment="1">
      <alignment vertical="top" wrapText="1"/>
    </xf>
    <xf numFmtId="0" fontId="159" fillId="36" borderId="32" xfId="0" applyFont="1" applyFill="1" applyBorder="1" applyAlignment="1">
      <alignment wrapText="1"/>
    </xf>
    <xf numFmtId="0" fontId="159" fillId="36" borderId="39" xfId="0" applyFont="1" applyFill="1" applyBorder="1" applyAlignment="1">
      <alignment wrapText="1"/>
    </xf>
    <xf numFmtId="49" fontId="171" fillId="36" borderId="32" xfId="0" applyNumberFormat="1" applyFont="1" applyFill="1" applyBorder="1" applyAlignment="1">
      <alignment vertical="top" wrapText="1"/>
    </xf>
    <xf numFmtId="0" fontId="82" fillId="0" borderId="22" xfId="0" applyFont="1" applyBorder="1" applyAlignment="1">
      <alignment horizontal="justify" vertical="center" wrapText="1"/>
    </xf>
    <xf numFmtId="0" fontId="82" fillId="0" borderId="20" xfId="0" applyFont="1" applyBorder="1" applyAlignment="1">
      <alignment horizontal="justify" vertical="center" wrapText="1"/>
    </xf>
    <xf numFmtId="0" fontId="21" fillId="0" borderId="22" xfId="0" applyFont="1" applyBorder="1" applyAlignment="1">
      <alignment/>
    </xf>
    <xf numFmtId="0" fontId="21" fillId="0" borderId="20" xfId="0" applyFont="1" applyBorder="1" applyAlignment="1">
      <alignment/>
    </xf>
    <xf numFmtId="49" fontId="205" fillId="37" borderId="21" xfId="0" applyNumberFormat="1" applyFont="1" applyFill="1" applyBorder="1" applyAlignment="1">
      <alignment horizontal="left" vertical="center" wrapText="1"/>
    </xf>
    <xf numFmtId="0" fontId="204" fillId="0" borderId="22" xfId="0" applyFont="1" applyBorder="1" applyAlignment="1">
      <alignment wrapText="1"/>
    </xf>
    <xf numFmtId="0" fontId="204" fillId="0" borderId="20" xfId="0" applyFont="1" applyBorder="1" applyAlignment="1">
      <alignment wrapText="1"/>
    </xf>
    <xf numFmtId="0" fontId="179" fillId="0" borderId="21" xfId="0" applyFont="1" applyFill="1" applyBorder="1" applyAlignment="1">
      <alignment vertical="center" wrapText="1"/>
    </xf>
    <xf numFmtId="0" fontId="64" fillId="0" borderId="22" xfId="0" applyFont="1" applyBorder="1" applyAlignment="1">
      <alignment vertical="center" wrapText="1"/>
    </xf>
    <xf numFmtId="2" fontId="179" fillId="36" borderId="22" xfId="0" applyNumberFormat="1" applyFont="1" applyFill="1" applyBorder="1" applyAlignment="1">
      <alignment horizontal="justify" vertical="center" wrapText="1"/>
    </xf>
    <xf numFmtId="2" fontId="179" fillId="36" borderId="20" xfId="0" applyNumberFormat="1" applyFont="1" applyFill="1" applyBorder="1" applyAlignment="1">
      <alignment horizontal="justify" vertical="center" wrapText="1"/>
    </xf>
    <xf numFmtId="49" fontId="171" fillId="36" borderId="21" xfId="0" applyNumberFormat="1" applyFont="1" applyFill="1" applyBorder="1" applyAlignment="1">
      <alignment horizontal="justify" vertical="center" wrapText="1"/>
    </xf>
    <xf numFmtId="0" fontId="193" fillId="0" borderId="22" xfId="0" applyFont="1" applyBorder="1" applyAlignment="1">
      <alignment horizontal="justify" wrapText="1"/>
    </xf>
    <xf numFmtId="0" fontId="193" fillId="0" borderId="20" xfId="0" applyFont="1" applyBorder="1" applyAlignment="1">
      <alignment horizontal="justify" wrapText="1"/>
    </xf>
    <xf numFmtId="0" fontId="202" fillId="0" borderId="24" xfId="0" applyFont="1" applyFill="1" applyBorder="1" applyAlignment="1">
      <alignment horizontal="center" vertical="center" wrapText="1"/>
    </xf>
    <xf numFmtId="49" fontId="179" fillId="36" borderId="0" xfId="0" applyNumberFormat="1" applyFont="1" applyFill="1" applyBorder="1" applyAlignment="1">
      <alignment horizontal="justify" vertical="top" wrapText="1"/>
    </xf>
    <xf numFmtId="0" fontId="22" fillId="0" borderId="0" xfId="0" applyFont="1" applyBorder="1" applyAlignment="1">
      <alignment horizontal="justify" wrapText="1"/>
    </xf>
    <xf numFmtId="0" fontId="179" fillId="0" borderId="21" xfId="62" applyNumberFormat="1" applyFont="1" applyFill="1" applyBorder="1" applyAlignment="1">
      <alignment horizontal="justify" vertical="center" wrapText="1"/>
      <protection/>
    </xf>
    <xf numFmtId="0" fontId="181" fillId="0" borderId="19" xfId="0" applyFont="1" applyBorder="1" applyAlignment="1">
      <alignment horizontal="center" vertical="center"/>
    </xf>
    <xf numFmtId="2" fontId="171" fillId="0" borderId="21" xfId="0" applyNumberFormat="1" applyFont="1" applyFill="1" applyBorder="1" applyAlignment="1">
      <alignment horizontal="justify" vertical="center" wrapText="1"/>
    </xf>
    <xf numFmtId="49" fontId="27" fillId="0" borderId="21" xfId="0" applyNumberFormat="1" applyFont="1" applyFill="1" applyBorder="1" applyAlignment="1">
      <alignment horizontal="justify" vertical="top" wrapText="1"/>
    </xf>
    <xf numFmtId="0" fontId="210" fillId="0" borderId="22" xfId="0" applyFont="1" applyBorder="1" applyAlignment="1">
      <alignment horizontal="justify" wrapText="1"/>
    </xf>
    <xf numFmtId="0" fontId="210" fillId="0" borderId="20" xfId="0" applyFont="1" applyBorder="1" applyAlignment="1">
      <alignment horizontal="justify" wrapText="1"/>
    </xf>
    <xf numFmtId="0" fontId="80" fillId="0" borderId="19" xfId="0" applyFont="1" applyFill="1" applyBorder="1" applyAlignment="1">
      <alignment horizontal="left" vertical="center" wrapText="1"/>
    </xf>
    <xf numFmtId="0" fontId="218" fillId="0" borderId="19" xfId="0" applyFont="1" applyFill="1" applyBorder="1" applyAlignment="1">
      <alignment horizontal="left" vertical="center" wrapText="1"/>
    </xf>
    <xf numFmtId="0" fontId="227" fillId="0" borderId="21" xfId="0" applyFont="1" applyFill="1" applyBorder="1" applyAlignment="1">
      <alignment horizontal="justify" vertical="center" wrapText="1"/>
    </xf>
    <xf numFmtId="0" fontId="85" fillId="0" borderId="22" xfId="0" applyFont="1" applyBorder="1" applyAlignment="1">
      <alignment horizontal="justify" wrapText="1"/>
    </xf>
    <xf numFmtId="0" fontId="85" fillId="0" borderId="20" xfId="0" applyFont="1" applyBorder="1" applyAlignment="1">
      <alignment horizontal="justify" wrapText="1"/>
    </xf>
    <xf numFmtId="49" fontId="179" fillId="0" borderId="22" xfId="0" applyNumberFormat="1" applyFont="1" applyFill="1" applyBorder="1" applyAlignment="1">
      <alignment horizontal="justify" vertical="center" wrapText="1"/>
    </xf>
    <xf numFmtId="49" fontId="179" fillId="0" borderId="20" xfId="0" applyNumberFormat="1" applyFont="1" applyFill="1" applyBorder="1" applyAlignment="1">
      <alignment horizontal="justify" vertical="center" wrapText="1"/>
    </xf>
    <xf numFmtId="0" fontId="203" fillId="0" borderId="1" xfId="0" applyFont="1" applyBorder="1" applyAlignment="1">
      <alignment horizontal="center" vertical="center" wrapText="1"/>
    </xf>
    <xf numFmtId="0" fontId="0" fillId="0" borderId="23" xfId="0" applyBorder="1" applyAlignment="1">
      <alignment wrapText="1"/>
    </xf>
    <xf numFmtId="49" fontId="27" fillId="0" borderId="21" xfId="0" applyNumberFormat="1" applyFont="1" applyFill="1" applyBorder="1" applyAlignment="1">
      <alignment horizontal="justify" vertical="center" wrapText="1"/>
    </xf>
    <xf numFmtId="0" fontId="45" fillId="0" borderId="22" xfId="0" applyFont="1" applyBorder="1" applyAlignment="1">
      <alignment vertical="center" wrapText="1"/>
    </xf>
    <xf numFmtId="0" fontId="45" fillId="0" borderId="20" xfId="0" applyFont="1" applyBorder="1" applyAlignment="1">
      <alignment vertical="center" wrapText="1"/>
    </xf>
    <xf numFmtId="49" fontId="209" fillId="0" borderId="21" xfId="0" applyNumberFormat="1" applyFont="1" applyFill="1" applyBorder="1" applyAlignment="1">
      <alignment horizontal="justify" vertical="top" wrapText="1"/>
    </xf>
    <xf numFmtId="49" fontId="209" fillId="0" borderId="22" xfId="0" applyNumberFormat="1" applyFont="1" applyFill="1" applyBorder="1" applyAlignment="1">
      <alignment horizontal="justify" vertical="top" wrapText="1"/>
    </xf>
    <xf numFmtId="49" fontId="209" fillId="0" borderId="20" xfId="0" applyNumberFormat="1" applyFont="1" applyFill="1" applyBorder="1" applyAlignment="1">
      <alignment horizontal="justify" vertical="top" wrapText="1"/>
    </xf>
    <xf numFmtId="2" fontId="205" fillId="0" borderId="22" xfId="0" applyNumberFormat="1" applyFont="1" applyFill="1" applyBorder="1" applyAlignment="1">
      <alignment horizontal="justify" vertical="center" wrapText="1"/>
    </xf>
    <xf numFmtId="2" fontId="205" fillId="0" borderId="20" xfId="0" applyNumberFormat="1" applyFont="1" applyFill="1" applyBorder="1" applyAlignment="1">
      <alignment horizontal="justify" vertical="center" wrapText="1"/>
    </xf>
    <xf numFmtId="2" fontId="27" fillId="0" borderId="36" xfId="0" applyNumberFormat="1" applyFont="1" applyFill="1" applyBorder="1" applyAlignment="1">
      <alignment horizontal="justify" vertical="top" wrapText="1"/>
    </xf>
    <xf numFmtId="2" fontId="27" fillId="0" borderId="29" xfId="0" applyNumberFormat="1" applyFont="1" applyFill="1" applyBorder="1" applyAlignment="1">
      <alignment horizontal="justify" vertical="top" wrapText="1"/>
    </xf>
    <xf numFmtId="2" fontId="27" fillId="0" borderId="42" xfId="0" applyNumberFormat="1" applyFont="1" applyFill="1" applyBorder="1" applyAlignment="1">
      <alignment horizontal="justify" vertical="top" wrapText="1"/>
    </xf>
    <xf numFmtId="49" fontId="171" fillId="0" borderId="21" xfId="0" applyNumberFormat="1" applyFont="1" applyFill="1" applyBorder="1" applyAlignment="1">
      <alignment horizontal="justify" vertical="top" wrapText="1"/>
    </xf>
    <xf numFmtId="49" fontId="171" fillId="0" borderId="22" xfId="0" applyNumberFormat="1" applyFont="1" applyFill="1" applyBorder="1" applyAlignment="1">
      <alignment horizontal="justify" vertical="top" wrapText="1"/>
    </xf>
    <xf numFmtId="49" fontId="171" fillId="0" borderId="20" xfId="0" applyNumberFormat="1" applyFont="1" applyFill="1" applyBorder="1" applyAlignment="1">
      <alignment horizontal="justify" vertical="top" wrapText="1"/>
    </xf>
    <xf numFmtId="0" fontId="179" fillId="0" borderId="41" xfId="0" applyFont="1" applyBorder="1" applyAlignment="1">
      <alignment horizontal="justify" vertical="center" wrapText="1"/>
    </xf>
    <xf numFmtId="0" fontId="175" fillId="0" borderId="0" xfId="0" applyFont="1" applyBorder="1" applyAlignment="1">
      <alignment vertical="center" wrapText="1"/>
    </xf>
    <xf numFmtId="0" fontId="0" fillId="0" borderId="0" xfId="0" applyAlignment="1">
      <alignment wrapText="1"/>
    </xf>
    <xf numFmtId="0" fontId="179" fillId="0" borderId="25" xfId="0" applyFont="1" applyBorder="1" applyAlignment="1">
      <alignment wrapText="1"/>
    </xf>
    <xf numFmtId="0" fontId="45" fillId="0" borderId="32" xfId="0" applyFont="1" applyBorder="1" applyAlignment="1">
      <alignment wrapText="1"/>
    </xf>
    <xf numFmtId="0" fontId="45" fillId="0" borderId="39" xfId="0" applyFont="1" applyBorder="1" applyAlignment="1">
      <alignment wrapText="1"/>
    </xf>
    <xf numFmtId="49" fontId="32" fillId="0" borderId="0" xfId="0" applyNumberFormat="1" applyFont="1" applyBorder="1" applyAlignment="1" quotePrefix="1">
      <alignment horizontal="justify" vertical="top" wrapText="1"/>
    </xf>
    <xf numFmtId="0" fontId="0" fillId="0" borderId="0" xfId="0" applyAlignment="1">
      <alignment horizontal="justify" wrapText="1"/>
    </xf>
    <xf numFmtId="49" fontId="229" fillId="0" borderId="0" xfId="0" applyNumberFormat="1" applyFont="1" applyBorder="1" applyAlignment="1">
      <alignment horizontal="justify" vertical="top" wrapText="1"/>
    </xf>
    <xf numFmtId="0" fontId="230" fillId="0" borderId="0" xfId="0" applyFont="1" applyAlignment="1">
      <alignment horizontal="justify" wrapText="1"/>
    </xf>
    <xf numFmtId="49" fontId="32" fillId="0" borderId="0" xfId="0" applyNumberFormat="1" applyFont="1" applyFill="1" applyBorder="1" applyAlignment="1" quotePrefix="1">
      <alignment horizontal="justify" vertical="top" wrapText="1"/>
    </xf>
    <xf numFmtId="0" fontId="32" fillId="0" borderId="44"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45" xfId="0" applyFont="1" applyBorder="1" applyAlignment="1">
      <alignment horizontal="center" vertical="center" wrapText="1"/>
    </xf>
    <xf numFmtId="49" fontId="32" fillId="0" borderId="0" xfId="0" applyNumberFormat="1" applyFont="1" applyFill="1" applyBorder="1" applyAlignment="1" quotePrefix="1">
      <alignment vertical="top" wrapText="1"/>
    </xf>
    <xf numFmtId="49" fontId="48" fillId="0" borderId="46" xfId="0" applyNumberFormat="1" applyFont="1" applyFill="1" applyBorder="1" applyAlignment="1">
      <alignment vertical="top" wrapText="1"/>
    </xf>
    <xf numFmtId="0" fontId="0" fillId="0" borderId="46" xfId="0" applyBorder="1" applyAlignment="1">
      <alignment wrapText="1"/>
    </xf>
    <xf numFmtId="0" fontId="205" fillId="37" borderId="44" xfId="0" applyFont="1" applyFill="1" applyBorder="1" applyAlignment="1">
      <alignment vertical="center" wrapText="1"/>
    </xf>
    <xf numFmtId="0" fontId="205" fillId="37" borderId="5" xfId="0" applyFont="1" applyFill="1" applyBorder="1" applyAlignment="1">
      <alignment vertical="center" wrapText="1"/>
    </xf>
    <xf numFmtId="0" fontId="205" fillId="37" borderId="45" xfId="0" applyFont="1" applyFill="1" applyBorder="1" applyAlignment="1">
      <alignment vertical="center" wrapText="1"/>
    </xf>
    <xf numFmtId="0" fontId="231" fillId="38" borderId="44" xfId="0" applyFont="1" applyFill="1" applyBorder="1" applyAlignment="1">
      <alignment horizontal="left" vertical="top" wrapText="1"/>
    </xf>
    <xf numFmtId="0" fontId="231" fillId="38" borderId="5" xfId="0" applyFont="1" applyFill="1" applyBorder="1" applyAlignment="1">
      <alignment horizontal="left" vertical="top" wrapText="1"/>
    </xf>
    <xf numFmtId="0" fontId="231" fillId="38" borderId="45" xfId="0" applyFont="1" applyFill="1" applyBorder="1" applyAlignment="1">
      <alignment horizontal="left" vertical="top" wrapText="1"/>
    </xf>
    <xf numFmtId="0" fontId="39" fillId="0" borderId="0" xfId="0" applyFont="1" applyAlignment="1">
      <alignment horizontal="center" vertical="top" wrapText="1"/>
    </xf>
    <xf numFmtId="0" fontId="45" fillId="0" borderId="0" xfId="0" applyFont="1" applyAlignment="1">
      <alignment horizontal="center" vertical="top" wrapText="1"/>
    </xf>
    <xf numFmtId="0" fontId="52" fillId="0" borderId="0" xfId="0" applyFont="1" applyAlignment="1">
      <alignment horizontal="center" vertical="top" wrapText="1"/>
    </xf>
    <xf numFmtId="0" fontId="51" fillId="0" borderId="0" xfId="0" applyFont="1" applyAlignment="1">
      <alignment horizontal="center" vertical="top" wrapText="1"/>
    </xf>
    <xf numFmtId="0" fontId="39" fillId="38" borderId="44" xfId="0" applyFont="1" applyFill="1" applyBorder="1" applyAlignment="1">
      <alignment horizontal="left" vertical="top" wrapText="1"/>
    </xf>
    <xf numFmtId="0" fontId="0" fillId="38" borderId="5" xfId="0" applyFill="1" applyBorder="1" applyAlignment="1">
      <alignment horizontal="left" vertical="top" wrapText="1"/>
    </xf>
    <xf numFmtId="0" fontId="0" fillId="38" borderId="45" xfId="0" applyFill="1" applyBorder="1" applyAlignment="1">
      <alignment horizontal="left" vertical="top" wrapText="1"/>
    </xf>
    <xf numFmtId="0" fontId="199" fillId="0" borderId="17" xfId="0" applyFont="1" applyBorder="1" applyAlignment="1">
      <alignment horizontal="center" vertical="center" wrapText="1"/>
    </xf>
    <xf numFmtId="0" fontId="0" fillId="0" borderId="35" xfId="0" applyBorder="1" applyAlignment="1">
      <alignment vertical="center" wrapText="1"/>
    </xf>
    <xf numFmtId="0" fontId="188" fillId="0" borderId="17" xfId="0" applyFont="1" applyBorder="1" applyAlignment="1">
      <alignment horizontal="center" vertical="center" wrapText="1"/>
    </xf>
    <xf numFmtId="0" fontId="45" fillId="0" borderId="35" xfId="0" applyFont="1" applyBorder="1" applyAlignment="1">
      <alignment horizontal="center" vertical="center" wrapText="1"/>
    </xf>
  </cellXfs>
  <cellStyles count="78">
    <cellStyle name="Normal" xfId="0"/>
    <cellStyle name="0.00"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omma 2" xfId="45"/>
    <cellStyle name="Comma 3" xfId="46"/>
    <cellStyle name="Currency" xfId="47"/>
    <cellStyle name="Currency [0]" xfId="48"/>
    <cellStyle name="Explanatory Text" xfId="49"/>
    <cellStyle name="Followed Hyperlink" xfId="50"/>
    <cellStyle name="Good" xfId="51"/>
    <cellStyle name="Header1" xfId="52"/>
    <cellStyle name="Header2" xfId="53"/>
    <cellStyle name="Heading 1" xfId="54"/>
    <cellStyle name="Heading 2" xfId="55"/>
    <cellStyle name="Heading 3" xfId="56"/>
    <cellStyle name="Heading 4" xfId="57"/>
    <cellStyle name="Hyperlink" xfId="58"/>
    <cellStyle name="Input" xfId="59"/>
    <cellStyle name="Linked Cell" xfId="60"/>
    <cellStyle name="Neutral" xfId="61"/>
    <cellStyle name="Normal 2" xfId="62"/>
    <cellStyle name="Normal 2 3" xfId="63"/>
    <cellStyle name="Normal 3" xfId="64"/>
    <cellStyle name="Normal 45" xfId="65"/>
    <cellStyle name="Normal_Bang gia HDPE" xfId="66"/>
    <cellStyle name="Normal_Sheet1" xfId="67"/>
    <cellStyle name="Note" xfId="68"/>
    <cellStyle name="Output" xfId="69"/>
    <cellStyle name="Percent" xfId="70"/>
    <cellStyle name="Style 1" xfId="71"/>
    <cellStyle name="Title" xfId="72"/>
    <cellStyle name="Total" xfId="73"/>
    <cellStyle name="Warning Text" xfId="74"/>
    <cellStyle name="똿뗦먛귟 [0.00]_PRODUCT DETAIL Q1" xfId="75"/>
    <cellStyle name="똿뗦먛귟_PRODUCT DETAIL Q1" xfId="76"/>
    <cellStyle name="믅됞 [0.00]_PRODUCT DETAIL Q1" xfId="77"/>
    <cellStyle name="믅됞_PRODUCT DETAIL Q1" xfId="78"/>
    <cellStyle name="백분율_95" xfId="79"/>
    <cellStyle name="뷭?_BOOKSHIP" xfId="80"/>
    <cellStyle name="콤마 [0]_1202" xfId="81"/>
    <cellStyle name="콤마_1202" xfId="82"/>
    <cellStyle name="통화 [0]_1202" xfId="83"/>
    <cellStyle name="통화_1202" xfId="84"/>
    <cellStyle name="표준_(정보부문)월별인원계획" xfId="85"/>
    <cellStyle name="표준_kc-elec system check list" xfId="86"/>
    <cellStyle name="一般_Book1" xfId="87"/>
    <cellStyle name="千分位[0]_Book1" xfId="88"/>
    <cellStyle name="千分位_Book1" xfId="89"/>
    <cellStyle name="貨幣 [0]_Book1" xfId="90"/>
    <cellStyle name="貨幣_Book1" xfId="91"/>
  </cellStyles>
  <dxfs count="6">
    <dxf>
      <border>
        <bottom style="hair"/>
      </border>
    </dxf>
    <dxf>
      <font>
        <b val="0"/>
        <i val="0"/>
      </font>
      <fill>
        <patternFill>
          <bgColor indexed="26"/>
        </patternFill>
      </fill>
    </dxf>
    <dxf>
      <border>
        <bottom style="hair"/>
      </border>
    </dxf>
    <dxf>
      <font>
        <b val="0"/>
        <i val="0"/>
      </font>
      <fill>
        <patternFill>
          <bgColor indexed="26"/>
        </patternFill>
      </fill>
    </dxf>
    <dxf>
      <font>
        <b val="0"/>
        <i val="0"/>
      </font>
      <fill>
        <patternFill>
          <bgColor rgb="FFFFFFCC"/>
        </patternFill>
      </fill>
      <border/>
    </dxf>
    <dxf>
      <border>
        <bottom style="hair">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609600</xdr:colOff>
      <xdr:row>1007</xdr:row>
      <xdr:rowOff>0</xdr:rowOff>
    </xdr:from>
    <xdr:ext cx="238125" cy="266700"/>
    <xdr:sp fLocksText="0">
      <xdr:nvSpPr>
        <xdr:cNvPr id="1" name="TextBox 1"/>
        <xdr:cNvSpPr txBox="1">
          <a:spLocks noChangeArrowheads="1"/>
        </xdr:cNvSpPr>
      </xdr:nvSpPr>
      <xdr:spPr>
        <a:xfrm>
          <a:off x="11372850" y="247554750"/>
          <a:ext cx="238125" cy="266700"/>
        </a:xfrm>
        <a:prstGeom prst="rect">
          <a:avLst/>
        </a:prstGeom>
        <a:noFill/>
        <a:ln w="9525" cmpd="sng">
          <a:noFill/>
        </a:ln>
      </xdr:spPr>
      <xdr:txBody>
        <a:bodyPr vertOverflow="clip" wrap="square">
          <a:spAutoFit/>
        </a:bodyPr>
        <a:p>
          <a:pPr algn="l">
            <a:defRPr/>
          </a:pPr>
          <a:r>
            <a:rPr lang="en-US" cap="none" u="none" baseline="0">
              <a:latin typeface="VNI-Times"/>
              <a:ea typeface="VNI-Times"/>
              <a:cs typeface="VNI-Times"/>
            </a:rPr>
            <a:t/>
          </a:r>
        </a:p>
      </xdr:txBody>
    </xdr:sp>
    <xdr:clientData/>
  </xdr:oneCellAnchor>
  <xdr:oneCellAnchor>
    <xdr:from>
      <xdr:col>5</xdr:col>
      <xdr:colOff>619125</xdr:colOff>
      <xdr:row>1007</xdr:row>
      <xdr:rowOff>0</xdr:rowOff>
    </xdr:from>
    <xdr:ext cx="228600" cy="266700"/>
    <xdr:sp fLocksText="0">
      <xdr:nvSpPr>
        <xdr:cNvPr id="2" name="TextBox 1"/>
        <xdr:cNvSpPr txBox="1">
          <a:spLocks noChangeArrowheads="1"/>
        </xdr:cNvSpPr>
      </xdr:nvSpPr>
      <xdr:spPr>
        <a:xfrm>
          <a:off x="11382375" y="247554750"/>
          <a:ext cx="228600" cy="266700"/>
        </a:xfrm>
        <a:prstGeom prst="rect">
          <a:avLst/>
        </a:prstGeom>
        <a:noFill/>
        <a:ln w="9525" cmpd="sng">
          <a:noFill/>
        </a:ln>
      </xdr:spPr>
      <xdr:txBody>
        <a:bodyPr vertOverflow="clip" wrap="square">
          <a:spAutoFit/>
        </a:bodyPr>
        <a:p>
          <a:pPr algn="l">
            <a:defRPr/>
          </a:pPr>
          <a:r>
            <a:rPr lang="en-US" cap="none" u="none" baseline="0">
              <a:latin typeface="VNI-Times"/>
              <a:ea typeface="VNI-Times"/>
              <a:cs typeface="VNI-Times"/>
            </a:rPr>
            <a:t/>
          </a:r>
        </a:p>
      </xdr:txBody>
    </xdr:sp>
    <xdr:clientData/>
  </xdr:oneCellAnchor>
  <xdr:oneCellAnchor>
    <xdr:from>
      <xdr:col>5</xdr:col>
      <xdr:colOff>609600</xdr:colOff>
      <xdr:row>1043</xdr:row>
      <xdr:rowOff>0</xdr:rowOff>
    </xdr:from>
    <xdr:ext cx="238125" cy="266700"/>
    <xdr:sp fLocksText="0">
      <xdr:nvSpPr>
        <xdr:cNvPr id="3" name="TextBox 7"/>
        <xdr:cNvSpPr txBox="1">
          <a:spLocks noChangeArrowheads="1"/>
        </xdr:cNvSpPr>
      </xdr:nvSpPr>
      <xdr:spPr>
        <a:xfrm>
          <a:off x="11372850" y="261994650"/>
          <a:ext cx="238125" cy="266700"/>
        </a:xfrm>
        <a:prstGeom prst="rect">
          <a:avLst/>
        </a:prstGeom>
        <a:noFill/>
        <a:ln w="9525" cmpd="sng">
          <a:noFill/>
        </a:ln>
      </xdr:spPr>
      <xdr:txBody>
        <a:bodyPr vertOverflow="clip" wrap="square">
          <a:spAutoFit/>
        </a:bodyPr>
        <a:p>
          <a:pPr algn="l">
            <a:defRPr/>
          </a:pPr>
          <a:r>
            <a:rPr lang="en-US" cap="none" u="none" baseline="0">
              <a:latin typeface="VNI-Times"/>
              <a:ea typeface="VNI-Times"/>
              <a:cs typeface="VNI-Times"/>
            </a:rPr>
            <a:t/>
          </a:r>
        </a:p>
      </xdr:txBody>
    </xdr:sp>
    <xdr:clientData/>
  </xdr:oneCellAnchor>
  <xdr:oneCellAnchor>
    <xdr:from>
      <xdr:col>5</xdr:col>
      <xdr:colOff>619125</xdr:colOff>
      <xdr:row>1007</xdr:row>
      <xdr:rowOff>0</xdr:rowOff>
    </xdr:from>
    <xdr:ext cx="228600" cy="266700"/>
    <xdr:sp fLocksText="0">
      <xdr:nvSpPr>
        <xdr:cNvPr id="4" name="TextBox 1"/>
        <xdr:cNvSpPr txBox="1">
          <a:spLocks noChangeArrowheads="1"/>
        </xdr:cNvSpPr>
      </xdr:nvSpPr>
      <xdr:spPr>
        <a:xfrm>
          <a:off x="11382375" y="247554750"/>
          <a:ext cx="228600" cy="266700"/>
        </a:xfrm>
        <a:prstGeom prst="rect">
          <a:avLst/>
        </a:prstGeom>
        <a:noFill/>
        <a:ln w="9525" cmpd="sng">
          <a:noFill/>
        </a:ln>
      </xdr:spPr>
      <xdr:txBody>
        <a:bodyPr vertOverflow="clip" wrap="square">
          <a:spAutoFit/>
        </a:bodyPr>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5" name="Text Box 82"/>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6" name="Text Box 83"/>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7" name="Text Box 84"/>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8" name="Text Box 85"/>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9" name="Text Box 86"/>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0" name="Text Box 82"/>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1" name="Text Box 83"/>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2" name="Text Box 84"/>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3" name="Text Box 85"/>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4" name="Text Box 86"/>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5" name="Text Box 82"/>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6" name="Text Box 83"/>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7" name="Text Box 84"/>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8" name="Text Box 85"/>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9" name="Text Box 86"/>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20" name="Text Box 82"/>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21" name="Text Box 83"/>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22" name="Text Box 84"/>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23" name="Text Box 85"/>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24" name="Text Box 86"/>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25" name="Text Box 82"/>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26" name="Text Box 83"/>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27" name="Text Box 84"/>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28" name="Text Box 85"/>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29" name="Text Box 86"/>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30" name="Text Box 82"/>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31" name="Text Box 83"/>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32" name="Text Box 84"/>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33" name="Text Box 85"/>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34" name="Text Box 86"/>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35" name="Text Box 82"/>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36" name="Text Box 83"/>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37" name="Text Box 84"/>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38" name="Text Box 85"/>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39" name="Text Box 86"/>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40" name="Text Box 82"/>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41" name="Text Box 83"/>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42" name="Text Box 84"/>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43" name="Text Box 85"/>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44" name="Text Box 86"/>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45" name="Text Box 82"/>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46" name="Text Box 83"/>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47" name="Text Box 84"/>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48" name="Text Box 85"/>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49" name="Text Box 86"/>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50" name="Text Box 82"/>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51" name="Text Box 83"/>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52" name="Text Box 84"/>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53" name="Text Box 85"/>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54" name="Text Box 86"/>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55" name="Text Box 82"/>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56" name="Text Box 83"/>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57" name="Text Box 84"/>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58" name="Text Box 85"/>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59" name="Text Box 86"/>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60" name="Text Box 82"/>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61" name="Text Box 83"/>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62" name="Text Box 84"/>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63" name="Text Box 85"/>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64" name="Text Box 86"/>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65" name="Text Box 82"/>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66" name="Text Box 83"/>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67" name="Text Box 84"/>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68" name="Text Box 85"/>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69" name="Text Box 86"/>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70" name="Text Box 82"/>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71" name="Text Box 83"/>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72" name="Text Box 84"/>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73" name="Text Box 85"/>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74" name="Text Box 86"/>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75" name="Text Box 82"/>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76" name="Text Box 83"/>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77" name="Text Box 84"/>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78" name="Text Box 85"/>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79" name="Text Box 86"/>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80" name="Text Box 82"/>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81" name="Text Box 83"/>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82" name="Text Box 84"/>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83" name="Text Box 85"/>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84" name="Text Box 86"/>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85" name="Text Box 82"/>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86" name="Text Box 83"/>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87" name="Text Box 84"/>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88" name="Text Box 85"/>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89" name="Text Box 86"/>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90" name="Text Box 82"/>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91" name="Text Box 83"/>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92" name="Text Box 84"/>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93" name="Text Box 85"/>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94" name="Text Box 86"/>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95" name="Text Box 82"/>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96" name="Text Box 83"/>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97" name="Text Box 84"/>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98" name="Text Box 85"/>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99" name="Text Box 86"/>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00" name="Text Box 82"/>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01" name="Text Box 83"/>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02" name="Text Box 84"/>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03" name="Text Box 85"/>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04" name="Text Box 86"/>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05" name="Text Box 82"/>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06" name="Text Box 83"/>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07" name="Text Box 84"/>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08" name="Text Box 85"/>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09" name="Text Box 86"/>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10" name="Text Box 82"/>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11" name="Text Box 83"/>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12" name="Text Box 84"/>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13" name="Text Box 85"/>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14" name="Text Box 86"/>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15" name="Text Box 82"/>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16" name="Text Box 83"/>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17" name="Text Box 84"/>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18" name="Text Box 85"/>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19" name="Text Box 86"/>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20" name="Text Box 82"/>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21" name="Text Box 83"/>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22" name="Text Box 84"/>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23" name="Text Box 85"/>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24" name="Text Box 86"/>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25" name="Text Box 82"/>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26" name="Text Box 83"/>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27" name="Text Box 84"/>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28" name="Text Box 85"/>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29" name="Text Box 86"/>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30" name="Text Box 82"/>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31" name="Text Box 83"/>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32" name="Text Box 84"/>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33" name="Text Box 85"/>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34" name="Text Box 86"/>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35" name="Text Box 82"/>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36" name="Text Box 83"/>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37" name="Text Box 84"/>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38" name="Text Box 85"/>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39" name="Text Box 86"/>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40" name="Text Box 82"/>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41" name="Text Box 83"/>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42" name="Text Box 84"/>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43" name="Text Box 85"/>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44" name="Text Box 86"/>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45" name="Text Box 82"/>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46" name="Text Box 83"/>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47" name="Text Box 84"/>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48" name="Text Box 85"/>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49" name="Text Box 86"/>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50" name="Text Box 82"/>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51" name="Text Box 83"/>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52" name="Text Box 84"/>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53" name="Text Box 85"/>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54" name="Text Box 86"/>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55" name="Text Box 82"/>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56" name="Text Box 83"/>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57" name="Text Box 84"/>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58" name="Text Box 85"/>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59" name="Text Box 86"/>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60" name="Text Box 82"/>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61" name="Text Box 83"/>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62" name="Text Box 84"/>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63" name="Text Box 85"/>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64" name="Text Box 86"/>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65" name="Text Box 82"/>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66" name="Text Box 83"/>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67" name="Text Box 84"/>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68" name="Text Box 85"/>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69" name="Text Box 86"/>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70" name="Text Box 82"/>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71" name="Text Box 83"/>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72" name="Text Box 84"/>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73" name="Text Box 85"/>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74" name="Text Box 86"/>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75" name="Text Box 82"/>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76" name="Text Box 83"/>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77" name="Text Box 84"/>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78" name="Text Box 85"/>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79" name="Text Box 86"/>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80" name="Text Box 82"/>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81" name="Text Box 83"/>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82" name="Text Box 84"/>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83" name="Text Box 85"/>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84" name="Text Box 86"/>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85" name="Text Box 82"/>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86" name="Text Box 83"/>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87" name="Text Box 84"/>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88" name="Text Box 85"/>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89" name="Text Box 86"/>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90" name="Text Box 82"/>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91" name="Text Box 83"/>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92" name="Text Box 84"/>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93" name="Text Box 85"/>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94" name="Text Box 86"/>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95" name="Text Box 82"/>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96" name="Text Box 83"/>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97" name="Text Box 84"/>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98" name="Text Box 85"/>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99" name="Text Box 86"/>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200" name="Text Box 82"/>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201" name="Text Box 83"/>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202" name="Text Box 84"/>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203" name="Text Box 85"/>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204" name="Text Box 86"/>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205" name="Text Box 82"/>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206" name="Text Box 83"/>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207" name="Text Box 84"/>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208" name="Text Box 85"/>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209" name="Text Box 86"/>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210" name="Text Box 82"/>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211" name="Text Box 83"/>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212" name="Text Box 84"/>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213" name="Text Box 85"/>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214" name="Text Box 86"/>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215" name="Text Box 82"/>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216" name="Text Box 83"/>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217" name="Text Box 84"/>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218" name="Text Box 85"/>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219" name="Text Box 86"/>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220" name="Text Box 82"/>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221" name="Text Box 83"/>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222" name="Text Box 84"/>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223" name="Text Box 85"/>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224" name="Text Box 86"/>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225" name="Text Box 82"/>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226" name="Text Box 83"/>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227" name="Text Box 84"/>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228" name="Text Box 85"/>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229" name="Text Box 86"/>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230" name="Text Box 82"/>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231" name="Text Box 83"/>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232" name="Text Box 84"/>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233" name="Text Box 85"/>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234" name="Text Box 86"/>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235" name="Text Box 82"/>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236" name="Text Box 83"/>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237" name="Text Box 84"/>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238" name="Text Box 85"/>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239" name="Text Box 86"/>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240" name="Text Box 82"/>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241" name="Text Box 83"/>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242" name="Text Box 84"/>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243" name="Text Box 85"/>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244" name="Text Box 86"/>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245" name="Text Box 82"/>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246" name="Text Box 83"/>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247" name="Text Box 84"/>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248" name="Text Box 85"/>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249" name="Text Box 86"/>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250" name="Text Box 82"/>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251" name="Text Box 83"/>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252" name="Text Box 84"/>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253" name="Text Box 85"/>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254" name="Text Box 86"/>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255" name="Text Box 82"/>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256" name="Text Box 83"/>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257" name="Text Box 84"/>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258" name="Text Box 85"/>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259" name="Text Box 86"/>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260" name="Text Box 82"/>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261" name="Text Box 83"/>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262" name="Text Box 84"/>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263" name="Text Box 85"/>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264" name="Text Box 86"/>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265" name="Text Box 82"/>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266" name="Text Box 83"/>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267" name="Text Box 84"/>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268" name="Text Box 85"/>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269" name="Text Box 86"/>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270" name="Text Box 82"/>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271" name="Text Box 83"/>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272" name="Text Box 84"/>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273" name="Text Box 85"/>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274" name="Text Box 86"/>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275" name="Text Box 82"/>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276" name="Text Box 83"/>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277" name="Text Box 84"/>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278" name="Text Box 85"/>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279" name="Text Box 86"/>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280" name="Text Box 82"/>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281" name="Text Box 83"/>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282" name="Text Box 84"/>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283" name="Text Box 85"/>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284" name="Text Box 86"/>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285" name="Text Box 82"/>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286" name="Text Box 83"/>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287" name="Text Box 84"/>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288" name="Text Box 85"/>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289" name="Text Box 86"/>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290" name="Text Box 82"/>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291" name="Text Box 83"/>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292" name="Text Box 84"/>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293" name="Text Box 85"/>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294" name="Text Box 86"/>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295" name="Text Box 82"/>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296" name="Text Box 83"/>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297" name="Text Box 84"/>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298" name="Text Box 85"/>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299" name="Text Box 86"/>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300" name="Text Box 82"/>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301" name="Text Box 83"/>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302" name="Text Box 84"/>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303" name="Text Box 85"/>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304" name="Text Box 86"/>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305" name="Text Box 82"/>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306" name="Text Box 83"/>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307" name="Text Box 84"/>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308" name="Text Box 85"/>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309" name="Text Box 86"/>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310" name="Text Box 82"/>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311" name="Text Box 83"/>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312" name="Text Box 84"/>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313" name="Text Box 85"/>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314" name="Text Box 86"/>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315" name="Text Box 82"/>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316" name="Text Box 83"/>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317" name="Text Box 84"/>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318" name="Text Box 85"/>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319" name="Text Box 86"/>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320" name="Text Box 82"/>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321" name="Text Box 83"/>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322" name="Text Box 84"/>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323" name="Text Box 85"/>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324" name="Text Box 86"/>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325" name="Text Box 82"/>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326" name="Text Box 83"/>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327" name="Text Box 84"/>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328" name="Text Box 85"/>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329" name="Text Box 86"/>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330" name="Text Box 82"/>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331" name="Text Box 83"/>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332" name="Text Box 84"/>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333" name="Text Box 85"/>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334" name="Text Box 86"/>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335" name="Text Box 82"/>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336" name="Text Box 83"/>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337" name="Text Box 84"/>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338" name="Text Box 85"/>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339" name="Text Box 86"/>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340" name="Text Box 82"/>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341" name="Text Box 83"/>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342" name="Text Box 84"/>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343" name="Text Box 85"/>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344" name="Text Box 86"/>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345" name="Text Box 82"/>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346" name="Text Box 83"/>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347" name="Text Box 84"/>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348" name="Text Box 85"/>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349" name="Text Box 86"/>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350" name="Text Box 82"/>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351" name="Text Box 83"/>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352" name="Text Box 84"/>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353" name="Text Box 85"/>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354" name="Text Box 86"/>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355" name="Text Box 82"/>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356" name="Text Box 83"/>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357" name="Text Box 84"/>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358" name="Text Box 85"/>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359" name="Text Box 86"/>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360" name="Text Box 82"/>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361" name="Text Box 83"/>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362" name="Text Box 84"/>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363" name="Text Box 85"/>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364" name="Text Box 86"/>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365" name="Text Box 82"/>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366" name="Text Box 83"/>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367" name="Text Box 84"/>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368" name="Text Box 85"/>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369" name="Text Box 86"/>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370" name="Text Box 82"/>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371" name="Text Box 83"/>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372" name="Text Box 84"/>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373" name="Text Box 85"/>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374" name="Text Box 86"/>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375" name="Text Box 82"/>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376" name="Text Box 83"/>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377" name="Text Box 84"/>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378" name="Text Box 85"/>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379" name="Text Box 86"/>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380" name="Text Box 82"/>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381" name="Text Box 83"/>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382" name="Text Box 84"/>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383" name="Text Box 85"/>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384" name="Text Box 86"/>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385" name="Text Box 82"/>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386" name="Text Box 83"/>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387" name="Text Box 84"/>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388" name="Text Box 85"/>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389" name="Text Box 86"/>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390" name="Text Box 82"/>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391" name="Text Box 83"/>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392" name="Text Box 84"/>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393" name="Text Box 85"/>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394" name="Text Box 86"/>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395" name="Text Box 82"/>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396" name="Text Box 83"/>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397" name="Text Box 84"/>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398" name="Text Box 85"/>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399" name="Text Box 86"/>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400" name="Text Box 82"/>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401" name="Text Box 83"/>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402" name="Text Box 84"/>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403" name="Text Box 85"/>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404" name="Text Box 86"/>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405" name="Text Box 82"/>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406" name="Text Box 83"/>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407" name="Text Box 84"/>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408" name="Text Box 85"/>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409" name="Text Box 86"/>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410" name="Text Box 82"/>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411" name="Text Box 83"/>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412" name="Text Box 84"/>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413" name="Text Box 85"/>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414" name="Text Box 86"/>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415" name="Text Box 82"/>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416" name="Text Box 83"/>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417" name="Text Box 84"/>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418" name="Text Box 85"/>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419" name="Text Box 86"/>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420" name="Text Box 82"/>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421" name="Text Box 83"/>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422" name="Text Box 84"/>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423" name="Text Box 85"/>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424" name="Text Box 86"/>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425" name="Text Box 82"/>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426" name="Text Box 83"/>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427" name="Text Box 84"/>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428" name="Text Box 85"/>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429" name="Text Box 86"/>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430" name="Text Box 82"/>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431" name="Text Box 83"/>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432" name="Text Box 84"/>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433" name="Text Box 85"/>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434" name="Text Box 86"/>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435" name="Text Box 82"/>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436" name="Text Box 83"/>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437" name="Text Box 84"/>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438" name="Text Box 85"/>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439" name="Text Box 86"/>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440" name="Text Box 82"/>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441" name="Text Box 83"/>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442" name="Text Box 84"/>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443" name="Text Box 85"/>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444" name="Text Box 86"/>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445" name="Text Box 82"/>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446" name="Text Box 83"/>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447" name="Text Box 84"/>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448" name="Text Box 85"/>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449" name="Text Box 86"/>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450" name="Text Box 82"/>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451" name="Text Box 83"/>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452" name="Text Box 84"/>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453" name="Text Box 85"/>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454" name="Text Box 86"/>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455" name="Text Box 82"/>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456" name="Text Box 83"/>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457" name="Text Box 84"/>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458" name="Text Box 85"/>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459" name="Text Box 86"/>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460" name="Text Box 82"/>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461" name="Text Box 83"/>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462" name="Text Box 84"/>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463" name="Text Box 85"/>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464" name="Text Box 86"/>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465" name="Text Box 82"/>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466" name="Text Box 83"/>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467" name="Text Box 84"/>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468" name="Text Box 85"/>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469" name="Text Box 86"/>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470" name="Text Box 82"/>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471" name="Text Box 83"/>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472" name="Text Box 84"/>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473" name="Text Box 85"/>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474" name="Text Box 86"/>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475" name="Text Box 82"/>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476" name="Text Box 83"/>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477" name="Text Box 84"/>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478" name="Text Box 85"/>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479" name="Text Box 86"/>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480" name="Text Box 82"/>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481" name="Text Box 83"/>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482" name="Text Box 84"/>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483" name="Text Box 85"/>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484" name="Text Box 86"/>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485" name="Text Box 82"/>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486" name="Text Box 83"/>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487" name="Text Box 84"/>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488" name="Text Box 85"/>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489" name="Text Box 86"/>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490" name="Text Box 82"/>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491" name="Text Box 83"/>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492" name="Text Box 84"/>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493" name="Text Box 85"/>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494" name="Text Box 86"/>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495" name="Text Box 82"/>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496" name="Text Box 83"/>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497" name="Text Box 84"/>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498" name="Text Box 85"/>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499" name="Text Box 86"/>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500" name="Text Box 82"/>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501" name="Text Box 83"/>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502" name="Text Box 84"/>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503" name="Text Box 85"/>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504" name="Text Box 86"/>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505" name="Text Box 82"/>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506" name="Text Box 83"/>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507" name="Text Box 84"/>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508" name="Text Box 85"/>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509" name="Text Box 86"/>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510" name="Text Box 82"/>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511" name="Text Box 83"/>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512" name="Text Box 84"/>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513" name="Text Box 85"/>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514" name="Text Box 86"/>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515" name="Text Box 82"/>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516" name="Text Box 83"/>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517" name="Text Box 84"/>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518" name="Text Box 85"/>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519" name="Text Box 86"/>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520" name="Text Box 82"/>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521" name="Text Box 83"/>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522" name="Text Box 84"/>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523" name="Text Box 85"/>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524" name="Text Box 86"/>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525" name="Text Box 82"/>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526" name="Text Box 83"/>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527" name="Text Box 84"/>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528" name="Text Box 85"/>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529" name="Text Box 86"/>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530" name="Text Box 82"/>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531" name="Text Box 83"/>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532" name="Text Box 84"/>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533" name="Text Box 85"/>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534" name="Text Box 86"/>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535" name="Text Box 82"/>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536" name="Text Box 83"/>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537" name="Text Box 84"/>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538" name="Text Box 85"/>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539" name="Text Box 86"/>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540" name="Text Box 82"/>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541" name="Text Box 83"/>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542" name="Text Box 84"/>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543" name="Text Box 85"/>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544" name="Text Box 86"/>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545" name="Text Box 82"/>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546" name="Text Box 83"/>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547" name="Text Box 84"/>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548" name="Text Box 85"/>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549" name="Text Box 86"/>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550" name="Text Box 82"/>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551" name="Text Box 83"/>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552" name="Text Box 84"/>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553" name="Text Box 85"/>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554" name="Text Box 86"/>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555" name="Text Box 82"/>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556" name="Text Box 83"/>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557" name="Text Box 84"/>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558" name="Text Box 85"/>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559" name="Text Box 86"/>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560" name="Text Box 82"/>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561" name="Text Box 83"/>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562" name="Text Box 84"/>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563" name="Text Box 85"/>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564" name="Text Box 86"/>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565" name="Text Box 82"/>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566" name="Text Box 83"/>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567" name="Text Box 84"/>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568" name="Text Box 85"/>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569" name="Text Box 86"/>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570" name="Text Box 82"/>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571" name="Text Box 83"/>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572" name="Text Box 84"/>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573" name="Text Box 85"/>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574" name="Text Box 86"/>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575" name="Text Box 82"/>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576" name="Text Box 83"/>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577" name="Text Box 84"/>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578" name="Text Box 85"/>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579" name="Text Box 86"/>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580" name="Text Box 82"/>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581" name="Text Box 83"/>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582" name="Text Box 84"/>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583" name="Text Box 85"/>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584" name="Text Box 86"/>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585" name="Text Box 82"/>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586" name="Text Box 83"/>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587" name="Text Box 84"/>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588" name="Text Box 85"/>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589" name="Text Box 86"/>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590" name="Text Box 82"/>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591" name="Text Box 83"/>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592" name="Text Box 84"/>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593" name="Text Box 85"/>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594" name="Text Box 86"/>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595" name="Text Box 82"/>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596" name="Text Box 83"/>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597" name="Text Box 84"/>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598" name="Text Box 85"/>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599" name="Text Box 86"/>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600" name="Text Box 82"/>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601" name="Text Box 83"/>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602" name="Text Box 84"/>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603" name="Text Box 85"/>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604" name="Text Box 86"/>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605" name="Text Box 82"/>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606" name="Text Box 83"/>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607" name="Text Box 84"/>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608" name="Text Box 85"/>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609" name="Text Box 86"/>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610" name="Text Box 82"/>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611" name="Text Box 83"/>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612" name="Text Box 84"/>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613" name="Text Box 85"/>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614" name="Text Box 86"/>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615" name="Text Box 82"/>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616" name="Text Box 83"/>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617" name="Text Box 84"/>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618" name="Text Box 85"/>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619" name="Text Box 86"/>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620" name="Text Box 82"/>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621" name="Text Box 83"/>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622" name="Text Box 84"/>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623" name="Text Box 85"/>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624" name="Text Box 86"/>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625" name="Text Box 82"/>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626" name="Text Box 83"/>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627" name="Text Box 84"/>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628" name="Text Box 85"/>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629" name="Text Box 86"/>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630" name="Text Box 82"/>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631" name="Text Box 83"/>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632" name="Text Box 84"/>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633" name="Text Box 85"/>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634" name="Text Box 86"/>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635" name="Text Box 82"/>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636" name="Text Box 83"/>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637" name="Text Box 84"/>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638" name="Text Box 85"/>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639" name="Text Box 86"/>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640" name="Text Box 82"/>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641" name="Text Box 83"/>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642" name="Text Box 84"/>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643" name="Text Box 85"/>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644" name="Text Box 86"/>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645" name="Text Box 82"/>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646" name="Text Box 83"/>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647" name="Text Box 84"/>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648" name="Text Box 85"/>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649" name="Text Box 86"/>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650" name="Text Box 82"/>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651" name="Text Box 83"/>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652" name="Text Box 84"/>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653" name="Text Box 85"/>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654" name="Text Box 86"/>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655" name="Text Box 82"/>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656" name="Text Box 83"/>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657" name="Text Box 84"/>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658" name="Text Box 85"/>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659" name="Text Box 86"/>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660" name="Text Box 82"/>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661" name="Text Box 83"/>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662" name="Text Box 84"/>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663" name="Text Box 85"/>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664" name="Text Box 86"/>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665" name="Text Box 82"/>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666" name="Text Box 83"/>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667" name="Text Box 84"/>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668" name="Text Box 85"/>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669" name="Text Box 86"/>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670" name="Text Box 82"/>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671" name="Text Box 83"/>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672" name="Text Box 84"/>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673" name="Text Box 85"/>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674" name="Text Box 86"/>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675" name="Text Box 82"/>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676" name="Text Box 83"/>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677" name="Text Box 84"/>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678" name="Text Box 85"/>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679" name="Text Box 86"/>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680" name="Text Box 82"/>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681" name="Text Box 83"/>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682" name="Text Box 84"/>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683" name="Text Box 85"/>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684" name="Text Box 86"/>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685" name="Text Box 82"/>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686" name="Text Box 83"/>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687" name="Text Box 84"/>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688" name="Text Box 85"/>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689" name="Text Box 86"/>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690" name="Text Box 82"/>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691" name="Text Box 83"/>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692" name="Text Box 84"/>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693" name="Text Box 85"/>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694" name="Text Box 86"/>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695" name="Text Box 82"/>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696" name="Text Box 83"/>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697" name="Text Box 84"/>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698" name="Text Box 85"/>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699" name="Text Box 86"/>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700" name="Text Box 82"/>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701" name="Text Box 83"/>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702" name="Text Box 84"/>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703" name="Text Box 85"/>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704" name="Text Box 86"/>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705" name="Text Box 82"/>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706" name="Text Box 83"/>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707" name="Text Box 84"/>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708" name="Text Box 85"/>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709" name="Text Box 86"/>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710" name="Text Box 82"/>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711" name="Text Box 83"/>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712" name="Text Box 84"/>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713" name="Text Box 85"/>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714" name="Text Box 86"/>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715" name="Text Box 82"/>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716" name="Text Box 83"/>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717" name="Text Box 84"/>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718" name="Text Box 85"/>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719" name="Text Box 86"/>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720" name="Text Box 82"/>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721" name="Text Box 83"/>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722" name="Text Box 84"/>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723" name="Text Box 85"/>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724" name="Text Box 86"/>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725" name="Text Box 82"/>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726" name="Text Box 83"/>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727" name="Text Box 84"/>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728" name="Text Box 85"/>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729" name="Text Box 86"/>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730" name="Text Box 82"/>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731" name="Text Box 83"/>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732" name="Text Box 84"/>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733" name="Text Box 85"/>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734" name="Text Box 86"/>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735" name="Text Box 82"/>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736" name="Text Box 83"/>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737" name="Text Box 84"/>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738" name="Text Box 85"/>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739" name="Text Box 86"/>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740" name="Text Box 82"/>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741" name="Text Box 83"/>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742" name="Text Box 84"/>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743" name="Text Box 85"/>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744" name="Text Box 86"/>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745" name="Text Box 82"/>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746" name="Text Box 83"/>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747" name="Text Box 84"/>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748" name="Text Box 85"/>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749" name="Text Box 86"/>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750" name="Text Box 82"/>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751" name="Text Box 83"/>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752" name="Text Box 84"/>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753" name="Text Box 85"/>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754" name="Text Box 86"/>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755" name="Text Box 82"/>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756" name="Text Box 83"/>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757" name="Text Box 84"/>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758" name="Text Box 85"/>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759" name="Text Box 86"/>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760" name="Text Box 82"/>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761" name="Text Box 83"/>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762" name="Text Box 84"/>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763" name="Text Box 85"/>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764" name="Text Box 86"/>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765" name="Text Box 82"/>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766" name="Text Box 83"/>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767" name="Text Box 84"/>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768" name="Text Box 85"/>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769" name="Text Box 86"/>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770" name="Text Box 82"/>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771" name="Text Box 83"/>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772" name="Text Box 84"/>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773" name="Text Box 85"/>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774" name="Text Box 86"/>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775" name="Text Box 82"/>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776" name="Text Box 83"/>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777" name="Text Box 84"/>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778" name="Text Box 85"/>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779" name="Text Box 86"/>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780" name="Text Box 82"/>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781" name="Text Box 83"/>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782" name="Text Box 84"/>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783" name="Text Box 85"/>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784" name="Text Box 86"/>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785" name="Text Box 82"/>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786" name="Text Box 83"/>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787" name="Text Box 84"/>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788" name="Text Box 85"/>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789" name="Text Box 86"/>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790" name="Text Box 82"/>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791" name="Text Box 83"/>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792" name="Text Box 84"/>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793" name="Text Box 85"/>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794" name="Text Box 86"/>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795" name="Text Box 82"/>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796" name="Text Box 83"/>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797" name="Text Box 84"/>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798" name="Text Box 85"/>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799" name="Text Box 86"/>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800" name="Text Box 82"/>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801" name="Text Box 83"/>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802" name="Text Box 84"/>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803" name="Text Box 85"/>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804" name="Text Box 86"/>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805" name="Text Box 82"/>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806" name="Text Box 83"/>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807" name="Text Box 84"/>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808" name="Text Box 85"/>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809" name="Text Box 86"/>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810" name="Text Box 82"/>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811" name="Text Box 83"/>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812" name="Text Box 84"/>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813" name="Text Box 85"/>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814" name="Text Box 86"/>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815" name="Text Box 82"/>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816" name="Text Box 83"/>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817" name="Text Box 84"/>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818" name="Text Box 85"/>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819" name="Text Box 86"/>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820" name="Text Box 82"/>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821" name="Text Box 83"/>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822" name="Text Box 84"/>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823" name="Text Box 85"/>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824" name="Text Box 86"/>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825" name="Text Box 82"/>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826" name="Text Box 83"/>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827" name="Text Box 84"/>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828" name="Text Box 85"/>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829" name="Text Box 86"/>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830" name="Text Box 82"/>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831" name="Text Box 83"/>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832" name="Text Box 84"/>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833" name="Text Box 85"/>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834" name="Text Box 86"/>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835" name="Text Box 82"/>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836" name="Text Box 83"/>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837" name="Text Box 84"/>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838" name="Text Box 85"/>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839" name="Text Box 86"/>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840" name="Text Box 82"/>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841" name="Text Box 83"/>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842" name="Text Box 84"/>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843" name="Text Box 85"/>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844" name="Text Box 86"/>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845" name="Text Box 82"/>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846" name="Text Box 83"/>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847" name="Text Box 84"/>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848" name="Text Box 85"/>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849" name="Text Box 86"/>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850" name="Text Box 82"/>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851" name="Text Box 83"/>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852" name="Text Box 84"/>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853" name="Text Box 85"/>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854" name="Text Box 86"/>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855" name="Text Box 82"/>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856" name="Text Box 83"/>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857" name="Text Box 84"/>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858" name="Text Box 85"/>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859" name="Text Box 86"/>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860" name="Text Box 82"/>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861" name="Text Box 83"/>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862" name="Text Box 84"/>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863" name="Text Box 85"/>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864" name="Text Box 86"/>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865" name="Text Box 82"/>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866" name="Text Box 83"/>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867" name="Text Box 84"/>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868" name="Text Box 85"/>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869" name="Text Box 86"/>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870" name="Text Box 82"/>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871" name="Text Box 83"/>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872" name="Text Box 84"/>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873" name="Text Box 85"/>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874" name="Text Box 86"/>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875" name="Text Box 82"/>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876" name="Text Box 83"/>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877" name="Text Box 84"/>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878" name="Text Box 85"/>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879" name="Text Box 86"/>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880" name="Text Box 82"/>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881" name="Text Box 83"/>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882" name="Text Box 84"/>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883" name="Text Box 85"/>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884" name="Text Box 86"/>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885" name="Text Box 82"/>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886" name="Text Box 83"/>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887" name="Text Box 84"/>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888" name="Text Box 85"/>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889" name="Text Box 86"/>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890" name="Text Box 82"/>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891" name="Text Box 83"/>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892" name="Text Box 84"/>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893" name="Text Box 85"/>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894" name="Text Box 86"/>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895" name="Text Box 82"/>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896" name="Text Box 83"/>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897" name="Text Box 84"/>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898" name="Text Box 85"/>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899" name="Text Box 86"/>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900" name="Text Box 82"/>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901" name="Text Box 83"/>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902" name="Text Box 84"/>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903" name="Text Box 85"/>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904" name="Text Box 86"/>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905" name="Text Box 82"/>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906" name="Text Box 83"/>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907" name="Text Box 84"/>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908" name="Text Box 85"/>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909" name="Text Box 86"/>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910" name="Text Box 82"/>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911" name="Text Box 83"/>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912" name="Text Box 84"/>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913" name="Text Box 85"/>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914" name="Text Box 86"/>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915" name="Text Box 82"/>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916" name="Text Box 83"/>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917" name="Text Box 84"/>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918" name="Text Box 85"/>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919" name="Text Box 86"/>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920" name="Text Box 82"/>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921" name="Text Box 83"/>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922" name="Text Box 84"/>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923" name="Text Box 85"/>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924" name="Text Box 86"/>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925" name="Text Box 82"/>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926" name="Text Box 83"/>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927" name="Text Box 84"/>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928" name="Text Box 85"/>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929" name="Text Box 86"/>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930" name="Text Box 82"/>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931" name="Text Box 83"/>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932" name="Text Box 84"/>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933" name="Text Box 85"/>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934" name="Text Box 86"/>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935" name="Text Box 82"/>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936" name="Text Box 83"/>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937" name="Text Box 84"/>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938" name="Text Box 85"/>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939" name="Text Box 86"/>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940" name="Text Box 82"/>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941" name="Text Box 83"/>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942" name="Text Box 84"/>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943" name="Text Box 85"/>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944" name="Text Box 86"/>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945" name="Text Box 82"/>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946" name="Text Box 83"/>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947" name="Text Box 84"/>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948" name="Text Box 85"/>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949" name="Text Box 86"/>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950" name="Text Box 82"/>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951" name="Text Box 83"/>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952" name="Text Box 84"/>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953" name="Text Box 85"/>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954" name="Text Box 86"/>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955" name="Text Box 82"/>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956" name="Text Box 83"/>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957" name="Text Box 84"/>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958" name="Text Box 85"/>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959" name="Text Box 86"/>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960" name="Text Box 82"/>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961" name="Text Box 83"/>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962" name="Text Box 84"/>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963" name="Text Box 85"/>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964" name="Text Box 86"/>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965" name="Text Box 82"/>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966" name="Text Box 83"/>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967" name="Text Box 84"/>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968" name="Text Box 85"/>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969" name="Text Box 86"/>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970" name="Text Box 82"/>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971" name="Text Box 83"/>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972" name="Text Box 84"/>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973" name="Text Box 85"/>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974" name="Text Box 86"/>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975" name="Text Box 82"/>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976" name="Text Box 83"/>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977" name="Text Box 84"/>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978" name="Text Box 85"/>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979" name="Text Box 86"/>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980" name="Text Box 82"/>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981" name="Text Box 83"/>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982" name="Text Box 84"/>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983" name="Text Box 85"/>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984" name="Text Box 86"/>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985" name="Text Box 82"/>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986" name="Text Box 83"/>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987" name="Text Box 84"/>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988" name="Text Box 85"/>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989" name="Text Box 86"/>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990" name="Text Box 82"/>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991" name="Text Box 83"/>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992" name="Text Box 84"/>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993" name="Text Box 85"/>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994" name="Text Box 86"/>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995" name="Text Box 82"/>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996" name="Text Box 83"/>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997" name="Text Box 84"/>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998" name="Text Box 85"/>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999" name="Text Box 86"/>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000" name="Text Box 82"/>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001" name="Text Box 83"/>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002" name="Text Box 84"/>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003" name="Text Box 85"/>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004" name="Text Box 86"/>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005" name="Text Box 82"/>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006" name="Text Box 83"/>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007" name="Text Box 84"/>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008" name="Text Box 85"/>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009" name="Text Box 86"/>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010" name="Text Box 82"/>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011" name="Text Box 83"/>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012" name="Text Box 84"/>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013" name="Text Box 85"/>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014" name="Text Box 86"/>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015" name="Text Box 82"/>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016" name="Text Box 83"/>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017" name="Text Box 84"/>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018" name="Text Box 85"/>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019" name="Text Box 86"/>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020" name="Text Box 82"/>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021" name="Text Box 83"/>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022" name="Text Box 84"/>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023" name="Text Box 85"/>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024" name="Text Box 86"/>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025" name="Text Box 82"/>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026" name="Text Box 83"/>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027" name="Text Box 84"/>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028" name="Text Box 85"/>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029" name="Text Box 86"/>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030" name="Text Box 82"/>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031" name="Text Box 83"/>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032" name="Text Box 84"/>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033" name="Text Box 85"/>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034" name="Text Box 86"/>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035" name="Text Box 82"/>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036" name="Text Box 83"/>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037" name="Text Box 84"/>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038" name="Text Box 85"/>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039" name="Text Box 86"/>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040" name="Text Box 82"/>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041" name="Text Box 83"/>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042" name="Text Box 84"/>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043" name="Text Box 85"/>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044" name="Text Box 86"/>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045" name="Text Box 82"/>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046" name="Text Box 83"/>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047" name="Text Box 84"/>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048" name="Text Box 85"/>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049" name="Text Box 86"/>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050" name="Text Box 82"/>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051" name="Text Box 83"/>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052" name="Text Box 84"/>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053" name="Text Box 85"/>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054" name="Text Box 86"/>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055" name="Text Box 82"/>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056" name="Text Box 83"/>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057" name="Text Box 84"/>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058" name="Text Box 85"/>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059" name="Text Box 86"/>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060" name="Text Box 82"/>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061" name="Text Box 83"/>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062" name="Text Box 84"/>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063" name="Text Box 85"/>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064" name="Text Box 86"/>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065" name="Text Box 82"/>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066" name="Text Box 83"/>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067" name="Text Box 84"/>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068" name="Text Box 85"/>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069" name="Text Box 86"/>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070" name="Text Box 82"/>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071" name="Text Box 83"/>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072" name="Text Box 84"/>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073" name="Text Box 85"/>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074" name="Text Box 86"/>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075" name="Text Box 82"/>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076" name="Text Box 83"/>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077" name="Text Box 84"/>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078" name="Text Box 85"/>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079" name="Text Box 86"/>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080" name="Text Box 82"/>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081" name="Text Box 83"/>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082" name="Text Box 84"/>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083" name="Text Box 85"/>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084" name="Text Box 86"/>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085" name="Text Box 82"/>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086" name="Text Box 83"/>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087" name="Text Box 84"/>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088" name="Text Box 85"/>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089" name="Text Box 86"/>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090" name="Text Box 82"/>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091" name="Text Box 83"/>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092" name="Text Box 84"/>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093" name="Text Box 85"/>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094" name="Text Box 86"/>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095" name="Text Box 82"/>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096" name="Text Box 83"/>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097" name="Text Box 84"/>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098" name="Text Box 85"/>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099" name="Text Box 86"/>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100" name="Text Box 82"/>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101" name="Text Box 83"/>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102" name="Text Box 84"/>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103" name="Text Box 85"/>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104" name="Text Box 86"/>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105" name="Text Box 82"/>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106" name="Text Box 83"/>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107" name="Text Box 84"/>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108" name="Text Box 85"/>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109" name="Text Box 86"/>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110" name="Text Box 82"/>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111" name="Text Box 83"/>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112" name="Text Box 84"/>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113" name="Text Box 85"/>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114" name="Text Box 86"/>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115" name="Text Box 82"/>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116" name="Text Box 83"/>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117" name="Text Box 84"/>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118" name="Text Box 85"/>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119" name="Text Box 86"/>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120" name="Text Box 82"/>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121" name="Text Box 83"/>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122" name="Text Box 84"/>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123" name="Text Box 85"/>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124" name="Text Box 86"/>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125" name="Text Box 82"/>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126" name="Text Box 83"/>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127" name="Text Box 84"/>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128" name="Text Box 85"/>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129" name="Text Box 86"/>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130" name="Text Box 82"/>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131" name="Text Box 83"/>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132" name="Text Box 84"/>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133" name="Text Box 85"/>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134" name="Text Box 86"/>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135" name="Text Box 82"/>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136" name="Text Box 83"/>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137" name="Text Box 84"/>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138" name="Text Box 85"/>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139" name="Text Box 86"/>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140" name="Text Box 82"/>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141" name="Text Box 83"/>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142" name="Text Box 84"/>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143" name="Text Box 85"/>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144" name="Text Box 86"/>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145" name="Text Box 82"/>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146" name="Text Box 83"/>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147" name="Text Box 84"/>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148" name="Text Box 85"/>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149" name="Text Box 86"/>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150" name="Text Box 82"/>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151" name="Text Box 83"/>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152" name="Text Box 84"/>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153" name="Text Box 85"/>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154" name="Text Box 86"/>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155" name="Text Box 82"/>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156" name="Text Box 83"/>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157" name="Text Box 84"/>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158" name="Text Box 85"/>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159" name="Text Box 86"/>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160" name="Text Box 82"/>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161" name="Text Box 83"/>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162" name="Text Box 84"/>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163" name="Text Box 85"/>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164" name="Text Box 86"/>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165" name="Text Box 82"/>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166" name="Text Box 83"/>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167" name="Text Box 84"/>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168" name="Text Box 85"/>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169" name="Text Box 86"/>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170" name="Text Box 82"/>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171" name="Text Box 83"/>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172" name="Text Box 84"/>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173" name="Text Box 85"/>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174" name="Text Box 86"/>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175" name="Text Box 82"/>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176" name="Text Box 83"/>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177" name="Text Box 84"/>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178" name="Text Box 85"/>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179" name="Text Box 86"/>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180" name="Text Box 82"/>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181" name="Text Box 83"/>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182" name="Text Box 84"/>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183" name="Text Box 85"/>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184" name="Text Box 86"/>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185" name="Text Box 82"/>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186" name="Text Box 83"/>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187" name="Text Box 84"/>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188" name="Text Box 85"/>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189" name="Text Box 86"/>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190" name="Text Box 82"/>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191" name="Text Box 83"/>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192" name="Text Box 84"/>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193" name="Text Box 85"/>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194" name="Text Box 86"/>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195" name="Text Box 82"/>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196" name="Text Box 83"/>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197" name="Text Box 84"/>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198" name="Text Box 85"/>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199" name="Text Box 86"/>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200" name="Text Box 82"/>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201" name="Text Box 83"/>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202" name="Text Box 84"/>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203" name="Text Box 85"/>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oneCellAnchor>
    <xdr:from>
      <xdr:col>1</xdr:col>
      <xdr:colOff>1485900</xdr:colOff>
      <xdr:row>1401</xdr:row>
      <xdr:rowOff>0</xdr:rowOff>
    </xdr:from>
    <xdr:ext cx="0" cy="28575"/>
    <xdr:sp fLocksText="0">
      <xdr:nvSpPr>
        <xdr:cNvPr id="1204" name="Text Box 86"/>
        <xdr:cNvSpPr txBox="1">
          <a:spLocks noChangeArrowheads="1"/>
        </xdr:cNvSpPr>
      </xdr:nvSpPr>
      <xdr:spPr>
        <a:xfrm>
          <a:off x="1866900" y="349758000"/>
          <a:ext cx="0" cy="28575"/>
        </a:xfrm>
        <a:prstGeom prst="rect">
          <a:avLst/>
        </a:prstGeom>
        <a:noFill/>
        <a:ln w="9525" cmpd="sng">
          <a:noFill/>
        </a:ln>
      </xdr:spPr>
      <xdr:txBody>
        <a:bodyPr vertOverflow="clip" wrap="square"/>
        <a:p>
          <a:pPr algn="l">
            <a:defRPr/>
          </a:pPr>
          <a:r>
            <a:rPr lang="en-US" cap="none" u="none" baseline="0">
              <a:latin typeface="VNI-Times"/>
              <a:ea typeface="VNI-Times"/>
              <a:cs typeface="VNI-Times"/>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17</xdr:row>
      <xdr:rowOff>0</xdr:rowOff>
    </xdr:from>
    <xdr:ext cx="228600" cy="266700"/>
    <xdr:sp fLocksText="0">
      <xdr:nvSpPr>
        <xdr:cNvPr id="1" name="TextBox 1"/>
        <xdr:cNvSpPr txBox="1">
          <a:spLocks noChangeArrowheads="1"/>
        </xdr:cNvSpPr>
      </xdr:nvSpPr>
      <xdr:spPr>
        <a:xfrm>
          <a:off x="12963525" y="6724650"/>
          <a:ext cx="228600" cy="266700"/>
        </a:xfrm>
        <a:prstGeom prst="rect">
          <a:avLst/>
        </a:prstGeom>
        <a:noFill/>
        <a:ln w="9525" cmpd="sng">
          <a:noFill/>
        </a:ln>
      </xdr:spPr>
      <xdr:txBody>
        <a:bodyPr vertOverflow="clip" wrap="square">
          <a:spAutoFit/>
        </a:bodyPr>
        <a:p>
          <a:pPr algn="l">
            <a:defRPr/>
          </a:pPr>
          <a:r>
            <a:rPr lang="en-US" cap="none" u="none" baseline="0">
              <a:latin typeface="VNI-Times"/>
              <a:ea typeface="VNI-Times"/>
              <a:cs typeface="VNI-Times"/>
            </a:rPr>
            <a:t/>
          </a:r>
        </a:p>
      </xdr:txBody>
    </xdr:sp>
    <xdr:clientData/>
  </xdr:oneCellAnchor>
  <xdr:oneCellAnchor>
    <xdr:from>
      <xdr:col>3</xdr:col>
      <xdr:colOff>276225</xdr:colOff>
      <xdr:row>17</xdr:row>
      <xdr:rowOff>0</xdr:rowOff>
    </xdr:from>
    <xdr:ext cx="238125" cy="266700"/>
    <xdr:sp fLocksText="0">
      <xdr:nvSpPr>
        <xdr:cNvPr id="2" name="TextBox 1"/>
        <xdr:cNvSpPr txBox="1">
          <a:spLocks noChangeArrowheads="1"/>
        </xdr:cNvSpPr>
      </xdr:nvSpPr>
      <xdr:spPr>
        <a:xfrm>
          <a:off x="8858250" y="6724650"/>
          <a:ext cx="238125" cy="266700"/>
        </a:xfrm>
        <a:prstGeom prst="rect">
          <a:avLst/>
        </a:prstGeom>
        <a:noFill/>
        <a:ln w="9525" cmpd="sng">
          <a:noFill/>
        </a:ln>
      </xdr:spPr>
      <xdr:txBody>
        <a:bodyPr vertOverflow="clip" wrap="square">
          <a:spAutoFit/>
        </a:bodyPr>
        <a:p>
          <a:pPr algn="l">
            <a:defRPr/>
          </a:pPr>
          <a:r>
            <a:rPr lang="en-US" cap="none" u="none" baseline="0">
              <a:latin typeface="VNI-Times"/>
              <a:ea typeface="VNI-Times"/>
              <a:cs typeface="VNI-Times"/>
            </a:rPr>
            <a:t/>
          </a:r>
        </a:p>
      </xdr:txBody>
    </xdr:sp>
    <xdr:clientData/>
  </xdr:oneCellAnchor>
  <xdr:oneCellAnchor>
    <xdr:from>
      <xdr:col>4</xdr:col>
      <xdr:colOff>0</xdr:colOff>
      <xdr:row>17</xdr:row>
      <xdr:rowOff>0</xdr:rowOff>
    </xdr:from>
    <xdr:ext cx="228600" cy="266700"/>
    <xdr:sp fLocksText="0">
      <xdr:nvSpPr>
        <xdr:cNvPr id="3" name="TextBox 3"/>
        <xdr:cNvSpPr txBox="1">
          <a:spLocks noChangeArrowheads="1"/>
        </xdr:cNvSpPr>
      </xdr:nvSpPr>
      <xdr:spPr>
        <a:xfrm>
          <a:off x="12963525" y="6724650"/>
          <a:ext cx="228600" cy="266700"/>
        </a:xfrm>
        <a:prstGeom prst="rect">
          <a:avLst/>
        </a:prstGeom>
        <a:noFill/>
        <a:ln w="9525" cmpd="sng">
          <a:noFill/>
        </a:ln>
      </xdr:spPr>
      <xdr:txBody>
        <a:bodyPr vertOverflow="clip" wrap="square">
          <a:spAutoFit/>
        </a:bodyPr>
        <a:p>
          <a:pPr algn="l">
            <a:defRPr/>
          </a:pPr>
          <a:r>
            <a:rPr lang="en-US" cap="none" u="none" baseline="0">
              <a:latin typeface="VNI-Times"/>
              <a:ea typeface="VNI-Times"/>
              <a:cs typeface="VNI-Times"/>
            </a:rPr>
            <a:t/>
          </a:r>
        </a:p>
      </xdr:txBody>
    </xdr:sp>
    <xdr:clientData/>
  </xdr:oneCellAnchor>
  <xdr:oneCellAnchor>
    <xdr:from>
      <xdr:col>3</xdr:col>
      <xdr:colOff>276225</xdr:colOff>
      <xdr:row>17</xdr:row>
      <xdr:rowOff>0</xdr:rowOff>
    </xdr:from>
    <xdr:ext cx="238125" cy="266700"/>
    <xdr:sp fLocksText="0">
      <xdr:nvSpPr>
        <xdr:cNvPr id="4" name="TextBox 1"/>
        <xdr:cNvSpPr txBox="1">
          <a:spLocks noChangeArrowheads="1"/>
        </xdr:cNvSpPr>
      </xdr:nvSpPr>
      <xdr:spPr>
        <a:xfrm>
          <a:off x="8858250" y="6724650"/>
          <a:ext cx="238125" cy="266700"/>
        </a:xfrm>
        <a:prstGeom prst="rect">
          <a:avLst/>
        </a:prstGeom>
        <a:noFill/>
        <a:ln w="9525" cmpd="sng">
          <a:noFill/>
        </a:ln>
      </xdr:spPr>
      <xdr:txBody>
        <a:bodyPr vertOverflow="clip" wrap="square">
          <a:spAutoFit/>
        </a:bodyPr>
        <a:p>
          <a:pPr algn="l">
            <a:defRPr/>
          </a:pPr>
          <a:r>
            <a:rPr lang="en-US" cap="none" u="none" baseline="0">
              <a:latin typeface="VNI-Times"/>
              <a:ea typeface="VNI-Times"/>
              <a:cs typeface="VNI-Times"/>
            </a:rPr>
            <a:t/>
          </a:r>
        </a:p>
      </xdr:txBody>
    </xdr:sp>
    <xdr:clientData/>
  </xdr:oneCellAnchor>
  <xdr:oneCellAnchor>
    <xdr:from>
      <xdr:col>4</xdr:col>
      <xdr:colOff>0</xdr:colOff>
      <xdr:row>17</xdr:row>
      <xdr:rowOff>0</xdr:rowOff>
    </xdr:from>
    <xdr:ext cx="228600" cy="266700"/>
    <xdr:sp fLocksText="0">
      <xdr:nvSpPr>
        <xdr:cNvPr id="5" name="TextBox 5"/>
        <xdr:cNvSpPr txBox="1">
          <a:spLocks noChangeArrowheads="1"/>
        </xdr:cNvSpPr>
      </xdr:nvSpPr>
      <xdr:spPr>
        <a:xfrm>
          <a:off x="12963525" y="6724650"/>
          <a:ext cx="228600" cy="266700"/>
        </a:xfrm>
        <a:prstGeom prst="rect">
          <a:avLst/>
        </a:prstGeom>
        <a:noFill/>
        <a:ln w="9525" cmpd="sng">
          <a:noFill/>
        </a:ln>
      </xdr:spPr>
      <xdr:txBody>
        <a:bodyPr vertOverflow="clip" wrap="square">
          <a:spAutoFit/>
        </a:bodyPr>
        <a:p>
          <a:pPr algn="l">
            <a:defRPr/>
          </a:pPr>
          <a:r>
            <a:rPr lang="en-US" cap="none" u="none" baseline="0">
              <a:latin typeface="VNI-Times"/>
              <a:ea typeface="VNI-Times"/>
              <a:cs typeface="VNI-Times"/>
            </a:rPr>
            <a:t/>
          </a:r>
        </a:p>
      </xdr:txBody>
    </xdr:sp>
    <xdr:clientData/>
  </xdr:oneCellAnchor>
  <xdr:oneCellAnchor>
    <xdr:from>
      <xdr:col>3</xdr:col>
      <xdr:colOff>276225</xdr:colOff>
      <xdr:row>17</xdr:row>
      <xdr:rowOff>0</xdr:rowOff>
    </xdr:from>
    <xdr:ext cx="238125" cy="266700"/>
    <xdr:sp fLocksText="0">
      <xdr:nvSpPr>
        <xdr:cNvPr id="6" name="TextBox 1"/>
        <xdr:cNvSpPr txBox="1">
          <a:spLocks noChangeArrowheads="1"/>
        </xdr:cNvSpPr>
      </xdr:nvSpPr>
      <xdr:spPr>
        <a:xfrm>
          <a:off x="8858250" y="6724650"/>
          <a:ext cx="238125" cy="266700"/>
        </a:xfrm>
        <a:prstGeom prst="rect">
          <a:avLst/>
        </a:prstGeom>
        <a:noFill/>
        <a:ln w="9525" cmpd="sng">
          <a:noFill/>
        </a:ln>
      </xdr:spPr>
      <xdr:txBody>
        <a:bodyPr vertOverflow="clip" wrap="square">
          <a:spAutoFit/>
        </a:bodyPr>
        <a:p>
          <a:pPr algn="l">
            <a:defRPr/>
          </a:pPr>
          <a:r>
            <a:rPr lang="en-US" cap="none" u="none" baseline="0">
              <a:latin typeface="VNI-Times"/>
              <a:ea typeface="VNI-Times"/>
              <a:cs typeface="VNI-Times"/>
            </a:rPr>
            <a:t/>
          </a:r>
        </a:p>
      </xdr:txBody>
    </xdr:sp>
    <xdr:clientData/>
  </xdr:oneCellAnchor>
  <xdr:oneCellAnchor>
    <xdr:from>
      <xdr:col>4</xdr:col>
      <xdr:colOff>0</xdr:colOff>
      <xdr:row>17</xdr:row>
      <xdr:rowOff>0</xdr:rowOff>
    </xdr:from>
    <xdr:ext cx="228600" cy="266700"/>
    <xdr:sp fLocksText="0">
      <xdr:nvSpPr>
        <xdr:cNvPr id="7" name="TextBox 7"/>
        <xdr:cNvSpPr txBox="1">
          <a:spLocks noChangeArrowheads="1"/>
        </xdr:cNvSpPr>
      </xdr:nvSpPr>
      <xdr:spPr>
        <a:xfrm>
          <a:off x="12963525" y="6724650"/>
          <a:ext cx="228600" cy="266700"/>
        </a:xfrm>
        <a:prstGeom prst="rect">
          <a:avLst/>
        </a:prstGeom>
        <a:noFill/>
        <a:ln w="9525" cmpd="sng">
          <a:noFill/>
        </a:ln>
      </xdr:spPr>
      <xdr:txBody>
        <a:bodyPr vertOverflow="clip" wrap="square">
          <a:spAutoFit/>
        </a:bodyPr>
        <a:p>
          <a:pPr algn="l">
            <a:defRPr/>
          </a:pPr>
          <a:r>
            <a:rPr lang="en-US" cap="none" u="none" baseline="0">
              <a:latin typeface="VNI-Times"/>
              <a:ea typeface="VNI-Times"/>
              <a:cs typeface="VNI-Times"/>
            </a:rPr>
            <a:t/>
          </a:r>
        </a:p>
      </xdr:txBody>
    </xdr:sp>
    <xdr:clientData/>
  </xdr:oneCellAnchor>
  <xdr:oneCellAnchor>
    <xdr:from>
      <xdr:col>3</xdr:col>
      <xdr:colOff>276225</xdr:colOff>
      <xdr:row>17</xdr:row>
      <xdr:rowOff>0</xdr:rowOff>
    </xdr:from>
    <xdr:ext cx="238125" cy="266700"/>
    <xdr:sp fLocksText="0">
      <xdr:nvSpPr>
        <xdr:cNvPr id="8" name="TextBox 1"/>
        <xdr:cNvSpPr txBox="1">
          <a:spLocks noChangeArrowheads="1"/>
        </xdr:cNvSpPr>
      </xdr:nvSpPr>
      <xdr:spPr>
        <a:xfrm>
          <a:off x="8858250" y="6724650"/>
          <a:ext cx="238125" cy="266700"/>
        </a:xfrm>
        <a:prstGeom prst="rect">
          <a:avLst/>
        </a:prstGeom>
        <a:noFill/>
        <a:ln w="9525" cmpd="sng">
          <a:noFill/>
        </a:ln>
      </xdr:spPr>
      <xdr:txBody>
        <a:bodyPr vertOverflow="clip" wrap="square">
          <a:spAutoFit/>
        </a:bodyPr>
        <a:p>
          <a:pPr algn="l">
            <a:defRPr/>
          </a:pPr>
          <a:r>
            <a:rPr lang="en-US" cap="none" u="none" baseline="0">
              <a:latin typeface="VNI-Times"/>
              <a:ea typeface="VNI-Times"/>
              <a:cs typeface="VNI-Times"/>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2365"/>
  <sheetViews>
    <sheetView tabSelected="1" zoomScale="85" zoomScaleNormal="85" zoomScaleSheetLayoutView="70" zoomScalePageLayoutView="55" workbookViewId="0" topLeftCell="A1">
      <selection activeCell="B3" sqref="B3:B7"/>
    </sheetView>
  </sheetViews>
  <sheetFormatPr defaultColWidth="8.796875" defaultRowHeight="15"/>
  <cols>
    <col min="1" max="1" width="4" style="715" bestFit="1" customWidth="1"/>
    <col min="2" max="2" width="65.5" style="33" customWidth="1"/>
    <col min="3" max="3" width="22.69921875" style="61" customWidth="1"/>
    <col min="4" max="4" width="8.59765625" style="38" customWidth="1"/>
    <col min="5" max="5" width="12.19921875" style="39" customWidth="1"/>
    <col min="6" max="6" width="15.5" style="937" customWidth="1"/>
    <col min="7" max="7" width="13" style="778" hidden="1" customWidth="1"/>
    <col min="8" max="8" width="11.69921875" style="28" hidden="1" customWidth="1"/>
    <col min="9" max="9" width="10" style="28" bestFit="1" customWidth="1"/>
    <col min="10" max="16384" width="9" style="28" customWidth="1"/>
  </cols>
  <sheetData>
    <row r="1" spans="1:7" s="29" customFormat="1" ht="43.5" customHeight="1">
      <c r="A1" s="1105" t="s">
        <v>1887</v>
      </c>
      <c r="B1" s="1106"/>
      <c r="C1" s="1106"/>
      <c r="D1" s="1106"/>
      <c r="E1" s="1106"/>
      <c r="F1" s="1106"/>
      <c r="G1" s="771"/>
    </row>
    <row r="2" spans="1:7" s="29" customFormat="1" ht="21.75" customHeight="1">
      <c r="A2" s="1109" t="s">
        <v>2167</v>
      </c>
      <c r="B2" s="1109"/>
      <c r="C2" s="1109"/>
      <c r="D2" s="1109"/>
      <c r="E2" s="1109"/>
      <c r="F2" s="1109"/>
      <c r="G2" s="771"/>
    </row>
    <row r="3" spans="1:7" s="25" customFormat="1" ht="14.25">
      <c r="A3" s="1085" t="s">
        <v>1332</v>
      </c>
      <c r="B3" s="1107" t="s">
        <v>114</v>
      </c>
      <c r="C3" s="1087" t="s">
        <v>40</v>
      </c>
      <c r="D3" s="1085" t="s">
        <v>200</v>
      </c>
      <c r="E3" s="1088" t="s">
        <v>2089</v>
      </c>
      <c r="F3" s="1089" t="s">
        <v>2088</v>
      </c>
      <c r="G3" s="772"/>
    </row>
    <row r="4" spans="1:7" s="25" customFormat="1" ht="14.25">
      <c r="A4" s="1086"/>
      <c r="B4" s="1107"/>
      <c r="C4" s="1087"/>
      <c r="D4" s="1085"/>
      <c r="E4" s="1088"/>
      <c r="F4" s="1089"/>
      <c r="G4" s="772"/>
    </row>
    <row r="5" spans="1:7" s="25" customFormat="1" ht="14.25">
      <c r="A5" s="1086"/>
      <c r="B5" s="1108"/>
      <c r="C5" s="1087"/>
      <c r="D5" s="1085"/>
      <c r="E5" s="1088"/>
      <c r="F5" s="1089"/>
      <c r="G5" s="772"/>
    </row>
    <row r="6" spans="1:7" s="25" customFormat="1" ht="14.25">
      <c r="A6" s="1086"/>
      <c r="B6" s="1108"/>
      <c r="C6" s="1087"/>
      <c r="D6" s="1085"/>
      <c r="E6" s="1088"/>
      <c r="F6" s="1089"/>
      <c r="G6" s="772"/>
    </row>
    <row r="7" spans="1:7" s="25" customFormat="1" ht="45.75" customHeight="1">
      <c r="A7" s="1086"/>
      <c r="B7" s="1107"/>
      <c r="C7" s="1087"/>
      <c r="D7" s="1085"/>
      <c r="E7" s="1088"/>
      <c r="F7" s="1089"/>
      <c r="G7" s="772"/>
    </row>
    <row r="8" spans="1:7" s="22" customFormat="1" ht="19.5" customHeight="1">
      <c r="A8" s="702" t="s">
        <v>338</v>
      </c>
      <c r="B8" s="248" t="s">
        <v>339</v>
      </c>
      <c r="C8" s="248" t="s">
        <v>340</v>
      </c>
      <c r="D8" s="248" t="s">
        <v>341</v>
      </c>
      <c r="E8" s="248" t="s">
        <v>342</v>
      </c>
      <c r="F8" s="835" t="s">
        <v>343</v>
      </c>
      <c r="G8" s="645"/>
    </row>
    <row r="9" spans="1:7" s="22" customFormat="1" ht="19.5" customHeight="1">
      <c r="A9" s="703" t="s">
        <v>362</v>
      </c>
      <c r="B9" s="103" t="s">
        <v>363</v>
      </c>
      <c r="C9" s="83"/>
      <c r="D9" s="83"/>
      <c r="E9" s="83"/>
      <c r="F9" s="836"/>
      <c r="G9" s="645"/>
    </row>
    <row r="10" spans="1:7" s="107" customFormat="1" ht="18.75">
      <c r="A10" s="266" t="s">
        <v>116</v>
      </c>
      <c r="B10" s="110" t="s">
        <v>2090</v>
      </c>
      <c r="C10" s="111"/>
      <c r="D10" s="112"/>
      <c r="E10" s="113"/>
      <c r="F10" s="837"/>
      <c r="G10" s="773"/>
    </row>
    <row r="11" spans="1:8" s="22" customFormat="1" ht="78" customHeight="1">
      <c r="A11" s="276">
        <v>1</v>
      </c>
      <c r="B11" s="618" t="s">
        <v>1996</v>
      </c>
      <c r="C11" s="374" t="s">
        <v>3</v>
      </c>
      <c r="D11" s="46" t="s">
        <v>39</v>
      </c>
      <c r="E11" s="47"/>
      <c r="F11" s="838">
        <f>88000/50/1.1</f>
        <v>1599.9999999999998</v>
      </c>
      <c r="G11" s="645"/>
      <c r="H11" s="734">
        <v>1660</v>
      </c>
    </row>
    <row r="12" spans="1:8" s="22" customFormat="1" ht="56.25">
      <c r="A12" s="276">
        <v>2</v>
      </c>
      <c r="B12" s="619" t="s">
        <v>852</v>
      </c>
      <c r="C12" s="62"/>
      <c r="D12" s="46" t="s">
        <v>39</v>
      </c>
      <c r="E12" s="47"/>
      <c r="F12" s="838">
        <f>95500/50/1.1</f>
        <v>1736.3636363636363</v>
      </c>
      <c r="G12" s="645"/>
      <c r="H12" s="734">
        <v>1810</v>
      </c>
    </row>
    <row r="13" spans="1:8" s="22" customFormat="1" ht="63" customHeight="1">
      <c r="A13" s="276">
        <v>3</v>
      </c>
      <c r="B13" s="620" t="s">
        <v>1984</v>
      </c>
      <c r="C13" s="62" t="s">
        <v>3</v>
      </c>
      <c r="D13" s="46" t="s">
        <v>39</v>
      </c>
      <c r="E13" s="47"/>
      <c r="F13" s="838" t="s">
        <v>1263</v>
      </c>
      <c r="G13" s="645"/>
      <c r="H13" s="244">
        <v>1640</v>
      </c>
    </row>
    <row r="14" spans="1:8" s="22" customFormat="1" ht="80.25" customHeight="1">
      <c r="A14" s="276">
        <v>4</v>
      </c>
      <c r="B14" s="105" t="s">
        <v>1985</v>
      </c>
      <c r="C14" s="62" t="s">
        <v>3</v>
      </c>
      <c r="D14" s="46" t="s">
        <v>39</v>
      </c>
      <c r="E14" s="47"/>
      <c r="F14" s="838">
        <v>1574.074074074074</v>
      </c>
      <c r="G14" s="645"/>
      <c r="H14" s="832">
        <v>1700</v>
      </c>
    </row>
    <row r="15" spans="1:8" s="22" customFormat="1" ht="78" customHeight="1">
      <c r="A15" s="276">
        <v>5</v>
      </c>
      <c r="B15" s="105" t="s">
        <v>1986</v>
      </c>
      <c r="C15" s="62" t="s">
        <v>3</v>
      </c>
      <c r="D15" s="46" t="s">
        <v>39</v>
      </c>
      <c r="E15" s="47"/>
      <c r="F15" s="838">
        <v>1675.9259259259259</v>
      </c>
      <c r="G15" s="645"/>
      <c r="H15" s="734">
        <v>1810</v>
      </c>
    </row>
    <row r="16" spans="1:8" s="22" customFormat="1" ht="75">
      <c r="A16" s="276">
        <v>6</v>
      </c>
      <c r="B16" s="513" t="s">
        <v>1987</v>
      </c>
      <c r="C16" s="65" t="s">
        <v>3</v>
      </c>
      <c r="D16" s="46" t="s">
        <v>39</v>
      </c>
      <c r="E16" s="47"/>
      <c r="F16" s="838">
        <v>1675.9259259259259</v>
      </c>
      <c r="G16" s="645"/>
      <c r="H16" s="739">
        <f>90500/50</f>
        <v>1810</v>
      </c>
    </row>
    <row r="17" spans="1:8" s="22" customFormat="1" ht="84" customHeight="1">
      <c r="A17" s="276">
        <v>7</v>
      </c>
      <c r="B17" s="513" t="s">
        <v>2086</v>
      </c>
      <c r="C17" s="65" t="s">
        <v>3</v>
      </c>
      <c r="D17" s="46"/>
      <c r="E17" s="47"/>
      <c r="F17" s="838"/>
      <c r="G17" s="645"/>
      <c r="H17" s="739"/>
    </row>
    <row r="18" spans="1:8" s="22" customFormat="1" ht="18.75">
      <c r="A18" s="276"/>
      <c r="B18" s="375" t="s">
        <v>1910</v>
      </c>
      <c r="C18" s="65" t="s">
        <v>700</v>
      </c>
      <c r="D18" s="46" t="s">
        <v>39</v>
      </c>
      <c r="E18" s="47">
        <v>1592.5925925925924</v>
      </c>
      <c r="F18" s="838"/>
      <c r="G18" s="645"/>
      <c r="H18" s="739"/>
    </row>
    <row r="19" spans="1:8" s="22" customFormat="1" ht="18.75">
      <c r="A19" s="276"/>
      <c r="B19" s="375" t="s">
        <v>1911</v>
      </c>
      <c r="C19" s="65" t="s">
        <v>700</v>
      </c>
      <c r="D19" s="46" t="s">
        <v>39</v>
      </c>
      <c r="E19" s="47">
        <v>1703.7037037037037</v>
      </c>
      <c r="F19" s="838"/>
      <c r="G19" s="645"/>
      <c r="H19" s="739"/>
    </row>
    <row r="20" spans="1:8" s="22" customFormat="1" ht="75">
      <c r="A20" s="276">
        <v>8</v>
      </c>
      <c r="B20" s="513" t="s">
        <v>2168</v>
      </c>
      <c r="C20" s="65" t="s">
        <v>3</v>
      </c>
      <c r="D20" s="46" t="s">
        <v>39</v>
      </c>
      <c r="E20" s="47"/>
      <c r="F20" s="838">
        <f>85539/50</f>
        <v>1710.78</v>
      </c>
      <c r="G20" s="645"/>
      <c r="H20" s="739">
        <v>1780</v>
      </c>
    </row>
    <row r="21" spans="1:8" s="22" customFormat="1" ht="112.5">
      <c r="A21" s="276">
        <v>9</v>
      </c>
      <c r="B21" s="513" t="s">
        <v>1988</v>
      </c>
      <c r="C21" s="65" t="s">
        <v>659</v>
      </c>
      <c r="D21" s="46" t="s">
        <v>39</v>
      </c>
      <c r="E21" s="47"/>
      <c r="F21" s="838">
        <v>1759.2592592592591</v>
      </c>
      <c r="G21" s="645"/>
      <c r="H21" s="244">
        <f>95000/50</f>
        <v>1900</v>
      </c>
    </row>
    <row r="22" spans="1:8" s="22" customFormat="1" ht="93.75">
      <c r="A22" s="276">
        <v>10</v>
      </c>
      <c r="B22" s="513" t="s">
        <v>1989</v>
      </c>
      <c r="C22" s="65"/>
      <c r="D22" s="46"/>
      <c r="E22" s="47"/>
      <c r="F22" s="838"/>
      <c r="G22" s="645"/>
      <c r="H22" s="244"/>
    </row>
    <row r="23" spans="1:8" s="22" customFormat="1" ht="19.5" customHeight="1">
      <c r="A23" s="276"/>
      <c r="B23" s="375" t="s">
        <v>2251</v>
      </c>
      <c r="C23" s="65" t="s">
        <v>700</v>
      </c>
      <c r="D23" s="46" t="s">
        <v>39</v>
      </c>
      <c r="E23" s="47"/>
      <c r="F23" s="838">
        <v>1388.8888888888887</v>
      </c>
      <c r="G23" s="645"/>
      <c r="H23" s="244">
        <f>75000/50</f>
        <v>1500</v>
      </c>
    </row>
    <row r="24" spans="1:8" s="22" customFormat="1" ht="20.25" customHeight="1">
      <c r="A24" s="276"/>
      <c r="B24" s="375" t="s">
        <v>2252</v>
      </c>
      <c r="C24" s="65" t="s">
        <v>700</v>
      </c>
      <c r="D24" s="46" t="s">
        <v>39</v>
      </c>
      <c r="E24" s="47"/>
      <c r="F24" s="838">
        <v>1574.074074074074</v>
      </c>
      <c r="G24" s="645"/>
      <c r="H24" s="244">
        <f>85000/50</f>
        <v>1700</v>
      </c>
    </row>
    <row r="25" spans="1:8" s="22" customFormat="1" ht="56.25" customHeight="1">
      <c r="A25" s="276">
        <v>11</v>
      </c>
      <c r="B25" s="674" t="s">
        <v>1990</v>
      </c>
      <c r="C25" s="65"/>
      <c r="D25" s="46" t="s">
        <v>39</v>
      </c>
      <c r="E25" s="47"/>
      <c r="F25" s="838">
        <v>1574.074074074074</v>
      </c>
      <c r="G25" s="645"/>
      <c r="H25" s="244">
        <f>85000/50</f>
        <v>1700</v>
      </c>
    </row>
    <row r="26" spans="1:8" s="22" customFormat="1" ht="54" customHeight="1">
      <c r="A26" s="276">
        <v>12</v>
      </c>
      <c r="B26" s="674" t="s">
        <v>1949</v>
      </c>
      <c r="C26" s="65" t="s">
        <v>3</v>
      </c>
      <c r="D26" s="46" t="s">
        <v>39</v>
      </c>
      <c r="E26" s="47"/>
      <c r="F26" s="838">
        <v>1527.7777777777776</v>
      </c>
      <c r="G26" s="645"/>
      <c r="H26" s="244">
        <v>1650</v>
      </c>
    </row>
    <row r="27" spans="1:8" s="22" customFormat="1" ht="40.5" customHeight="1">
      <c r="A27" s="276">
        <v>13</v>
      </c>
      <c r="B27" s="674" t="s">
        <v>1958</v>
      </c>
      <c r="C27" s="65"/>
      <c r="D27" s="46"/>
      <c r="E27" s="47"/>
      <c r="F27" s="838"/>
      <c r="G27" s="645"/>
      <c r="H27" s="244"/>
    </row>
    <row r="28" spans="1:8" s="22" customFormat="1" ht="37.5" customHeight="1">
      <c r="A28" s="276"/>
      <c r="B28" s="674" t="s">
        <v>1960</v>
      </c>
      <c r="C28" s="65" t="s">
        <v>1959</v>
      </c>
      <c r="D28" s="46" t="s">
        <v>39</v>
      </c>
      <c r="E28" s="47"/>
      <c r="F28" s="838">
        <v>1548.148148148148</v>
      </c>
      <c r="G28" s="645"/>
      <c r="H28" s="244">
        <f>(76000*1.1)/50</f>
        <v>1672</v>
      </c>
    </row>
    <row r="29" spans="1:8" s="22" customFormat="1" ht="18.75">
      <c r="A29" s="276">
        <v>14</v>
      </c>
      <c r="B29" s="620" t="s">
        <v>1172</v>
      </c>
      <c r="C29" s="62"/>
      <c r="D29" s="46" t="s">
        <v>39</v>
      </c>
      <c r="E29" s="47"/>
      <c r="F29" s="838">
        <v>4004.6296296296296</v>
      </c>
      <c r="G29" s="645"/>
      <c r="H29" s="47">
        <f>173000/40</f>
        <v>4325</v>
      </c>
    </row>
    <row r="30" spans="1:8" s="22" customFormat="1" ht="18.75">
      <c r="A30" s="276">
        <v>15</v>
      </c>
      <c r="B30" s="620" t="s">
        <v>1173</v>
      </c>
      <c r="C30" s="62"/>
      <c r="D30" s="46" t="s">
        <v>39</v>
      </c>
      <c r="E30" s="47"/>
      <c r="F30" s="838">
        <v>3541.6666666666665</v>
      </c>
      <c r="G30" s="645"/>
      <c r="H30" s="47">
        <f>153000/40</f>
        <v>3825</v>
      </c>
    </row>
    <row r="31" spans="1:7" s="107" customFormat="1" ht="26.25" customHeight="1">
      <c r="A31" s="266" t="s">
        <v>5</v>
      </c>
      <c r="B31" s="116" t="s">
        <v>364</v>
      </c>
      <c r="C31" s="111"/>
      <c r="D31" s="112"/>
      <c r="E31" s="113"/>
      <c r="F31" s="837"/>
      <c r="G31" s="773"/>
    </row>
    <row r="32" spans="1:7" s="109" customFormat="1" ht="18.75">
      <c r="A32" s="170">
        <v>1</v>
      </c>
      <c r="B32" s="1091" t="s">
        <v>2091</v>
      </c>
      <c r="C32" s="1091"/>
      <c r="D32" s="1091"/>
      <c r="E32" s="1091"/>
      <c r="F32" s="1091"/>
      <c r="G32" s="774"/>
    </row>
    <row r="33" spans="1:7" s="109" customFormat="1" ht="18.75">
      <c r="A33" s="170" t="s">
        <v>365</v>
      </c>
      <c r="B33" s="249" t="s">
        <v>673</v>
      </c>
      <c r="C33" s="132"/>
      <c r="D33" s="132"/>
      <c r="E33" s="132"/>
      <c r="F33" s="839"/>
      <c r="G33" s="774"/>
    </row>
    <row r="34" spans="1:8" s="109" customFormat="1" ht="56.25">
      <c r="A34" s="170"/>
      <c r="B34" s="134" t="s">
        <v>675</v>
      </c>
      <c r="C34" s="135"/>
      <c r="D34" s="591" t="s">
        <v>87</v>
      </c>
      <c r="E34" s="137">
        <f>H34/1.1</f>
        <v>54545.454545454544</v>
      </c>
      <c r="F34" s="840"/>
      <c r="G34" s="774"/>
      <c r="H34" s="137">
        <v>60000</v>
      </c>
    </row>
    <row r="35" spans="1:8" s="109" customFormat="1" ht="62.25" customHeight="1">
      <c r="A35" s="170"/>
      <c r="B35" s="134" t="s">
        <v>674</v>
      </c>
      <c r="C35" s="135"/>
      <c r="D35" s="591" t="s">
        <v>87</v>
      </c>
      <c r="E35" s="137">
        <f>H35/1.1</f>
        <v>36363.63636363636</v>
      </c>
      <c r="F35" s="840"/>
      <c r="G35" s="774"/>
      <c r="H35" s="137">
        <v>40000</v>
      </c>
    </row>
    <row r="36" spans="1:7" s="109" customFormat="1" ht="61.5" customHeight="1">
      <c r="A36" s="170" t="s">
        <v>366</v>
      </c>
      <c r="B36" s="1061" t="s">
        <v>2087</v>
      </c>
      <c r="C36" s="1112"/>
      <c r="D36" s="1112"/>
      <c r="E36" s="1112"/>
      <c r="F36" s="1113"/>
      <c r="G36" s="774"/>
    </row>
    <row r="37" spans="1:8" s="109" customFormat="1" ht="39" customHeight="1">
      <c r="A37" s="170"/>
      <c r="B37" s="138" t="s">
        <v>701</v>
      </c>
      <c r="C37" s="139"/>
      <c r="D37" s="131" t="s">
        <v>409</v>
      </c>
      <c r="E37" s="137">
        <f>H37/1.1</f>
        <v>104545.45454545454</v>
      </c>
      <c r="F37" s="840"/>
      <c r="G37" s="774"/>
      <c r="H37" s="137">
        <v>115000</v>
      </c>
    </row>
    <row r="38" spans="1:8" s="109" customFormat="1" ht="35.25" customHeight="1">
      <c r="A38" s="170"/>
      <c r="B38" s="138" t="s">
        <v>676</v>
      </c>
      <c r="C38" s="139"/>
      <c r="D38" s="131" t="s">
        <v>409</v>
      </c>
      <c r="E38" s="137">
        <f>H38/1.1</f>
        <v>90909.0909090909</v>
      </c>
      <c r="F38" s="840"/>
      <c r="G38" s="774"/>
      <c r="H38" s="137">
        <v>100000</v>
      </c>
    </row>
    <row r="39" spans="1:7" s="109" customFormat="1" ht="60" customHeight="1">
      <c r="A39" s="170">
        <v>2</v>
      </c>
      <c r="B39" s="1037" t="s">
        <v>2092</v>
      </c>
      <c r="C39" s="1115"/>
      <c r="D39" s="1115"/>
      <c r="E39" s="1115"/>
      <c r="F39" s="1116"/>
      <c r="G39" s="774"/>
    </row>
    <row r="40" spans="1:7" s="109" customFormat="1" ht="18.75">
      <c r="A40" s="170" t="s">
        <v>367</v>
      </c>
      <c r="B40" s="1090" t="s">
        <v>1261</v>
      </c>
      <c r="C40" s="959"/>
      <c r="D40" s="131"/>
      <c r="E40" s="137"/>
      <c r="F40" s="841"/>
      <c r="G40" s="775"/>
    </row>
    <row r="41" spans="1:8" s="109" customFormat="1" ht="18.75">
      <c r="A41" s="152"/>
      <c r="B41" s="141" t="s">
        <v>682</v>
      </c>
      <c r="C41" s="135"/>
      <c r="D41" s="131" t="s">
        <v>409</v>
      </c>
      <c r="E41" s="137"/>
      <c r="F41" s="841">
        <v>109090.90909090909</v>
      </c>
      <c r="G41" s="775"/>
      <c r="H41" s="137">
        <v>120000</v>
      </c>
    </row>
    <row r="42" spans="1:8" s="109" customFormat="1" ht="18.75">
      <c r="A42" s="152"/>
      <c r="B42" s="142" t="s">
        <v>332</v>
      </c>
      <c r="C42" s="143"/>
      <c r="D42" s="131" t="s">
        <v>409</v>
      </c>
      <c r="E42" s="136"/>
      <c r="F42" s="841">
        <v>150000</v>
      </c>
      <c r="G42" s="774"/>
      <c r="H42" s="137">
        <v>165000</v>
      </c>
    </row>
    <row r="43" spans="1:8" s="109" customFormat="1" ht="18.75">
      <c r="A43" s="152"/>
      <c r="B43" s="142" t="s">
        <v>702</v>
      </c>
      <c r="C43" s="143"/>
      <c r="D43" s="131" t="s">
        <v>409</v>
      </c>
      <c r="E43" s="136"/>
      <c r="F43" s="841">
        <v>199999.99999999997</v>
      </c>
      <c r="G43" s="774"/>
      <c r="H43" s="137">
        <v>220000</v>
      </c>
    </row>
    <row r="44" spans="1:7" s="109" customFormat="1" ht="18.75">
      <c r="A44" s="170" t="s">
        <v>366</v>
      </c>
      <c r="B44" s="1114" t="s">
        <v>1262</v>
      </c>
      <c r="C44" s="1091"/>
      <c r="D44" s="1091"/>
      <c r="E44" s="1091"/>
      <c r="F44" s="1091"/>
      <c r="G44" s="774"/>
    </row>
    <row r="45" spans="1:8" s="109" customFormat="1" ht="18.75">
      <c r="A45" s="152"/>
      <c r="B45" s="141" t="s">
        <v>618</v>
      </c>
      <c r="C45" s="135"/>
      <c r="D45" s="131" t="s">
        <v>409</v>
      </c>
      <c r="E45" s="137"/>
      <c r="F45" s="841">
        <v>99999.99999999999</v>
      </c>
      <c r="G45" s="774"/>
      <c r="H45" s="137">
        <v>110000</v>
      </c>
    </row>
    <row r="46" spans="1:8" s="109" customFormat="1" ht="18.75">
      <c r="A46" s="170"/>
      <c r="B46" s="142" t="s">
        <v>703</v>
      </c>
      <c r="C46" s="143"/>
      <c r="D46" s="131" t="s">
        <v>409</v>
      </c>
      <c r="E46" s="136"/>
      <c r="F46" s="841">
        <v>136363.63636363635</v>
      </c>
      <c r="G46" s="775"/>
      <c r="H46" s="137">
        <v>150000</v>
      </c>
    </row>
    <row r="47" spans="1:8" s="109" customFormat="1" ht="18.75">
      <c r="A47" s="170"/>
      <c r="B47" s="142" t="s">
        <v>702</v>
      </c>
      <c r="C47" s="143"/>
      <c r="D47" s="131" t="s">
        <v>409</v>
      </c>
      <c r="E47" s="136"/>
      <c r="F47" s="841">
        <v>186363.63636363635</v>
      </c>
      <c r="G47" s="775"/>
      <c r="H47" s="137">
        <v>205000</v>
      </c>
    </row>
    <row r="48" spans="1:7" s="107" customFormat="1" ht="18.75">
      <c r="A48" s="266" t="s">
        <v>368</v>
      </c>
      <c r="B48" s="116" t="s">
        <v>369</v>
      </c>
      <c r="C48" s="111"/>
      <c r="D48" s="112"/>
      <c r="E48" s="113"/>
      <c r="F48" s="837"/>
      <c r="G48" s="773"/>
    </row>
    <row r="49" spans="1:7" s="108" customFormat="1" ht="60" customHeight="1">
      <c r="A49" s="128">
        <v>1</v>
      </c>
      <c r="B49" s="1095" t="s">
        <v>2093</v>
      </c>
      <c r="C49" s="1110"/>
      <c r="D49" s="1110"/>
      <c r="E49" s="1110"/>
      <c r="F49" s="1111"/>
      <c r="G49" s="776"/>
    </row>
    <row r="50" spans="1:7" s="108" customFormat="1" ht="18.75">
      <c r="A50" s="128" t="s">
        <v>365</v>
      </c>
      <c r="B50" s="588" t="s">
        <v>319</v>
      </c>
      <c r="C50" s="117"/>
      <c r="D50" s="117"/>
      <c r="E50" s="117"/>
      <c r="F50" s="842"/>
      <c r="G50" s="776"/>
    </row>
    <row r="51" spans="1:8" s="108" customFormat="1" ht="18.75">
      <c r="A51" s="128"/>
      <c r="B51" s="118" t="s">
        <v>324</v>
      </c>
      <c r="C51" s="117"/>
      <c r="D51" s="51" t="s">
        <v>406</v>
      </c>
      <c r="E51" s="117"/>
      <c r="F51" s="843">
        <v>410909.0909090909</v>
      </c>
      <c r="G51" s="776"/>
      <c r="H51" s="59">
        <v>452000</v>
      </c>
    </row>
    <row r="52" spans="1:8" s="108" customFormat="1" ht="18.75">
      <c r="A52" s="128"/>
      <c r="B52" s="118" t="s">
        <v>326</v>
      </c>
      <c r="C52" s="117"/>
      <c r="D52" s="51" t="s">
        <v>87</v>
      </c>
      <c r="E52" s="117"/>
      <c r="F52" s="843">
        <v>424545.45454545453</v>
      </c>
      <c r="G52" s="776"/>
      <c r="H52" s="59">
        <v>467000</v>
      </c>
    </row>
    <row r="53" spans="1:8" s="108" customFormat="1" ht="18.75">
      <c r="A53" s="128"/>
      <c r="B53" s="119" t="s">
        <v>407</v>
      </c>
      <c r="C53" s="117"/>
      <c r="D53" s="51" t="s">
        <v>87</v>
      </c>
      <c r="E53" s="117"/>
      <c r="F53" s="843">
        <v>366363.63636363635</v>
      </c>
      <c r="G53" s="776"/>
      <c r="H53" s="59">
        <v>403000</v>
      </c>
    </row>
    <row r="54" spans="1:8" s="108" customFormat="1" ht="18.75">
      <c r="A54" s="128"/>
      <c r="B54" s="119" t="s">
        <v>408</v>
      </c>
      <c r="C54" s="117"/>
      <c r="D54" s="51" t="s">
        <v>87</v>
      </c>
      <c r="E54" s="117"/>
      <c r="F54" s="843">
        <v>352727.2727272727</v>
      </c>
      <c r="G54" s="776"/>
      <c r="H54" s="59">
        <v>388000</v>
      </c>
    </row>
    <row r="55" spans="1:8" s="108" customFormat="1" ht="18.75">
      <c r="A55" s="128" t="s">
        <v>366</v>
      </c>
      <c r="B55" s="588" t="s">
        <v>318</v>
      </c>
      <c r="C55" s="117"/>
      <c r="D55" s="117"/>
      <c r="E55" s="117"/>
      <c r="F55" s="843"/>
      <c r="G55" s="776"/>
      <c r="H55" s="59"/>
    </row>
    <row r="56" spans="1:8" s="108" customFormat="1" ht="18.75">
      <c r="A56" s="128"/>
      <c r="B56" s="118" t="s">
        <v>327</v>
      </c>
      <c r="C56" s="117"/>
      <c r="D56" s="51" t="s">
        <v>87</v>
      </c>
      <c r="E56" s="117"/>
      <c r="F56" s="843">
        <v>304545.45454545453</v>
      </c>
      <c r="G56" s="776"/>
      <c r="H56" s="59">
        <v>335000</v>
      </c>
    </row>
    <row r="57" spans="1:8" s="108" customFormat="1" ht="18.75">
      <c r="A57" s="128" t="s">
        <v>370</v>
      </c>
      <c r="B57" s="588" t="s">
        <v>320</v>
      </c>
      <c r="C57" s="120"/>
      <c r="D57" s="51"/>
      <c r="E57" s="58"/>
      <c r="F57" s="843"/>
      <c r="G57" s="776"/>
      <c r="H57" s="59"/>
    </row>
    <row r="58" spans="1:8" s="108" customFormat="1" ht="18.75">
      <c r="A58" s="128"/>
      <c r="B58" s="118" t="s">
        <v>322</v>
      </c>
      <c r="C58" s="120"/>
      <c r="D58" s="51" t="s">
        <v>406</v>
      </c>
      <c r="E58" s="58"/>
      <c r="F58" s="843">
        <v>277272.72727272724</v>
      </c>
      <c r="G58" s="776"/>
      <c r="H58" s="59">
        <v>305000</v>
      </c>
    </row>
    <row r="59" spans="1:8" s="108" customFormat="1" ht="18.75">
      <c r="A59" s="128" t="s">
        <v>371</v>
      </c>
      <c r="B59" s="588" t="s">
        <v>321</v>
      </c>
      <c r="C59" s="120"/>
      <c r="D59" s="51"/>
      <c r="E59" s="58"/>
      <c r="F59" s="843"/>
      <c r="G59" s="776"/>
      <c r="H59" s="121"/>
    </row>
    <row r="60" spans="1:8" s="108" customFormat="1" ht="18.75">
      <c r="A60" s="128"/>
      <c r="B60" s="118" t="s">
        <v>322</v>
      </c>
      <c r="C60" s="122"/>
      <c r="D60" s="51" t="s">
        <v>406</v>
      </c>
      <c r="E60" s="58"/>
      <c r="F60" s="843">
        <v>295454.5454545454</v>
      </c>
      <c r="G60" s="776"/>
      <c r="H60" s="59">
        <v>325000</v>
      </c>
    </row>
    <row r="61" spans="1:8" s="108" customFormat="1" ht="18.75">
      <c r="A61" s="128" t="s">
        <v>372</v>
      </c>
      <c r="B61" s="588" t="s">
        <v>323</v>
      </c>
      <c r="C61" s="123"/>
      <c r="D61" s="51" t="s">
        <v>87</v>
      </c>
      <c r="E61" s="58"/>
      <c r="F61" s="843"/>
      <c r="G61" s="776"/>
      <c r="H61" s="59"/>
    </row>
    <row r="62" spans="1:8" s="108" customFormat="1" ht="18.75">
      <c r="A62" s="128"/>
      <c r="B62" s="118" t="s">
        <v>325</v>
      </c>
      <c r="C62" s="123"/>
      <c r="D62" s="51" t="s">
        <v>87</v>
      </c>
      <c r="E62" s="58"/>
      <c r="F62" s="843">
        <v>254545.45454545453</v>
      </c>
      <c r="G62" s="776"/>
      <c r="H62" s="59">
        <v>280000</v>
      </c>
    </row>
    <row r="63" spans="1:7" s="108" customFormat="1" ht="63" customHeight="1">
      <c r="A63" s="128">
        <v>2</v>
      </c>
      <c r="B63" s="1095" t="s">
        <v>2057</v>
      </c>
      <c r="C63" s="1096"/>
      <c r="D63" s="1096"/>
      <c r="E63" s="1096"/>
      <c r="F63" s="1097"/>
      <c r="G63" s="776"/>
    </row>
    <row r="64" spans="1:7" s="108" customFormat="1" ht="23.25" customHeight="1">
      <c r="A64" s="128"/>
      <c r="B64" s="950" t="s">
        <v>1675</v>
      </c>
      <c r="C64" s="951"/>
      <c r="D64" s="951"/>
      <c r="E64" s="951"/>
      <c r="F64" s="952"/>
      <c r="G64" s="776"/>
    </row>
    <row r="65" spans="1:7" s="108" customFormat="1" ht="21.75" customHeight="1" hidden="1">
      <c r="A65" s="128"/>
      <c r="B65" s="124" t="s">
        <v>820</v>
      </c>
      <c r="C65" s="125"/>
      <c r="D65" s="126" t="s">
        <v>406</v>
      </c>
      <c r="E65" s="228"/>
      <c r="F65" s="844"/>
      <c r="G65" s="776"/>
    </row>
    <row r="66" spans="1:7" s="108" customFormat="1" ht="21.75" customHeight="1" hidden="1">
      <c r="A66" s="128"/>
      <c r="B66" s="124" t="s">
        <v>303</v>
      </c>
      <c r="C66" s="125"/>
      <c r="D66" s="126" t="s">
        <v>87</v>
      </c>
      <c r="E66" s="228"/>
      <c r="F66" s="844"/>
      <c r="G66" s="776"/>
    </row>
    <row r="67" spans="1:7" s="108" customFormat="1" ht="21.75" customHeight="1" hidden="1">
      <c r="A67" s="128"/>
      <c r="B67" s="124" t="s">
        <v>821</v>
      </c>
      <c r="C67" s="125"/>
      <c r="D67" s="126" t="s">
        <v>87</v>
      </c>
      <c r="E67" s="228"/>
      <c r="F67" s="844"/>
      <c r="G67" s="776"/>
    </row>
    <row r="68" spans="1:7" s="108" customFormat="1" ht="21.75" customHeight="1" hidden="1">
      <c r="A68" s="128"/>
      <c r="B68" s="124" t="s">
        <v>822</v>
      </c>
      <c r="C68" s="125"/>
      <c r="D68" s="126" t="s">
        <v>87</v>
      </c>
      <c r="E68" s="228"/>
      <c r="F68" s="844"/>
      <c r="G68" s="776"/>
    </row>
    <row r="69" spans="1:7" s="108" customFormat="1" ht="21.75" customHeight="1" hidden="1">
      <c r="A69" s="128"/>
      <c r="B69" s="124" t="s">
        <v>304</v>
      </c>
      <c r="C69" s="125"/>
      <c r="D69" s="126" t="s">
        <v>87</v>
      </c>
      <c r="E69" s="228"/>
      <c r="F69" s="844"/>
      <c r="G69" s="776"/>
    </row>
    <row r="70" spans="1:7" s="108" customFormat="1" ht="21.75" customHeight="1" hidden="1">
      <c r="A70" s="128"/>
      <c r="B70" s="124" t="s">
        <v>305</v>
      </c>
      <c r="C70" s="125"/>
      <c r="D70" s="126" t="s">
        <v>87</v>
      </c>
      <c r="E70" s="228"/>
      <c r="F70" s="844"/>
      <c r="G70" s="776"/>
    </row>
    <row r="71" spans="1:7" s="108" customFormat="1" ht="21.75" customHeight="1" hidden="1">
      <c r="A71" s="128"/>
      <c r="B71" s="124" t="s">
        <v>306</v>
      </c>
      <c r="C71" s="125"/>
      <c r="D71" s="126" t="s">
        <v>87</v>
      </c>
      <c r="E71" s="228"/>
      <c r="F71" s="844"/>
      <c r="G71" s="776"/>
    </row>
    <row r="72" spans="1:7" s="108" customFormat="1" ht="21.75" customHeight="1" hidden="1">
      <c r="A72" s="128"/>
      <c r="B72" s="124" t="s">
        <v>823</v>
      </c>
      <c r="C72" s="125"/>
      <c r="D72" s="126" t="s">
        <v>87</v>
      </c>
      <c r="E72" s="228"/>
      <c r="F72" s="844"/>
      <c r="G72" s="776"/>
    </row>
    <row r="73" spans="1:7" s="108" customFormat="1" ht="21.75" customHeight="1" hidden="1">
      <c r="A73" s="128"/>
      <c r="B73" s="124" t="s">
        <v>832</v>
      </c>
      <c r="C73" s="125"/>
      <c r="D73" s="126" t="s">
        <v>87</v>
      </c>
      <c r="E73" s="228"/>
      <c r="F73" s="844"/>
      <c r="G73" s="776"/>
    </row>
    <row r="74" spans="1:7" s="108" customFormat="1" ht="21.75" customHeight="1" hidden="1">
      <c r="A74" s="128"/>
      <c r="B74" s="124" t="s">
        <v>833</v>
      </c>
      <c r="C74" s="125"/>
      <c r="D74" s="126" t="s">
        <v>87</v>
      </c>
      <c r="E74" s="228"/>
      <c r="F74" s="844"/>
      <c r="G74" s="776"/>
    </row>
    <row r="75" spans="1:7" s="108" customFormat="1" ht="21.75" customHeight="1" hidden="1">
      <c r="A75" s="128"/>
      <c r="B75" s="124" t="s">
        <v>834</v>
      </c>
      <c r="C75" s="125"/>
      <c r="D75" s="126" t="s">
        <v>87</v>
      </c>
      <c r="E75" s="228"/>
      <c r="F75" s="844"/>
      <c r="G75" s="776"/>
    </row>
    <row r="76" spans="1:7" s="108" customFormat="1" ht="21.75" customHeight="1" hidden="1">
      <c r="A76" s="128"/>
      <c r="B76" s="124" t="s">
        <v>835</v>
      </c>
      <c r="C76" s="125"/>
      <c r="D76" s="126" t="s">
        <v>87</v>
      </c>
      <c r="E76" s="228"/>
      <c r="F76" s="844"/>
      <c r="G76" s="776"/>
    </row>
    <row r="77" spans="1:7" s="108" customFormat="1" ht="21.75" customHeight="1" hidden="1">
      <c r="A77" s="128"/>
      <c r="B77" s="124" t="s">
        <v>307</v>
      </c>
      <c r="C77" s="125"/>
      <c r="D77" s="126" t="s">
        <v>87</v>
      </c>
      <c r="E77" s="228"/>
      <c r="F77" s="844"/>
      <c r="G77" s="776"/>
    </row>
    <row r="78" spans="1:7" s="108" customFormat="1" ht="21.75" customHeight="1" hidden="1">
      <c r="A78" s="128"/>
      <c r="B78" s="124" t="s">
        <v>308</v>
      </c>
      <c r="C78" s="125"/>
      <c r="D78" s="126" t="s">
        <v>87</v>
      </c>
      <c r="E78" s="228"/>
      <c r="F78" s="844"/>
      <c r="G78" s="776"/>
    </row>
    <row r="79" spans="1:7" s="108" customFormat="1" ht="21.75" customHeight="1" hidden="1">
      <c r="A79" s="128"/>
      <c r="B79" s="124" t="s">
        <v>824</v>
      </c>
      <c r="C79" s="125"/>
      <c r="D79" s="126" t="s">
        <v>87</v>
      </c>
      <c r="E79" s="228"/>
      <c r="F79" s="844"/>
      <c r="G79" s="776"/>
    </row>
    <row r="80" spans="1:7" s="108" customFormat="1" ht="21.75" customHeight="1" hidden="1">
      <c r="A80" s="128"/>
      <c r="B80" s="124" t="s">
        <v>825</v>
      </c>
      <c r="C80" s="125"/>
      <c r="D80" s="126" t="s">
        <v>87</v>
      </c>
      <c r="E80" s="228"/>
      <c r="F80" s="844"/>
      <c r="G80" s="776"/>
    </row>
    <row r="81" spans="1:7" s="108" customFormat="1" ht="21.75" customHeight="1" hidden="1">
      <c r="A81" s="128"/>
      <c r="B81" s="124" t="s">
        <v>826</v>
      </c>
      <c r="C81" s="125"/>
      <c r="D81" s="126" t="s">
        <v>87</v>
      </c>
      <c r="E81" s="228"/>
      <c r="F81" s="844"/>
      <c r="G81" s="776"/>
    </row>
    <row r="82" spans="1:7" s="108" customFormat="1" ht="21.75" customHeight="1" hidden="1">
      <c r="A82" s="128"/>
      <c r="B82" s="124" t="s">
        <v>827</v>
      </c>
      <c r="C82" s="125"/>
      <c r="D82" s="126" t="s">
        <v>87</v>
      </c>
      <c r="E82" s="228"/>
      <c r="F82" s="844"/>
      <c r="G82" s="776"/>
    </row>
    <row r="83" spans="1:7" s="108" customFormat="1" ht="21.75" customHeight="1" hidden="1">
      <c r="A83" s="128"/>
      <c r="B83" s="124" t="s">
        <v>828</v>
      </c>
      <c r="C83" s="125"/>
      <c r="D83" s="126" t="s">
        <v>87</v>
      </c>
      <c r="E83" s="228"/>
      <c r="F83" s="844"/>
      <c r="G83" s="776"/>
    </row>
    <row r="84" spans="1:7" s="108" customFormat="1" ht="21.75" customHeight="1" hidden="1">
      <c r="A84" s="128"/>
      <c r="B84" s="124" t="s">
        <v>829</v>
      </c>
      <c r="C84" s="125"/>
      <c r="D84" s="126" t="s">
        <v>87</v>
      </c>
      <c r="E84" s="228"/>
      <c r="F84" s="844"/>
      <c r="G84" s="776"/>
    </row>
    <row r="85" spans="1:7" s="108" customFormat="1" ht="21.75" customHeight="1" hidden="1">
      <c r="A85" s="128"/>
      <c r="B85" s="124" t="s">
        <v>836</v>
      </c>
      <c r="C85" s="125"/>
      <c r="D85" s="126" t="s">
        <v>87</v>
      </c>
      <c r="E85" s="228"/>
      <c r="F85" s="844"/>
      <c r="G85" s="776"/>
    </row>
    <row r="86" spans="1:7" s="108" customFormat="1" ht="21.75" customHeight="1" hidden="1">
      <c r="A86" s="128"/>
      <c r="B86" s="124" t="s">
        <v>837</v>
      </c>
      <c r="C86" s="125"/>
      <c r="D86" s="126" t="s">
        <v>87</v>
      </c>
      <c r="E86" s="228"/>
      <c r="F86" s="844"/>
      <c r="G86" s="776"/>
    </row>
    <row r="87" spans="1:7" s="108" customFormat="1" ht="21.75" customHeight="1" hidden="1">
      <c r="A87" s="128"/>
      <c r="B87" s="124" t="s">
        <v>830</v>
      </c>
      <c r="C87" s="125"/>
      <c r="D87" s="126" t="s">
        <v>87</v>
      </c>
      <c r="E87" s="228"/>
      <c r="F87" s="844"/>
      <c r="G87" s="776"/>
    </row>
    <row r="88" spans="1:7" s="108" customFormat="1" ht="21.75" customHeight="1" hidden="1">
      <c r="A88" s="128"/>
      <c r="B88" s="124" t="s">
        <v>831</v>
      </c>
      <c r="C88" s="125"/>
      <c r="D88" s="126" t="s">
        <v>87</v>
      </c>
      <c r="E88" s="228"/>
      <c r="F88" s="844"/>
      <c r="G88" s="776"/>
    </row>
    <row r="89" spans="1:7" s="108" customFormat="1" ht="65.25" customHeight="1">
      <c r="A89" s="128">
        <v>3</v>
      </c>
      <c r="B89" s="974" t="s">
        <v>2094</v>
      </c>
      <c r="C89" s="981"/>
      <c r="D89" s="981"/>
      <c r="E89" s="981"/>
      <c r="F89" s="982"/>
      <c r="G89" s="776"/>
    </row>
    <row r="90" spans="1:8" s="108" customFormat="1" ht="23.25" customHeight="1">
      <c r="A90" s="128"/>
      <c r="B90" s="474" t="s">
        <v>967</v>
      </c>
      <c r="C90" s="476" t="s">
        <v>973</v>
      </c>
      <c r="D90" s="126" t="s">
        <v>406</v>
      </c>
      <c r="E90" s="475">
        <f>H90/1.1</f>
        <v>368181.8181818182</v>
      </c>
      <c r="F90" s="845"/>
      <c r="G90" s="776"/>
      <c r="H90" s="475">
        <v>405000</v>
      </c>
    </row>
    <row r="91" spans="1:8" s="108" customFormat="1" ht="21" customHeight="1">
      <c r="A91" s="128"/>
      <c r="B91" s="474" t="s">
        <v>968</v>
      </c>
      <c r="C91" s="126" t="s">
        <v>87</v>
      </c>
      <c r="D91" s="126" t="s">
        <v>87</v>
      </c>
      <c r="E91" s="475">
        <f aca="true" t="shared" si="0" ref="E91:E97">H91/1.1</f>
        <v>354545.45454545453</v>
      </c>
      <c r="F91" s="845"/>
      <c r="G91" s="776"/>
      <c r="H91" s="475">
        <v>390000</v>
      </c>
    </row>
    <row r="92" spans="1:8" s="108" customFormat="1" ht="21.75" customHeight="1">
      <c r="A92" s="128"/>
      <c r="B92" s="124" t="s">
        <v>969</v>
      </c>
      <c r="C92" s="126" t="s">
        <v>87</v>
      </c>
      <c r="D92" s="126" t="s">
        <v>87</v>
      </c>
      <c r="E92" s="475">
        <f t="shared" si="0"/>
        <v>345454.5454545454</v>
      </c>
      <c r="F92" s="844"/>
      <c r="G92" s="776"/>
      <c r="H92" s="475">
        <v>380000</v>
      </c>
    </row>
    <row r="93" spans="1:8" s="108" customFormat="1" ht="21.75" customHeight="1">
      <c r="A93" s="128"/>
      <c r="B93" s="474" t="s">
        <v>970</v>
      </c>
      <c r="C93" s="126" t="s">
        <v>87</v>
      </c>
      <c r="D93" s="126" t="s">
        <v>87</v>
      </c>
      <c r="E93" s="475">
        <f t="shared" si="0"/>
        <v>277272.72727272724</v>
      </c>
      <c r="F93" s="844"/>
      <c r="G93" s="776"/>
      <c r="H93" s="475">
        <v>305000</v>
      </c>
    </row>
    <row r="94" spans="1:8" s="108" customFormat="1" ht="21.75" customHeight="1">
      <c r="A94" s="128"/>
      <c r="B94" s="124" t="s">
        <v>971</v>
      </c>
      <c r="C94" s="126" t="s">
        <v>87</v>
      </c>
      <c r="D94" s="126" t="s">
        <v>87</v>
      </c>
      <c r="E94" s="475">
        <f t="shared" si="0"/>
        <v>245454.54545454544</v>
      </c>
      <c r="F94" s="844"/>
      <c r="G94" s="776"/>
      <c r="H94" s="475">
        <v>270000</v>
      </c>
    </row>
    <row r="95" spans="1:8" s="108" customFormat="1" ht="21.75" customHeight="1">
      <c r="A95" s="128"/>
      <c r="B95" s="124" t="s">
        <v>972</v>
      </c>
      <c r="C95" s="126" t="s">
        <v>87</v>
      </c>
      <c r="D95" s="126" t="s">
        <v>87</v>
      </c>
      <c r="E95" s="475">
        <f t="shared" si="0"/>
        <v>290909.0909090909</v>
      </c>
      <c r="F95" s="844"/>
      <c r="G95" s="776"/>
      <c r="H95" s="475">
        <v>320000</v>
      </c>
    </row>
    <row r="96" spans="1:8" s="108" customFormat="1" ht="21.75" customHeight="1">
      <c r="A96" s="128"/>
      <c r="B96" s="124" t="s">
        <v>321</v>
      </c>
      <c r="C96" s="126" t="s">
        <v>87</v>
      </c>
      <c r="D96" s="126" t="s">
        <v>87</v>
      </c>
      <c r="E96" s="475">
        <f t="shared" si="0"/>
        <v>281818.1818181818</v>
      </c>
      <c r="F96" s="844"/>
      <c r="G96" s="776"/>
      <c r="H96" s="475">
        <v>310000</v>
      </c>
    </row>
    <row r="97" spans="1:8" s="108" customFormat="1" ht="21.75" customHeight="1">
      <c r="A97" s="128"/>
      <c r="B97" s="124" t="s">
        <v>323</v>
      </c>
      <c r="C97" s="126" t="s">
        <v>87</v>
      </c>
      <c r="D97" s="126" t="s">
        <v>87</v>
      </c>
      <c r="E97" s="475">
        <f t="shared" si="0"/>
        <v>240909.09090909088</v>
      </c>
      <c r="F97" s="844"/>
      <c r="G97" s="776"/>
      <c r="H97" s="475">
        <v>265000</v>
      </c>
    </row>
    <row r="98" spans="1:7" s="107" customFormat="1" ht="21.75" customHeight="1">
      <c r="A98" s="266" t="s">
        <v>393</v>
      </c>
      <c r="B98" s="116" t="s">
        <v>403</v>
      </c>
      <c r="C98" s="111"/>
      <c r="D98" s="112"/>
      <c r="E98" s="113"/>
      <c r="F98" s="837"/>
      <c r="G98" s="773"/>
    </row>
    <row r="99" spans="1:7" s="22" customFormat="1" ht="21.75" customHeight="1" hidden="1">
      <c r="A99" s="170">
        <v>1</v>
      </c>
      <c r="B99" s="144" t="s">
        <v>346</v>
      </c>
      <c r="C99" s="145"/>
      <c r="D99" s="131"/>
      <c r="E99" s="136"/>
      <c r="F99" s="840"/>
      <c r="G99" s="645"/>
    </row>
    <row r="100" spans="1:7" s="22" customFormat="1" ht="43.5" customHeight="1" hidden="1">
      <c r="A100" s="170" t="s">
        <v>365</v>
      </c>
      <c r="B100" s="971" t="s">
        <v>2095</v>
      </c>
      <c r="C100" s="972"/>
      <c r="D100" s="972"/>
      <c r="E100" s="972"/>
      <c r="F100" s="973"/>
      <c r="G100" s="645"/>
    </row>
    <row r="101" spans="1:8" s="22" customFormat="1" ht="21.75" customHeight="1" hidden="1">
      <c r="A101" s="152"/>
      <c r="B101" s="147" t="s">
        <v>1285</v>
      </c>
      <c r="C101" s="139"/>
      <c r="D101" s="131" t="s">
        <v>94</v>
      </c>
      <c r="E101" s="136"/>
      <c r="F101" s="840">
        <v>1018.5185185185185</v>
      </c>
      <c r="G101" s="645"/>
      <c r="H101" s="136">
        <v>1100</v>
      </c>
    </row>
    <row r="102" spans="1:8" s="22" customFormat="1" ht="21.75" customHeight="1" hidden="1">
      <c r="A102" s="152"/>
      <c r="B102" s="147" t="s">
        <v>1286</v>
      </c>
      <c r="C102" s="139"/>
      <c r="D102" s="131" t="s">
        <v>87</v>
      </c>
      <c r="E102" s="136"/>
      <c r="F102" s="840">
        <v>925.9259259259259</v>
      </c>
      <c r="G102" s="645"/>
      <c r="H102" s="136">
        <v>1000</v>
      </c>
    </row>
    <row r="103" spans="1:8" s="31" customFormat="1" ht="21.75" customHeight="1" hidden="1">
      <c r="A103" s="152"/>
      <c r="B103" s="147" t="s">
        <v>1287</v>
      </c>
      <c r="C103" s="139"/>
      <c r="D103" s="131" t="s">
        <v>87</v>
      </c>
      <c r="E103" s="136"/>
      <c r="F103" s="840">
        <v>879.6296296296296</v>
      </c>
      <c r="G103" s="777"/>
      <c r="H103" s="136">
        <v>950</v>
      </c>
    </row>
    <row r="104" spans="1:7" s="22" customFormat="1" ht="59.25" customHeight="1" hidden="1">
      <c r="A104" s="264" t="s">
        <v>366</v>
      </c>
      <c r="B104" s="1010" t="s">
        <v>2096</v>
      </c>
      <c r="C104" s="1047"/>
      <c r="D104" s="1047"/>
      <c r="E104" s="1047"/>
      <c r="F104" s="1048"/>
      <c r="G104" s="645"/>
    </row>
    <row r="105" spans="1:7" s="22" customFormat="1" ht="24" customHeight="1" hidden="1">
      <c r="A105" s="264"/>
      <c r="B105" s="950" t="s">
        <v>1675</v>
      </c>
      <c r="C105" s="951"/>
      <c r="D105" s="951"/>
      <c r="E105" s="951"/>
      <c r="F105" s="952"/>
      <c r="G105" s="645"/>
    </row>
    <row r="106" spans="1:8" s="22" customFormat="1" ht="21.75" customHeight="1" hidden="1">
      <c r="A106" s="264"/>
      <c r="B106" s="372" t="s">
        <v>1288</v>
      </c>
      <c r="C106" s="265" t="s">
        <v>587</v>
      </c>
      <c r="D106" s="160" t="s">
        <v>94</v>
      </c>
      <c r="E106" s="370"/>
      <c r="F106" s="660">
        <v>2833.333333333333</v>
      </c>
      <c r="G106" s="645" t="s">
        <v>1263</v>
      </c>
      <c r="H106" s="660">
        <v>3060</v>
      </c>
    </row>
    <row r="107" spans="1:8" s="22" customFormat="1" ht="21.75" customHeight="1" hidden="1">
      <c r="A107" s="264"/>
      <c r="B107" s="372" t="s">
        <v>1289</v>
      </c>
      <c r="C107" s="265" t="s">
        <v>87</v>
      </c>
      <c r="D107" s="160" t="s">
        <v>94</v>
      </c>
      <c r="E107" s="370"/>
      <c r="F107" s="660">
        <v>2833.333333333333</v>
      </c>
      <c r="G107" s="645"/>
      <c r="H107" s="660">
        <v>3060</v>
      </c>
    </row>
    <row r="108" spans="1:8" s="22" customFormat="1" ht="21.75" customHeight="1" hidden="1">
      <c r="A108" s="170" t="s">
        <v>370</v>
      </c>
      <c r="B108" s="191" t="s">
        <v>1290</v>
      </c>
      <c r="C108" s="148"/>
      <c r="D108" s="160" t="s">
        <v>94</v>
      </c>
      <c r="E108" s="136"/>
      <c r="F108" s="660">
        <v>43518.51851851852</v>
      </c>
      <c r="G108" s="645"/>
      <c r="H108" s="136">
        <v>47000</v>
      </c>
    </row>
    <row r="109" spans="1:6" ht="21.75" customHeight="1">
      <c r="A109" s="170"/>
      <c r="B109" s="144" t="s">
        <v>348</v>
      </c>
      <c r="C109" s="148"/>
      <c r="D109" s="149"/>
      <c r="E109" s="150"/>
      <c r="F109" s="846"/>
    </row>
    <row r="110" spans="1:8" ht="50.25" customHeight="1">
      <c r="A110" s="170">
        <v>1</v>
      </c>
      <c r="B110" s="1010" t="s">
        <v>2097</v>
      </c>
      <c r="C110" s="1075"/>
      <c r="D110" s="1075"/>
      <c r="E110" s="1075"/>
      <c r="F110" s="1076"/>
      <c r="G110" s="818"/>
      <c r="H110" s="823"/>
    </row>
    <row r="111" spans="1:6" ht="36" customHeight="1">
      <c r="A111" s="170"/>
      <c r="B111" s="725" t="s">
        <v>841</v>
      </c>
      <c r="C111" s="151" t="s">
        <v>684</v>
      </c>
      <c r="D111" s="169" t="s">
        <v>85</v>
      </c>
      <c r="E111" s="726">
        <v>1065</v>
      </c>
      <c r="F111" s="841"/>
    </row>
    <row r="112" spans="1:6" ht="18.75">
      <c r="A112" s="170"/>
      <c r="B112" s="725" t="s">
        <v>842</v>
      </c>
      <c r="C112" s="300" t="s">
        <v>108</v>
      </c>
      <c r="D112" s="143" t="s">
        <v>87</v>
      </c>
      <c r="E112" s="726">
        <v>1112</v>
      </c>
      <c r="F112" s="841"/>
    </row>
    <row r="113" spans="1:6" ht="18.75">
      <c r="A113" s="170"/>
      <c r="B113" s="725" t="s">
        <v>843</v>
      </c>
      <c r="C113" s="300" t="s">
        <v>108</v>
      </c>
      <c r="D113" s="143" t="s">
        <v>87</v>
      </c>
      <c r="E113" s="726">
        <v>1204</v>
      </c>
      <c r="F113" s="841"/>
    </row>
    <row r="114" spans="1:6" ht="25.5" customHeight="1">
      <c r="A114" s="170"/>
      <c r="B114" s="725" t="s">
        <v>844</v>
      </c>
      <c r="C114" s="300" t="s">
        <v>108</v>
      </c>
      <c r="D114" s="143" t="s">
        <v>87</v>
      </c>
      <c r="E114" s="726">
        <v>1343</v>
      </c>
      <c r="F114" s="841"/>
    </row>
    <row r="115" spans="1:6" ht="26.25" customHeight="1">
      <c r="A115" s="170"/>
      <c r="B115" s="725" t="s">
        <v>845</v>
      </c>
      <c r="C115" s="300" t="s">
        <v>108</v>
      </c>
      <c r="D115" s="143" t="s">
        <v>87</v>
      </c>
      <c r="E115" s="726">
        <v>4908</v>
      </c>
      <c r="F115" s="841"/>
    </row>
    <row r="116" spans="1:6" ht="24" customHeight="1">
      <c r="A116" s="170"/>
      <c r="B116" s="725" t="s">
        <v>846</v>
      </c>
      <c r="C116" s="300" t="s">
        <v>108</v>
      </c>
      <c r="D116" s="143" t="s">
        <v>87</v>
      </c>
      <c r="E116" s="726">
        <v>8797</v>
      </c>
      <c r="F116" s="841"/>
    </row>
    <row r="117" spans="1:6" ht="20.25" customHeight="1">
      <c r="A117" s="170"/>
      <c r="B117" s="725" t="s">
        <v>847</v>
      </c>
      <c r="C117" s="300" t="s">
        <v>108</v>
      </c>
      <c r="D117" s="143" t="s">
        <v>87</v>
      </c>
      <c r="E117" s="726">
        <v>1112</v>
      </c>
      <c r="F117" s="847"/>
    </row>
    <row r="118" spans="1:6" ht="21.75" customHeight="1">
      <c r="A118" s="170"/>
      <c r="B118" s="725" t="s">
        <v>848</v>
      </c>
      <c r="C118" s="300" t="s">
        <v>108</v>
      </c>
      <c r="D118" s="143" t="s">
        <v>87</v>
      </c>
      <c r="E118" s="726">
        <v>1158</v>
      </c>
      <c r="F118" s="847"/>
    </row>
    <row r="119" spans="1:6" ht="18.75" customHeight="1">
      <c r="A119" s="170"/>
      <c r="B119" s="725" t="s">
        <v>849</v>
      </c>
      <c r="C119" s="300" t="s">
        <v>108</v>
      </c>
      <c r="D119" s="143" t="s">
        <v>87</v>
      </c>
      <c r="E119" s="726">
        <v>1250</v>
      </c>
      <c r="F119" s="847"/>
    </row>
    <row r="120" spans="1:6" ht="18.75" customHeight="1">
      <c r="A120" s="170"/>
      <c r="B120" s="725" t="s">
        <v>850</v>
      </c>
      <c r="C120" s="300" t="s">
        <v>108</v>
      </c>
      <c r="D120" s="143" t="s">
        <v>87</v>
      </c>
      <c r="E120" s="726">
        <v>1158</v>
      </c>
      <c r="F120" s="847"/>
    </row>
    <row r="121" spans="1:6" ht="18.75" customHeight="1">
      <c r="A121" s="170"/>
      <c r="B121" s="725" t="s">
        <v>851</v>
      </c>
      <c r="C121" s="300" t="s">
        <v>108</v>
      </c>
      <c r="D121" s="143" t="s">
        <v>87</v>
      </c>
      <c r="E121" s="726">
        <v>1297</v>
      </c>
      <c r="F121" s="847"/>
    </row>
    <row r="122" spans="1:6" ht="45" customHeight="1">
      <c r="A122" s="825">
        <v>2</v>
      </c>
      <c r="B122" s="1049" t="s">
        <v>2058</v>
      </c>
      <c r="C122" s="1050"/>
      <c r="D122" s="1050"/>
      <c r="E122" s="1050"/>
      <c r="F122" s="1051"/>
    </row>
    <row r="123" spans="1:6" ht="21.75" customHeight="1" hidden="1">
      <c r="A123" s="170"/>
      <c r="B123" s="153" t="s">
        <v>313</v>
      </c>
      <c r="C123" s="154" t="s">
        <v>162</v>
      </c>
      <c r="D123" s="152" t="s">
        <v>85</v>
      </c>
      <c r="E123" s="137"/>
      <c r="F123" s="841"/>
    </row>
    <row r="124" spans="1:6" ht="21.75" customHeight="1" hidden="1">
      <c r="A124" s="170"/>
      <c r="B124" s="155" t="s">
        <v>314</v>
      </c>
      <c r="C124" s="154"/>
      <c r="D124" s="131" t="s">
        <v>87</v>
      </c>
      <c r="E124" s="137"/>
      <c r="F124" s="841"/>
    </row>
    <row r="125" spans="1:6" ht="21.75" customHeight="1" hidden="1">
      <c r="A125" s="170"/>
      <c r="B125" s="155" t="s">
        <v>317</v>
      </c>
      <c r="C125" s="154"/>
      <c r="D125" s="131" t="s">
        <v>87</v>
      </c>
      <c r="E125" s="137"/>
      <c r="F125" s="841"/>
    </row>
    <row r="126" spans="1:6" ht="21.75" customHeight="1" hidden="1">
      <c r="A126" s="170"/>
      <c r="B126" s="155" t="s">
        <v>315</v>
      </c>
      <c r="C126" s="154"/>
      <c r="D126" s="131" t="s">
        <v>87</v>
      </c>
      <c r="E126" s="137"/>
      <c r="F126" s="841"/>
    </row>
    <row r="127" spans="1:6" ht="21.75" customHeight="1" hidden="1">
      <c r="A127" s="170"/>
      <c r="B127" s="155" t="s">
        <v>316</v>
      </c>
      <c r="C127" s="154"/>
      <c r="D127" s="131" t="s">
        <v>87</v>
      </c>
      <c r="E127" s="137"/>
      <c r="F127" s="841"/>
    </row>
    <row r="128" spans="1:6" ht="21.75" customHeight="1">
      <c r="A128" s="170"/>
      <c r="B128" s="950" t="s">
        <v>1675</v>
      </c>
      <c r="C128" s="951"/>
      <c r="D128" s="951"/>
      <c r="E128" s="951"/>
      <c r="F128" s="952"/>
    </row>
    <row r="129" spans="1:6" ht="45" customHeight="1">
      <c r="A129" s="825">
        <v>3</v>
      </c>
      <c r="B129" s="1049" t="s">
        <v>2059</v>
      </c>
      <c r="C129" s="1050"/>
      <c r="D129" s="1050"/>
      <c r="E129" s="1050"/>
      <c r="F129" s="1051"/>
    </row>
    <row r="130" spans="1:6" ht="24" customHeight="1">
      <c r="A130" s="812"/>
      <c r="B130" s="950" t="s">
        <v>1675</v>
      </c>
      <c r="C130" s="951"/>
      <c r="D130" s="951"/>
      <c r="E130" s="951"/>
      <c r="F130" s="952"/>
    </row>
    <row r="131" spans="1:6" ht="21.75" customHeight="1" hidden="1">
      <c r="A131" s="170"/>
      <c r="B131" s="155" t="s">
        <v>334</v>
      </c>
      <c r="C131" s="154" t="s">
        <v>162</v>
      </c>
      <c r="D131" s="152" t="s">
        <v>85</v>
      </c>
      <c r="E131" s="137"/>
      <c r="F131" s="841"/>
    </row>
    <row r="132" spans="1:6" ht="21.75" customHeight="1" hidden="1">
      <c r="A132" s="170"/>
      <c r="B132" s="155" t="s">
        <v>336</v>
      </c>
      <c r="C132" s="154"/>
      <c r="D132" s="131" t="s">
        <v>87</v>
      </c>
      <c r="E132" s="137"/>
      <c r="F132" s="841"/>
    </row>
    <row r="133" spans="1:6" ht="21.75" customHeight="1" hidden="1">
      <c r="A133" s="170"/>
      <c r="B133" s="156" t="s">
        <v>333</v>
      </c>
      <c r="C133" s="154"/>
      <c r="D133" s="131" t="s">
        <v>87</v>
      </c>
      <c r="E133" s="137"/>
      <c r="F133" s="841"/>
    </row>
    <row r="134" spans="1:6" ht="21.75" customHeight="1" hidden="1">
      <c r="A134" s="170"/>
      <c r="B134" s="155" t="s">
        <v>335</v>
      </c>
      <c r="C134" s="154"/>
      <c r="D134" s="131" t="s">
        <v>87</v>
      </c>
      <c r="E134" s="137"/>
      <c r="F134" s="841"/>
    </row>
    <row r="135" spans="1:6" ht="21.75" customHeight="1" hidden="1">
      <c r="A135" s="170"/>
      <c r="B135" s="155" t="s">
        <v>337</v>
      </c>
      <c r="C135" s="154"/>
      <c r="D135" s="131" t="s">
        <v>87</v>
      </c>
      <c r="E135" s="137"/>
      <c r="F135" s="841"/>
    </row>
    <row r="136" spans="1:6" ht="46.5" customHeight="1">
      <c r="A136" s="825">
        <v>4</v>
      </c>
      <c r="B136" s="1049" t="s">
        <v>2060</v>
      </c>
      <c r="C136" s="1062"/>
      <c r="D136" s="1062"/>
      <c r="E136" s="1062"/>
      <c r="F136" s="1063"/>
    </row>
    <row r="137" spans="1:6" ht="24" customHeight="1">
      <c r="A137" s="812"/>
      <c r="B137" s="950" t="s">
        <v>1675</v>
      </c>
      <c r="C137" s="951"/>
      <c r="D137" s="951"/>
      <c r="E137" s="951"/>
      <c r="F137" s="952"/>
    </row>
    <row r="138" spans="1:6" ht="57" customHeight="1" hidden="1">
      <c r="A138" s="170"/>
      <c r="B138" s="251" t="s">
        <v>1658</v>
      </c>
      <c r="C138" s="151" t="s">
        <v>162</v>
      </c>
      <c r="D138" s="131" t="s">
        <v>409</v>
      </c>
      <c r="E138" s="137"/>
      <c r="F138" s="750"/>
    </row>
    <row r="139" spans="1:6" ht="24.75" customHeight="1" hidden="1">
      <c r="A139" s="170"/>
      <c r="B139" s="142" t="s">
        <v>174</v>
      </c>
      <c r="C139" s="151" t="s">
        <v>126</v>
      </c>
      <c r="D139" s="131" t="s">
        <v>39</v>
      </c>
      <c r="E139" s="137"/>
      <c r="F139" s="841"/>
    </row>
    <row r="140" spans="1:6" ht="24.75" customHeight="1" hidden="1">
      <c r="A140" s="170"/>
      <c r="B140" s="142" t="s">
        <v>192</v>
      </c>
      <c r="C140" s="151"/>
      <c r="D140" s="152" t="s">
        <v>29</v>
      </c>
      <c r="E140" s="137"/>
      <c r="F140" s="841"/>
    </row>
    <row r="141" spans="1:6" ht="24.75" customHeight="1" hidden="1">
      <c r="A141" s="170"/>
      <c r="B141" s="142" t="s">
        <v>193</v>
      </c>
      <c r="C141" s="151"/>
      <c r="D141" s="152" t="s">
        <v>29</v>
      </c>
      <c r="E141" s="137"/>
      <c r="F141" s="841"/>
    </row>
    <row r="142" spans="1:6" ht="79.5" customHeight="1">
      <c r="A142" s="170">
        <v>5</v>
      </c>
      <c r="B142" s="1058" t="s">
        <v>2063</v>
      </c>
      <c r="C142" s="1059"/>
      <c r="D142" s="1059"/>
      <c r="E142" s="1059"/>
      <c r="F142" s="1060"/>
    </row>
    <row r="143" spans="1:6" ht="25.5" customHeight="1">
      <c r="A143" s="813"/>
      <c r="B143" s="950" t="s">
        <v>1675</v>
      </c>
      <c r="C143" s="951"/>
      <c r="D143" s="951"/>
      <c r="E143" s="951"/>
      <c r="F143" s="952"/>
    </row>
    <row r="144" spans="1:6" ht="21.75" customHeight="1" hidden="1">
      <c r="A144" s="170"/>
      <c r="B144" s="394" t="s">
        <v>1058</v>
      </c>
      <c r="C144" s="1031" t="s">
        <v>707</v>
      </c>
      <c r="D144" s="152" t="s">
        <v>620</v>
      </c>
      <c r="E144" s="299"/>
      <c r="F144" s="847"/>
    </row>
    <row r="145" spans="1:6" ht="21.75" customHeight="1" hidden="1">
      <c r="A145" s="170"/>
      <c r="B145" s="394" t="s">
        <v>1059</v>
      </c>
      <c r="C145" s="1009"/>
      <c r="D145" s="152" t="s">
        <v>620</v>
      </c>
      <c r="E145" s="299"/>
      <c r="F145" s="847"/>
    </row>
    <row r="146" spans="1:6" ht="21.75" customHeight="1" hidden="1">
      <c r="A146" s="170"/>
      <c r="B146" s="394" t="s">
        <v>1060</v>
      </c>
      <c r="C146" s="1032"/>
      <c r="D146" s="152" t="s">
        <v>620</v>
      </c>
      <c r="E146" s="299"/>
      <c r="F146" s="847"/>
    </row>
    <row r="147" spans="1:6" ht="21.75" customHeight="1" hidden="1">
      <c r="A147" s="170"/>
      <c r="B147" s="157" t="s">
        <v>708</v>
      </c>
      <c r="C147" s="1031" t="s">
        <v>709</v>
      </c>
      <c r="D147" s="152" t="s">
        <v>39</v>
      </c>
      <c r="E147" s="299"/>
      <c r="F147" s="847"/>
    </row>
    <row r="148" spans="1:6" ht="21.75" customHeight="1" hidden="1">
      <c r="A148" s="170"/>
      <c r="B148" s="157" t="s">
        <v>710</v>
      </c>
      <c r="C148" s="1032"/>
      <c r="D148" s="152" t="s">
        <v>39</v>
      </c>
      <c r="E148" s="299"/>
      <c r="F148" s="847"/>
    </row>
    <row r="149" spans="1:6" ht="21.75" customHeight="1" hidden="1">
      <c r="A149" s="170"/>
      <c r="B149" s="394" t="s">
        <v>711</v>
      </c>
      <c r="C149" s="395"/>
      <c r="D149" s="152" t="s">
        <v>311</v>
      </c>
      <c r="E149" s="299"/>
      <c r="F149" s="847"/>
    </row>
    <row r="150" spans="1:6" ht="21.75" customHeight="1" hidden="1">
      <c r="A150" s="170"/>
      <c r="B150" s="163" t="s">
        <v>712</v>
      </c>
      <c r="C150" s="395"/>
      <c r="D150" s="152" t="s">
        <v>29</v>
      </c>
      <c r="E150" s="299"/>
      <c r="F150" s="847"/>
    </row>
    <row r="151" spans="1:6" ht="21.75" customHeight="1" hidden="1">
      <c r="A151" s="170"/>
      <c r="B151" s="163" t="s">
        <v>713</v>
      </c>
      <c r="C151" s="395"/>
      <c r="D151" s="152" t="s">
        <v>93</v>
      </c>
      <c r="E151" s="299"/>
      <c r="F151" s="847"/>
    </row>
    <row r="152" spans="1:6" ht="75.75" customHeight="1">
      <c r="A152" s="825">
        <v>6</v>
      </c>
      <c r="B152" s="1064" t="s">
        <v>2062</v>
      </c>
      <c r="C152" s="1065"/>
      <c r="D152" s="1065"/>
      <c r="E152" s="1065"/>
      <c r="F152" s="1066"/>
    </row>
    <row r="153" spans="1:6" ht="22.5" customHeight="1">
      <c r="A153" s="812"/>
      <c r="B153" s="950" t="s">
        <v>1675</v>
      </c>
      <c r="C153" s="951"/>
      <c r="D153" s="951"/>
      <c r="E153" s="951"/>
      <c r="F153" s="952"/>
    </row>
    <row r="154" spans="1:6" ht="21.75" customHeight="1" hidden="1">
      <c r="A154" s="170"/>
      <c r="B154" s="396" t="s">
        <v>1292</v>
      </c>
      <c r="C154" s="1031" t="s">
        <v>684</v>
      </c>
      <c r="D154" s="152"/>
      <c r="E154" s="299"/>
      <c r="F154" s="847"/>
    </row>
    <row r="155" spans="1:6" ht="21.75" customHeight="1" hidden="1">
      <c r="A155" s="170"/>
      <c r="B155" s="396" t="s">
        <v>1293</v>
      </c>
      <c r="C155" s="1009"/>
      <c r="D155" s="152" t="s">
        <v>85</v>
      </c>
      <c r="E155" s="299"/>
      <c r="F155" s="847"/>
    </row>
    <row r="156" spans="1:6" ht="21.75" customHeight="1" hidden="1">
      <c r="A156" s="170"/>
      <c r="B156" s="396" t="s">
        <v>1294</v>
      </c>
      <c r="C156" s="1009"/>
      <c r="D156" s="131" t="s">
        <v>87</v>
      </c>
      <c r="E156" s="299"/>
      <c r="F156" s="847"/>
    </row>
    <row r="157" spans="1:6" ht="21.75" customHeight="1" hidden="1">
      <c r="A157" s="170"/>
      <c r="B157" s="396" t="s">
        <v>1295</v>
      </c>
      <c r="C157" s="1009"/>
      <c r="D157" s="131" t="s">
        <v>87</v>
      </c>
      <c r="E157" s="299"/>
      <c r="F157" s="847"/>
    </row>
    <row r="158" spans="1:6" ht="21.75" customHeight="1" hidden="1">
      <c r="A158" s="170"/>
      <c r="B158" s="396" t="s">
        <v>1296</v>
      </c>
      <c r="C158" s="1009"/>
      <c r="D158" s="152"/>
      <c r="E158" s="299"/>
      <c r="F158" s="847"/>
    </row>
    <row r="159" spans="1:6" ht="21.75" customHeight="1" hidden="1">
      <c r="A159" s="170"/>
      <c r="B159" s="396" t="s">
        <v>1297</v>
      </c>
      <c r="C159" s="1009"/>
      <c r="D159" s="131" t="s">
        <v>87</v>
      </c>
      <c r="E159" s="299"/>
      <c r="F159" s="847"/>
    </row>
    <row r="160" spans="1:6" ht="21.75" customHeight="1" hidden="1">
      <c r="A160" s="170"/>
      <c r="B160" s="396" t="s">
        <v>1298</v>
      </c>
      <c r="C160" s="1009"/>
      <c r="D160" s="131" t="s">
        <v>87</v>
      </c>
      <c r="E160" s="299"/>
      <c r="F160" s="847"/>
    </row>
    <row r="161" spans="1:6" ht="21.75" customHeight="1" hidden="1">
      <c r="A161" s="170"/>
      <c r="B161" s="396" t="s">
        <v>1299</v>
      </c>
      <c r="C161" s="1009"/>
      <c r="D161" s="131" t="s">
        <v>87</v>
      </c>
      <c r="E161" s="299"/>
      <c r="F161" s="847"/>
    </row>
    <row r="162" spans="1:6" ht="21.75" customHeight="1" hidden="1">
      <c r="A162" s="170"/>
      <c r="B162" s="396" t="s">
        <v>1300</v>
      </c>
      <c r="C162" s="1009"/>
      <c r="D162" s="131" t="s">
        <v>87</v>
      </c>
      <c r="E162" s="299"/>
      <c r="F162" s="847"/>
    </row>
    <row r="163" spans="1:6" ht="21.75" customHeight="1" hidden="1">
      <c r="A163" s="170"/>
      <c r="B163" s="396" t="s">
        <v>1301</v>
      </c>
      <c r="C163" s="1009"/>
      <c r="D163" s="131" t="s">
        <v>87</v>
      </c>
      <c r="E163" s="299"/>
      <c r="F163" s="847"/>
    </row>
    <row r="164" spans="1:6" ht="21.75" customHeight="1" hidden="1">
      <c r="A164" s="170"/>
      <c r="B164" s="396" t="s">
        <v>1302</v>
      </c>
      <c r="C164" s="1032"/>
      <c r="D164" s="131" t="s">
        <v>87</v>
      </c>
      <c r="E164" s="299"/>
      <c r="F164" s="847"/>
    </row>
    <row r="165" spans="1:7" s="815" customFormat="1" ht="58.5" customHeight="1">
      <c r="A165" s="825">
        <v>7</v>
      </c>
      <c r="B165" s="1052" t="s">
        <v>2098</v>
      </c>
      <c r="C165" s="1062"/>
      <c r="D165" s="1062"/>
      <c r="E165" s="1062"/>
      <c r="F165" s="1063"/>
      <c r="G165" s="814"/>
    </row>
    <row r="166" spans="1:8" ht="33">
      <c r="A166" s="170"/>
      <c r="B166" s="155" t="s">
        <v>358</v>
      </c>
      <c r="C166" s="154" t="s">
        <v>357</v>
      </c>
      <c r="D166" s="152" t="s">
        <v>85</v>
      </c>
      <c r="E166" s="137"/>
      <c r="F166" s="841">
        <v>1361.111111111111</v>
      </c>
      <c r="H166" s="137">
        <v>1470</v>
      </c>
    </row>
    <row r="167" spans="1:8" ht="21.75" customHeight="1">
      <c r="A167" s="170"/>
      <c r="B167" s="155" t="s">
        <v>359</v>
      </c>
      <c r="C167" s="151" t="s">
        <v>87</v>
      </c>
      <c r="D167" s="131" t="s">
        <v>87</v>
      </c>
      <c r="E167" s="137"/>
      <c r="F167" s="841">
        <v>1787.037037037037</v>
      </c>
      <c r="H167" s="137">
        <v>1930</v>
      </c>
    </row>
    <row r="168" spans="1:8" ht="21.75" customHeight="1">
      <c r="A168" s="170"/>
      <c r="B168" s="155" t="s">
        <v>959</v>
      </c>
      <c r="C168" s="151" t="s">
        <v>87</v>
      </c>
      <c r="D168" s="131" t="s">
        <v>87</v>
      </c>
      <c r="E168" s="137"/>
      <c r="F168" s="841">
        <v>8879.62962962963</v>
      </c>
      <c r="H168" s="137">
        <v>9590</v>
      </c>
    </row>
    <row r="169" spans="1:8" ht="21.75" customHeight="1">
      <c r="A169" s="170"/>
      <c r="B169" s="155" t="s">
        <v>360</v>
      </c>
      <c r="C169" s="151" t="s">
        <v>87</v>
      </c>
      <c r="D169" s="131" t="s">
        <v>87</v>
      </c>
      <c r="E169" s="137"/>
      <c r="F169" s="841">
        <v>9527.777777777777</v>
      </c>
      <c r="H169" s="137">
        <v>10290</v>
      </c>
    </row>
    <row r="170" spans="1:8" ht="21.75" customHeight="1">
      <c r="A170" s="170"/>
      <c r="B170" s="155" t="s">
        <v>960</v>
      </c>
      <c r="C170" s="151" t="s">
        <v>87</v>
      </c>
      <c r="D170" s="131" t="s">
        <v>87</v>
      </c>
      <c r="E170" s="137"/>
      <c r="F170" s="841">
        <v>15787.037037037036</v>
      </c>
      <c r="H170" s="137">
        <v>17050</v>
      </c>
    </row>
    <row r="171" spans="1:8" ht="21.75" customHeight="1">
      <c r="A171" s="170"/>
      <c r="B171" s="155" t="s">
        <v>361</v>
      </c>
      <c r="C171" s="151" t="s">
        <v>87</v>
      </c>
      <c r="D171" s="131" t="s">
        <v>87</v>
      </c>
      <c r="E171" s="137"/>
      <c r="F171" s="841">
        <v>15787.037037037036</v>
      </c>
      <c r="H171" s="137">
        <v>17050</v>
      </c>
    </row>
    <row r="172" spans="1:7" s="22" customFormat="1" ht="97.5" customHeight="1">
      <c r="A172" s="264">
        <v>8</v>
      </c>
      <c r="B172" s="1023" t="s">
        <v>2099</v>
      </c>
      <c r="C172" s="1024"/>
      <c r="D172" s="1024"/>
      <c r="E172" s="1024"/>
      <c r="F172" s="1025"/>
      <c r="G172" s="645"/>
    </row>
    <row r="173" spans="1:7" s="22" customFormat="1" ht="26.25" customHeight="1">
      <c r="A173" s="816"/>
      <c r="B173" s="950" t="s">
        <v>1675</v>
      </c>
      <c r="C173" s="951"/>
      <c r="D173" s="951"/>
      <c r="E173" s="951"/>
      <c r="F173" s="952"/>
      <c r="G173" s="645"/>
    </row>
    <row r="174" spans="1:7" s="22" customFormat="1" ht="51.75" customHeight="1" hidden="1">
      <c r="A174" s="264"/>
      <c r="B174" s="250" t="s">
        <v>1659</v>
      </c>
      <c r="C174" s="165" t="s">
        <v>49</v>
      </c>
      <c r="D174" s="160" t="s">
        <v>409</v>
      </c>
      <c r="E174" s="161"/>
      <c r="F174" s="848"/>
      <c r="G174" s="645"/>
    </row>
    <row r="175" spans="1:7" s="22" customFormat="1" ht="51" customHeight="1" hidden="1">
      <c r="A175" s="264"/>
      <c r="B175" s="250" t="s">
        <v>1660</v>
      </c>
      <c r="C175" s="165" t="s">
        <v>49</v>
      </c>
      <c r="D175" s="160" t="s">
        <v>409</v>
      </c>
      <c r="E175" s="161"/>
      <c r="F175" s="848"/>
      <c r="G175" s="645"/>
    </row>
    <row r="176" spans="1:7" s="22" customFormat="1" ht="19.5" hidden="1">
      <c r="A176" s="264"/>
      <c r="B176" s="166" t="s">
        <v>1291</v>
      </c>
      <c r="C176" s="165" t="s">
        <v>49</v>
      </c>
      <c r="D176" s="160" t="s">
        <v>39</v>
      </c>
      <c r="E176" s="161"/>
      <c r="F176" s="848"/>
      <c r="G176" s="645"/>
    </row>
    <row r="177" spans="1:7" s="22" customFormat="1" ht="40.5" customHeight="1">
      <c r="A177" s="264">
        <v>9</v>
      </c>
      <c r="B177" s="1037" t="s">
        <v>2061</v>
      </c>
      <c r="C177" s="1038"/>
      <c r="D177" s="1038"/>
      <c r="E177" s="1038"/>
      <c r="F177" s="1039"/>
      <c r="G177" s="645"/>
    </row>
    <row r="178" spans="1:7" s="22" customFormat="1" ht="23.25" customHeight="1">
      <c r="A178" s="816"/>
      <c r="B178" s="950" t="s">
        <v>1675</v>
      </c>
      <c r="C178" s="951"/>
      <c r="D178" s="951"/>
      <c r="E178" s="951"/>
      <c r="F178" s="952"/>
      <c r="G178" s="645"/>
    </row>
    <row r="179" spans="1:7" s="22" customFormat="1" ht="24.75" customHeight="1" hidden="1">
      <c r="A179" s="264"/>
      <c r="B179" s="596" t="s">
        <v>1264</v>
      </c>
      <c r="C179" s="151"/>
      <c r="D179" s="152"/>
      <c r="E179" s="346"/>
      <c r="F179" s="350"/>
      <c r="G179" s="645"/>
    </row>
    <row r="180" spans="1:7" s="22" customFormat="1" ht="21.75" customHeight="1" hidden="1">
      <c r="A180" s="264"/>
      <c r="B180" s="155" t="s">
        <v>619</v>
      </c>
      <c r="C180" s="151"/>
      <c r="D180" s="152" t="s">
        <v>620</v>
      </c>
      <c r="E180" s="346"/>
      <c r="F180" s="350"/>
      <c r="G180" s="645"/>
    </row>
    <row r="181" spans="1:7" s="22" customFormat="1" ht="22.5" customHeight="1" hidden="1">
      <c r="A181" s="264" t="s">
        <v>1263</v>
      </c>
      <c r="B181" s="155" t="s">
        <v>621</v>
      </c>
      <c r="C181" s="151"/>
      <c r="D181" s="131" t="s">
        <v>87</v>
      </c>
      <c r="E181" s="346"/>
      <c r="F181" s="350"/>
      <c r="G181" s="645"/>
    </row>
    <row r="182" spans="1:7" s="22" customFormat="1" ht="21.75" customHeight="1" hidden="1">
      <c r="A182" s="264"/>
      <c r="B182" s="155" t="s">
        <v>622</v>
      </c>
      <c r="C182" s="151"/>
      <c r="D182" s="131" t="s">
        <v>87</v>
      </c>
      <c r="E182" s="346"/>
      <c r="F182" s="350"/>
      <c r="G182" s="645"/>
    </row>
    <row r="183" spans="1:7" s="22" customFormat="1" ht="21" customHeight="1" hidden="1">
      <c r="A183" s="264"/>
      <c r="B183" s="155" t="s">
        <v>623</v>
      </c>
      <c r="C183" s="151"/>
      <c r="D183" s="131" t="s">
        <v>87</v>
      </c>
      <c r="E183" s="346"/>
      <c r="F183" s="350"/>
      <c r="G183" s="645"/>
    </row>
    <row r="184" spans="1:7" s="22" customFormat="1" ht="20.25" customHeight="1" hidden="1">
      <c r="A184" s="264"/>
      <c r="B184" s="596" t="s">
        <v>1265</v>
      </c>
      <c r="C184" s="151"/>
      <c r="D184" s="152"/>
      <c r="E184" s="346"/>
      <c r="F184" s="350"/>
      <c r="G184" s="645"/>
    </row>
    <row r="185" spans="1:7" s="22" customFormat="1" ht="24.75" customHeight="1" hidden="1">
      <c r="A185" s="264"/>
      <c r="B185" s="155" t="s">
        <v>627</v>
      </c>
      <c r="C185" s="151"/>
      <c r="D185" s="152" t="s">
        <v>85</v>
      </c>
      <c r="E185" s="346"/>
      <c r="F185" s="350"/>
      <c r="G185" s="645"/>
    </row>
    <row r="186" spans="1:7" s="22" customFormat="1" ht="24.75" customHeight="1" hidden="1">
      <c r="A186" s="264"/>
      <c r="B186" s="155" t="s">
        <v>624</v>
      </c>
      <c r="C186" s="151"/>
      <c r="D186" s="131" t="s">
        <v>87</v>
      </c>
      <c r="E186" s="346"/>
      <c r="F186" s="350"/>
      <c r="G186" s="645"/>
    </row>
    <row r="187" spans="1:7" s="22" customFormat="1" ht="24.75" customHeight="1" hidden="1">
      <c r="A187" s="264"/>
      <c r="B187" s="155" t="s">
        <v>625</v>
      </c>
      <c r="C187" s="151"/>
      <c r="D187" s="131" t="s">
        <v>87</v>
      </c>
      <c r="E187" s="346"/>
      <c r="F187" s="350"/>
      <c r="G187" s="645"/>
    </row>
    <row r="188" spans="1:7" s="22" customFormat="1" ht="24.75" customHeight="1" hidden="1">
      <c r="A188" s="264"/>
      <c r="B188" s="155" t="s">
        <v>626</v>
      </c>
      <c r="C188" s="151"/>
      <c r="D188" s="131" t="s">
        <v>87</v>
      </c>
      <c r="E188" s="346"/>
      <c r="F188" s="350"/>
      <c r="G188" s="645"/>
    </row>
    <row r="189" spans="1:7" s="22" customFormat="1" ht="24.75" customHeight="1" hidden="1">
      <c r="A189" s="264"/>
      <c r="B189" s="596" t="s">
        <v>1266</v>
      </c>
      <c r="C189" s="151"/>
      <c r="D189" s="152" t="s">
        <v>181</v>
      </c>
      <c r="E189" s="346"/>
      <c r="F189" s="350"/>
      <c r="G189" s="645"/>
    </row>
    <row r="190" spans="1:7" s="22" customFormat="1" ht="24.75" customHeight="1" hidden="1">
      <c r="A190" s="264"/>
      <c r="B190" s="596" t="s">
        <v>1267</v>
      </c>
      <c r="C190" s="151"/>
      <c r="D190" s="152" t="s">
        <v>181</v>
      </c>
      <c r="E190" s="346"/>
      <c r="F190" s="350"/>
      <c r="G190" s="645"/>
    </row>
    <row r="191" spans="1:7" s="22" customFormat="1" ht="41.25" customHeight="1">
      <c r="A191" s="264">
        <v>10</v>
      </c>
      <c r="B191" s="1036" t="s">
        <v>2100</v>
      </c>
      <c r="C191" s="1034"/>
      <c r="D191" s="1034"/>
      <c r="E191" s="1034"/>
      <c r="F191" s="1035"/>
      <c r="G191" s="645"/>
    </row>
    <row r="192" spans="1:7" s="22" customFormat="1" ht="24.75" customHeight="1">
      <c r="A192" s="264"/>
      <c r="B192" s="596" t="s">
        <v>1268</v>
      </c>
      <c r="C192" s="151"/>
      <c r="D192" s="152" t="s">
        <v>85</v>
      </c>
      <c r="E192" s="386"/>
      <c r="F192" s="350"/>
      <c r="G192" s="645"/>
    </row>
    <row r="193" spans="1:7" s="22" customFormat="1" ht="24.75" customHeight="1">
      <c r="A193" s="264"/>
      <c r="B193" s="155" t="s">
        <v>792</v>
      </c>
      <c r="C193" s="151"/>
      <c r="D193" s="131" t="s">
        <v>87</v>
      </c>
      <c r="E193" s="350">
        <v>1065</v>
      </c>
      <c r="F193" s="350"/>
      <c r="G193" s="645"/>
    </row>
    <row r="194" spans="1:7" s="22" customFormat="1" ht="24.75" customHeight="1">
      <c r="A194" s="264"/>
      <c r="B194" s="155" t="s">
        <v>2036</v>
      </c>
      <c r="C194" s="151"/>
      <c r="D194" s="131" t="s">
        <v>87</v>
      </c>
      <c r="E194" s="350">
        <v>1204</v>
      </c>
      <c r="F194" s="350"/>
      <c r="G194" s="645"/>
    </row>
    <row r="195" spans="1:7" s="22" customFormat="1" ht="24.75" customHeight="1">
      <c r="A195" s="264"/>
      <c r="B195" s="155" t="s">
        <v>791</v>
      </c>
      <c r="C195" s="151"/>
      <c r="D195" s="131" t="s">
        <v>87</v>
      </c>
      <c r="E195" s="350">
        <v>1242</v>
      </c>
      <c r="F195" s="350"/>
      <c r="G195" s="645"/>
    </row>
    <row r="196" spans="1:7" s="22" customFormat="1" ht="24.75" customHeight="1">
      <c r="A196" s="264"/>
      <c r="B196" s="155" t="s">
        <v>2037</v>
      </c>
      <c r="C196" s="151"/>
      <c r="D196" s="131" t="s">
        <v>87</v>
      </c>
      <c r="E196" s="350">
        <v>1112</v>
      </c>
      <c r="F196" s="350"/>
      <c r="G196" s="645"/>
    </row>
    <row r="197" spans="1:7" s="22" customFormat="1" ht="24.75" customHeight="1">
      <c r="A197" s="264"/>
      <c r="B197" s="155" t="s">
        <v>2038</v>
      </c>
      <c r="C197" s="151"/>
      <c r="D197" s="131" t="s">
        <v>87</v>
      </c>
      <c r="E197" s="350">
        <v>1250</v>
      </c>
      <c r="F197" s="350"/>
      <c r="G197" s="645"/>
    </row>
    <row r="198" spans="1:7" s="22" customFormat="1" ht="24.75" customHeight="1">
      <c r="A198" s="264"/>
      <c r="B198" s="155" t="s">
        <v>2039</v>
      </c>
      <c r="C198" s="151"/>
      <c r="D198" s="131" t="s">
        <v>87</v>
      </c>
      <c r="E198" s="350">
        <v>1297</v>
      </c>
      <c r="F198" s="350"/>
      <c r="G198" s="645"/>
    </row>
    <row r="199" spans="1:7" s="22" customFormat="1" ht="24.75" customHeight="1">
      <c r="A199" s="264"/>
      <c r="B199" s="155" t="s">
        <v>2040</v>
      </c>
      <c r="C199" s="151"/>
      <c r="D199" s="152" t="s">
        <v>85</v>
      </c>
      <c r="E199" s="350">
        <v>1343</v>
      </c>
      <c r="F199" s="350"/>
      <c r="G199" s="645"/>
    </row>
    <row r="200" spans="1:7" s="22" customFormat="1" ht="24.75" customHeight="1">
      <c r="A200" s="264"/>
      <c r="B200" s="155" t="s">
        <v>2034</v>
      </c>
      <c r="C200" s="151"/>
      <c r="D200" s="131" t="s">
        <v>87</v>
      </c>
      <c r="E200" s="350">
        <v>8797</v>
      </c>
      <c r="F200" s="350"/>
      <c r="G200" s="645"/>
    </row>
    <row r="201" spans="1:7" s="22" customFormat="1" ht="24.75" customHeight="1">
      <c r="A201" s="264"/>
      <c r="B201" s="155" t="s">
        <v>2035</v>
      </c>
      <c r="C201" s="151"/>
      <c r="D201" s="131" t="s">
        <v>87</v>
      </c>
      <c r="E201" s="350">
        <v>4908</v>
      </c>
      <c r="F201" s="350"/>
      <c r="G201" s="645"/>
    </row>
    <row r="202" spans="1:7" s="22" customFormat="1" ht="42.75" customHeight="1">
      <c r="A202" s="824">
        <v>11</v>
      </c>
      <c r="B202" s="1052" t="s">
        <v>2253</v>
      </c>
      <c r="C202" s="1053"/>
      <c r="D202" s="1053"/>
      <c r="E202" s="1053"/>
      <c r="F202" s="1054"/>
      <c r="G202" s="645"/>
    </row>
    <row r="203" spans="1:7" s="22" customFormat="1" ht="23.25" customHeight="1">
      <c r="A203" s="817"/>
      <c r="B203" s="950" t="s">
        <v>1675</v>
      </c>
      <c r="C203" s="951"/>
      <c r="D203" s="951"/>
      <c r="E203" s="951"/>
      <c r="F203" s="952"/>
      <c r="G203" s="645"/>
    </row>
    <row r="204" spans="1:7" s="22" customFormat="1" ht="24.75" customHeight="1" hidden="1">
      <c r="A204" s="264"/>
      <c r="B204" s="596" t="s">
        <v>1269</v>
      </c>
      <c r="C204" s="151" t="s">
        <v>49</v>
      </c>
      <c r="D204" s="152"/>
      <c r="E204" s="350"/>
      <c r="F204" s="350"/>
      <c r="G204" s="645"/>
    </row>
    <row r="205" spans="1:7" s="22" customFormat="1" ht="24.75" customHeight="1" hidden="1">
      <c r="A205" s="264"/>
      <c r="B205" s="155" t="s">
        <v>696</v>
      </c>
      <c r="C205" s="151"/>
      <c r="D205" s="152" t="s">
        <v>85</v>
      </c>
      <c r="E205" s="350"/>
      <c r="F205" s="350"/>
      <c r="G205" s="645"/>
    </row>
    <row r="206" spans="1:7" s="22" customFormat="1" ht="24.75" customHeight="1" hidden="1">
      <c r="A206" s="264"/>
      <c r="B206" s="155" t="s">
        <v>697</v>
      </c>
      <c r="C206" s="151"/>
      <c r="D206" s="131" t="s">
        <v>87</v>
      </c>
      <c r="E206" s="350"/>
      <c r="F206" s="350"/>
      <c r="G206" s="645"/>
    </row>
    <row r="207" spans="1:7" s="22" customFormat="1" ht="24.75" customHeight="1" hidden="1">
      <c r="A207" s="264"/>
      <c r="B207" s="155" t="s">
        <v>698</v>
      </c>
      <c r="C207" s="151"/>
      <c r="D207" s="131" t="s">
        <v>87</v>
      </c>
      <c r="E207" s="350"/>
      <c r="F207" s="350"/>
      <c r="G207" s="645"/>
    </row>
    <row r="208" spans="1:7" s="22" customFormat="1" ht="24.75" customHeight="1" hidden="1">
      <c r="A208" s="264"/>
      <c r="B208" s="155" t="s">
        <v>699</v>
      </c>
      <c r="C208" s="151"/>
      <c r="D208" s="131" t="s">
        <v>87</v>
      </c>
      <c r="E208" s="350"/>
      <c r="F208" s="350"/>
      <c r="G208" s="645"/>
    </row>
    <row r="209" spans="1:7" s="22" customFormat="1" ht="24.75" customHeight="1" hidden="1">
      <c r="A209" s="264"/>
      <c r="B209" s="596" t="s">
        <v>1270</v>
      </c>
      <c r="C209" s="151" t="s">
        <v>49</v>
      </c>
      <c r="D209" s="152"/>
      <c r="E209" s="350"/>
      <c r="F209" s="350"/>
      <c r="G209" s="645"/>
    </row>
    <row r="210" spans="1:7" s="22" customFormat="1" ht="24.75" customHeight="1" hidden="1">
      <c r="A210" s="264"/>
      <c r="B210" s="155" t="s">
        <v>696</v>
      </c>
      <c r="C210" s="151"/>
      <c r="D210" s="131" t="s">
        <v>87</v>
      </c>
      <c r="E210" s="350"/>
      <c r="F210" s="350"/>
      <c r="G210" s="645"/>
    </row>
    <row r="211" spans="1:7" s="22" customFormat="1" ht="24.75" customHeight="1" hidden="1">
      <c r="A211" s="264"/>
      <c r="B211" s="155" t="s">
        <v>697</v>
      </c>
      <c r="C211" s="151"/>
      <c r="D211" s="131" t="s">
        <v>87</v>
      </c>
      <c r="E211" s="350"/>
      <c r="F211" s="350"/>
      <c r="G211" s="645"/>
    </row>
    <row r="212" spans="1:7" s="22" customFormat="1" ht="24.75" customHeight="1" hidden="1">
      <c r="A212" s="264"/>
      <c r="B212" s="155" t="s">
        <v>698</v>
      </c>
      <c r="C212" s="151"/>
      <c r="D212" s="131" t="s">
        <v>87</v>
      </c>
      <c r="E212" s="350"/>
      <c r="F212" s="350"/>
      <c r="G212" s="645"/>
    </row>
    <row r="213" spans="1:7" s="22" customFormat="1" ht="24.75" customHeight="1" hidden="1">
      <c r="A213" s="264"/>
      <c r="B213" s="155" t="s">
        <v>699</v>
      </c>
      <c r="C213" s="151"/>
      <c r="D213" s="131" t="s">
        <v>87</v>
      </c>
      <c r="E213" s="350"/>
      <c r="F213" s="350"/>
      <c r="G213" s="645"/>
    </row>
    <row r="214" spans="1:7" s="22" customFormat="1" ht="83.25" customHeight="1">
      <c r="A214" s="405">
        <v>12</v>
      </c>
      <c r="B214" s="1061" t="s">
        <v>2174</v>
      </c>
      <c r="C214" s="961"/>
      <c r="D214" s="961"/>
      <c r="E214" s="961"/>
      <c r="F214" s="962"/>
      <c r="G214" s="645"/>
    </row>
    <row r="215" spans="1:7" s="22" customFormat="1" ht="27" customHeight="1">
      <c r="A215" s="405"/>
      <c r="B215" s="597" t="s">
        <v>1271</v>
      </c>
      <c r="C215" s="151" t="s">
        <v>700</v>
      </c>
      <c r="D215" s="397"/>
      <c r="E215" s="402"/>
      <c r="F215" s="849"/>
      <c r="G215" s="645"/>
    </row>
    <row r="216" spans="1:7" s="22" customFormat="1" ht="24.75" customHeight="1">
      <c r="A216" s="399"/>
      <c r="B216" s="400" t="s">
        <v>1198</v>
      </c>
      <c r="C216" s="399"/>
      <c r="D216" s="152" t="s">
        <v>85</v>
      </c>
      <c r="E216" s="558">
        <v>1150</v>
      </c>
      <c r="F216" s="398"/>
      <c r="G216" s="645"/>
    </row>
    <row r="217" spans="1:7" s="22" customFormat="1" ht="24.75" customHeight="1">
      <c r="A217" s="399"/>
      <c r="B217" s="400" t="s">
        <v>1199</v>
      </c>
      <c r="C217" s="399"/>
      <c r="D217" s="131" t="s">
        <v>87</v>
      </c>
      <c r="E217" s="558">
        <v>1170</v>
      </c>
      <c r="F217" s="398"/>
      <c r="G217" s="645"/>
    </row>
    <row r="218" spans="1:7" s="22" customFormat="1" ht="24.75" customHeight="1">
      <c r="A218" s="399"/>
      <c r="B218" s="400" t="s">
        <v>1200</v>
      </c>
      <c r="C218" s="399"/>
      <c r="D218" s="131" t="s">
        <v>87</v>
      </c>
      <c r="E218" s="558">
        <v>4600</v>
      </c>
      <c r="F218" s="398"/>
      <c r="G218" s="645"/>
    </row>
    <row r="219" spans="1:7" s="22" customFormat="1" ht="24.75" customHeight="1">
      <c r="A219" s="399"/>
      <c r="B219" s="400" t="s">
        <v>1201</v>
      </c>
      <c r="C219" s="399"/>
      <c r="D219" s="131" t="s">
        <v>87</v>
      </c>
      <c r="E219" s="558">
        <v>8100</v>
      </c>
      <c r="F219" s="398"/>
      <c r="G219" s="645"/>
    </row>
    <row r="220" spans="1:7" s="22" customFormat="1" ht="24.75" customHeight="1">
      <c r="A220" s="939"/>
      <c r="B220" s="597" t="s">
        <v>2175</v>
      </c>
      <c r="C220" s="574"/>
      <c r="D220" s="942"/>
      <c r="E220" s="943"/>
      <c r="F220" s="350"/>
      <c r="G220" s="645"/>
    </row>
    <row r="221" spans="1:7" s="22" customFormat="1" ht="24.75" customHeight="1">
      <c r="A221" s="939"/>
      <c r="B221" s="940" t="s">
        <v>2176</v>
      </c>
      <c r="C221" s="574"/>
      <c r="D221" s="942" t="s">
        <v>41</v>
      </c>
      <c r="E221" s="943">
        <v>82000</v>
      </c>
      <c r="F221" s="350"/>
      <c r="G221" s="645"/>
    </row>
    <row r="222" spans="1:7" s="22" customFormat="1" ht="24.75" customHeight="1">
      <c r="A222" s="939"/>
      <c r="B222" s="940" t="s">
        <v>2177</v>
      </c>
      <c r="C222" s="941"/>
      <c r="D222" s="381" t="s">
        <v>41</v>
      </c>
      <c r="E222" s="944">
        <v>87000</v>
      </c>
      <c r="F222" s="350"/>
      <c r="G222" s="645"/>
    </row>
    <row r="223" spans="1:7" s="22" customFormat="1" ht="63.75" customHeight="1">
      <c r="A223" s="405">
        <v>13</v>
      </c>
      <c r="B223" s="1069" t="s">
        <v>2215</v>
      </c>
      <c r="C223" s="1070"/>
      <c r="D223" s="1070"/>
      <c r="E223" s="1070"/>
      <c r="F223" s="1071"/>
      <c r="G223" s="645"/>
    </row>
    <row r="224" spans="1:8" s="22" customFormat="1" ht="24.75" customHeight="1">
      <c r="A224" s="399"/>
      <c r="B224" s="400" t="s">
        <v>1216</v>
      </c>
      <c r="C224" s="151" t="s">
        <v>700</v>
      </c>
      <c r="D224" s="152" t="s">
        <v>85</v>
      </c>
      <c r="E224" s="401"/>
      <c r="F224" s="850">
        <v>1440</v>
      </c>
      <c r="G224" s="645"/>
      <c r="H224" s="401"/>
    </row>
    <row r="225" spans="1:8" s="22" customFormat="1" ht="24.75" customHeight="1">
      <c r="A225" s="399"/>
      <c r="B225" s="400" t="s">
        <v>941</v>
      </c>
      <c r="C225" s="399"/>
      <c r="D225" s="152" t="s">
        <v>85</v>
      </c>
      <c r="E225" s="401"/>
      <c r="F225" s="850">
        <v>6680</v>
      </c>
      <c r="G225" s="645"/>
      <c r="H225" s="401"/>
    </row>
    <row r="226" spans="1:8" s="22" customFormat="1" ht="24.75" customHeight="1">
      <c r="A226" s="399"/>
      <c r="B226" s="400" t="s">
        <v>2216</v>
      </c>
      <c r="C226" s="399"/>
      <c r="D226" s="152" t="s">
        <v>85</v>
      </c>
      <c r="E226" s="401"/>
      <c r="F226" s="850">
        <v>11790</v>
      </c>
      <c r="G226" s="645"/>
      <c r="H226" s="401"/>
    </row>
    <row r="227" spans="1:7" s="22" customFormat="1" ht="42" customHeight="1">
      <c r="A227" s="455">
        <v>14</v>
      </c>
      <c r="B227" s="1033" t="s">
        <v>2101</v>
      </c>
      <c r="C227" s="1034"/>
      <c r="D227" s="1034"/>
      <c r="E227" s="1034"/>
      <c r="F227" s="1035"/>
      <c r="G227" s="645"/>
    </row>
    <row r="228" spans="1:7" s="22" customFormat="1" ht="24.75" customHeight="1">
      <c r="A228" s="399"/>
      <c r="B228" s="400" t="s">
        <v>2001</v>
      </c>
      <c r="C228" s="399" t="s">
        <v>176</v>
      </c>
      <c r="D228" s="152" t="s">
        <v>41</v>
      </c>
      <c r="E228" s="401"/>
      <c r="F228" s="850">
        <v>92000</v>
      </c>
      <c r="G228" s="645"/>
    </row>
    <row r="229" spans="1:7" s="44" customFormat="1" ht="18.75">
      <c r="A229" s="266" t="s">
        <v>377</v>
      </c>
      <c r="B229" s="233" t="s">
        <v>378</v>
      </c>
      <c r="C229" s="85"/>
      <c r="D229" s="84"/>
      <c r="E229" s="86"/>
      <c r="F229" s="851"/>
      <c r="G229" s="779"/>
    </row>
    <row r="230" spans="1:7" s="44" customFormat="1" ht="63" customHeight="1">
      <c r="A230" s="128">
        <v>1</v>
      </c>
      <c r="B230" s="1055" t="s">
        <v>2102</v>
      </c>
      <c r="C230" s="1056"/>
      <c r="D230" s="1056"/>
      <c r="E230" s="1056"/>
      <c r="F230" s="1057"/>
      <c r="G230" s="779"/>
    </row>
    <row r="231" spans="1:7" s="44" customFormat="1" ht="18.75">
      <c r="A231" s="128" t="s">
        <v>365</v>
      </c>
      <c r="B231" s="212" t="s">
        <v>974</v>
      </c>
      <c r="C231" s="66"/>
      <c r="D231" s="130"/>
      <c r="E231" s="56"/>
      <c r="F231" s="852"/>
      <c r="G231" s="779"/>
    </row>
    <row r="232" spans="1:7" s="44" customFormat="1" ht="18.75">
      <c r="A232" s="128"/>
      <c r="B232" s="55" t="s">
        <v>507</v>
      </c>
      <c r="C232" s="66" t="s">
        <v>506</v>
      </c>
      <c r="D232" s="130" t="s">
        <v>39</v>
      </c>
      <c r="E232" s="56"/>
      <c r="F232" s="852">
        <v>32363.6</v>
      </c>
      <c r="G232" s="779"/>
    </row>
    <row r="233" spans="1:7" s="44" customFormat="1" ht="18.75">
      <c r="A233" s="128"/>
      <c r="B233" s="55" t="s">
        <v>508</v>
      </c>
      <c r="C233" s="66" t="s">
        <v>87</v>
      </c>
      <c r="D233" s="66" t="s">
        <v>87</v>
      </c>
      <c r="E233" s="56"/>
      <c r="F233" s="852">
        <v>31493.57142857143</v>
      </c>
      <c r="G233" s="779"/>
    </row>
    <row r="234" spans="1:7" s="44" customFormat="1" ht="18.75">
      <c r="A234" s="128"/>
      <c r="B234" s="55" t="s">
        <v>509</v>
      </c>
      <c r="C234" s="66" t="s">
        <v>87</v>
      </c>
      <c r="D234" s="66" t="s">
        <v>87</v>
      </c>
      <c r="E234" s="56"/>
      <c r="F234" s="852">
        <v>31493.57142857143</v>
      </c>
      <c r="G234" s="779"/>
    </row>
    <row r="235" spans="1:7" s="44" customFormat="1" ht="18.75">
      <c r="A235" s="128"/>
      <c r="B235" s="55" t="s">
        <v>510</v>
      </c>
      <c r="C235" s="66" t="s">
        <v>87</v>
      </c>
      <c r="D235" s="66" t="s">
        <v>87</v>
      </c>
      <c r="E235" s="56"/>
      <c r="F235" s="852">
        <v>31378.387096774193</v>
      </c>
      <c r="G235" s="779"/>
    </row>
    <row r="236" spans="1:7" s="44" customFormat="1" ht="18.75">
      <c r="A236" s="128"/>
      <c r="B236" s="55" t="s">
        <v>511</v>
      </c>
      <c r="C236" s="66" t="s">
        <v>87</v>
      </c>
      <c r="D236" s="66" t="s">
        <v>87</v>
      </c>
      <c r="E236" s="56"/>
      <c r="F236" s="852">
        <v>31378.387096774193</v>
      </c>
      <c r="G236" s="779"/>
    </row>
    <row r="237" spans="1:7" s="44" customFormat="1" ht="18.75">
      <c r="A237" s="128"/>
      <c r="B237" s="55" t="s">
        <v>512</v>
      </c>
      <c r="C237" s="66" t="s">
        <v>87</v>
      </c>
      <c r="D237" s="66" t="s">
        <v>87</v>
      </c>
      <c r="E237" s="56"/>
      <c r="F237" s="852">
        <v>30909.14285714286</v>
      </c>
      <c r="G237" s="779"/>
    </row>
    <row r="238" spans="1:7" s="44" customFormat="1" ht="18.75">
      <c r="A238" s="128"/>
      <c r="B238" s="55" t="s">
        <v>513</v>
      </c>
      <c r="C238" s="66" t="s">
        <v>87</v>
      </c>
      <c r="D238" s="66" t="s">
        <v>87</v>
      </c>
      <c r="E238" s="56"/>
      <c r="F238" s="852">
        <v>30149.620253164554</v>
      </c>
      <c r="G238" s="779"/>
    </row>
    <row r="239" spans="1:7" s="44" customFormat="1" ht="18.75">
      <c r="A239" s="128" t="s">
        <v>366</v>
      </c>
      <c r="B239" s="212" t="s">
        <v>588</v>
      </c>
      <c r="C239" s="66"/>
      <c r="D239" s="130"/>
      <c r="E239" s="56"/>
      <c r="F239" s="852"/>
      <c r="G239" s="779"/>
    </row>
    <row r="240" spans="1:7" s="44" customFormat="1" ht="18.75">
      <c r="A240" s="128"/>
      <c r="B240" s="55" t="s">
        <v>525</v>
      </c>
      <c r="C240" s="66" t="s">
        <v>506</v>
      </c>
      <c r="D240" s="130" t="s">
        <v>39</v>
      </c>
      <c r="E240" s="56"/>
      <c r="F240" s="853">
        <v>29035.741444866922</v>
      </c>
      <c r="G240" s="779"/>
    </row>
    <row r="241" spans="1:7" s="44" customFormat="1" ht="18.75">
      <c r="A241" s="128"/>
      <c r="B241" s="55" t="s">
        <v>526</v>
      </c>
      <c r="C241" s="66" t="s">
        <v>87</v>
      </c>
      <c r="D241" s="66" t="s">
        <v>87</v>
      </c>
      <c r="E241" s="56"/>
      <c r="F241" s="853">
        <v>29004.285714285714</v>
      </c>
      <c r="G241" s="779"/>
    </row>
    <row r="242" spans="1:7" s="44" customFormat="1" ht="18.75">
      <c r="A242" s="128"/>
      <c r="B242" s="55" t="s">
        <v>527</v>
      </c>
      <c r="C242" s="66" t="s">
        <v>87</v>
      </c>
      <c r="D242" s="66" t="s">
        <v>87</v>
      </c>
      <c r="E242" s="56"/>
      <c r="F242" s="853">
        <v>28824.765478424015</v>
      </c>
      <c r="G242" s="779"/>
    </row>
    <row r="243" spans="1:7" s="44" customFormat="1" ht="18.75">
      <c r="A243" s="128"/>
      <c r="B243" s="55" t="s">
        <v>528</v>
      </c>
      <c r="C243" s="66" t="s">
        <v>87</v>
      </c>
      <c r="D243" s="66" t="s">
        <v>87</v>
      </c>
      <c r="E243" s="56"/>
      <c r="F243" s="853">
        <v>28964.390896921017</v>
      </c>
      <c r="G243" s="779"/>
    </row>
    <row r="244" spans="1:7" s="44" customFormat="1" ht="18.75">
      <c r="A244" s="128"/>
      <c r="B244" s="55" t="s">
        <v>529</v>
      </c>
      <c r="C244" s="66" t="s">
        <v>87</v>
      </c>
      <c r="D244" s="66" t="s">
        <v>87</v>
      </c>
      <c r="E244" s="56"/>
      <c r="F244" s="853">
        <v>28864.292779426312</v>
      </c>
      <c r="G244" s="779"/>
    </row>
    <row r="245" spans="1:7" s="44" customFormat="1" ht="18.75">
      <c r="A245" s="128"/>
      <c r="B245" s="55" t="s">
        <v>530</v>
      </c>
      <c r="C245" s="66" t="s">
        <v>87</v>
      </c>
      <c r="D245" s="66" t="s">
        <v>87</v>
      </c>
      <c r="E245" s="56"/>
      <c r="F245" s="853">
        <v>28899.686028257456</v>
      </c>
      <c r="G245" s="779"/>
    </row>
    <row r="246" spans="1:7" s="44" customFormat="1" ht="18.75">
      <c r="A246" s="128"/>
      <c r="B246" s="55" t="s">
        <v>531</v>
      </c>
      <c r="C246" s="66" t="s">
        <v>87</v>
      </c>
      <c r="D246" s="66" t="s">
        <v>87</v>
      </c>
      <c r="E246" s="56"/>
      <c r="F246" s="853">
        <v>28890.994764397903</v>
      </c>
      <c r="G246" s="779"/>
    </row>
    <row r="247" spans="1:7" s="44" customFormat="1" ht="18.75">
      <c r="A247" s="128" t="s">
        <v>370</v>
      </c>
      <c r="B247" s="212" t="s">
        <v>613</v>
      </c>
      <c r="C247" s="66"/>
      <c r="D247" s="130"/>
      <c r="E247" s="56"/>
      <c r="F247" s="852"/>
      <c r="G247" s="779"/>
    </row>
    <row r="248" spans="1:7" s="44" customFormat="1" ht="18.75">
      <c r="A248" s="128"/>
      <c r="B248" s="55" t="s">
        <v>532</v>
      </c>
      <c r="C248" s="66" t="s">
        <v>506</v>
      </c>
      <c r="D248" s="130" t="s">
        <v>39</v>
      </c>
      <c r="E248" s="56"/>
      <c r="F248" s="852">
        <v>28936.60477453581</v>
      </c>
      <c r="G248" s="779"/>
    </row>
    <row r="249" spans="1:7" s="44" customFormat="1" ht="18.75">
      <c r="A249" s="128"/>
      <c r="B249" s="55" t="s">
        <v>533</v>
      </c>
      <c r="C249" s="66" t="s">
        <v>87</v>
      </c>
      <c r="D249" s="66" t="s">
        <v>87</v>
      </c>
      <c r="E249" s="56"/>
      <c r="F249" s="852">
        <v>28964.390896921017</v>
      </c>
      <c r="G249" s="779"/>
    </row>
    <row r="250" spans="1:7" s="44" customFormat="1" ht="18.75">
      <c r="A250" s="128"/>
      <c r="B250" s="55" t="s">
        <v>534</v>
      </c>
      <c r="C250" s="66" t="s">
        <v>87</v>
      </c>
      <c r="D250" s="66" t="s">
        <v>87</v>
      </c>
      <c r="E250" s="56"/>
      <c r="F250" s="852">
        <v>28956.190476190477</v>
      </c>
      <c r="G250" s="779"/>
    </row>
    <row r="251" spans="1:7" s="44" customFormat="1" ht="18.75">
      <c r="A251" s="128"/>
      <c r="B251" s="55" t="s">
        <v>535</v>
      </c>
      <c r="C251" s="66" t="s">
        <v>87</v>
      </c>
      <c r="D251" s="66" t="s">
        <v>87</v>
      </c>
      <c r="E251" s="56"/>
      <c r="F251" s="852">
        <v>28871.391076115488</v>
      </c>
      <c r="G251" s="779"/>
    </row>
    <row r="252" spans="1:7" s="44" customFormat="1" ht="18.75">
      <c r="A252" s="128"/>
      <c r="B252" s="55" t="s">
        <v>536</v>
      </c>
      <c r="C252" s="66" t="s">
        <v>87</v>
      </c>
      <c r="D252" s="66" t="s">
        <v>87</v>
      </c>
      <c r="E252" s="56"/>
      <c r="F252" s="852">
        <v>28904.09622886866</v>
      </c>
      <c r="G252" s="779"/>
    </row>
    <row r="253" spans="1:7" s="44" customFormat="1" ht="18.75">
      <c r="A253" s="128"/>
      <c r="B253" s="55" t="s">
        <v>537</v>
      </c>
      <c r="C253" s="66" t="s">
        <v>87</v>
      </c>
      <c r="D253" s="66" t="s">
        <v>87</v>
      </c>
      <c r="E253" s="56"/>
      <c r="F253" s="852">
        <v>28923.48680807036</v>
      </c>
      <c r="G253" s="779"/>
    </row>
    <row r="254" spans="1:7" s="44" customFormat="1" ht="18.75">
      <c r="A254" s="128"/>
      <c r="B254" s="55" t="s">
        <v>538</v>
      </c>
      <c r="C254" s="66" t="s">
        <v>87</v>
      </c>
      <c r="D254" s="66" t="s">
        <v>87</v>
      </c>
      <c r="E254" s="56"/>
      <c r="F254" s="852">
        <v>28911.416309012875</v>
      </c>
      <c r="G254" s="779"/>
    </row>
    <row r="255" spans="1:7" s="44" customFormat="1" ht="18.75">
      <c r="A255" s="128" t="s">
        <v>371</v>
      </c>
      <c r="B255" s="212" t="s">
        <v>683</v>
      </c>
      <c r="C255" s="66"/>
      <c r="D255" s="130"/>
      <c r="E255" s="56"/>
      <c r="F255" s="852"/>
      <c r="G255" s="779"/>
    </row>
    <row r="256" spans="1:7" s="44" customFormat="1" ht="18.75">
      <c r="A256" s="128"/>
      <c r="B256" s="55" t="s">
        <v>518</v>
      </c>
      <c r="C256" s="66" t="s">
        <v>506</v>
      </c>
      <c r="D256" s="130" t="s">
        <v>39</v>
      </c>
      <c r="E256" s="56"/>
      <c r="F256" s="852">
        <v>28824.87804878049</v>
      </c>
      <c r="G256" s="779"/>
    </row>
    <row r="257" spans="1:7" s="44" customFormat="1" ht="18.75">
      <c r="A257" s="128"/>
      <c r="B257" s="55" t="s">
        <v>519</v>
      </c>
      <c r="C257" s="66" t="s">
        <v>87</v>
      </c>
      <c r="D257" s="66" t="s">
        <v>87</v>
      </c>
      <c r="E257" s="56"/>
      <c r="F257" s="844">
        <v>28854.493307839384</v>
      </c>
      <c r="G257" s="779"/>
    </row>
    <row r="258" spans="1:7" s="44" customFormat="1" ht="18.75">
      <c r="A258" s="128"/>
      <c r="B258" s="55" t="s">
        <v>520</v>
      </c>
      <c r="C258" s="66" t="s">
        <v>87</v>
      </c>
      <c r="D258" s="66" t="s">
        <v>87</v>
      </c>
      <c r="E258" s="56"/>
      <c r="F258" s="844">
        <v>28844.812030075187</v>
      </c>
      <c r="G258" s="779"/>
    </row>
    <row r="259" spans="1:7" s="44" customFormat="1" ht="18.75">
      <c r="A259" s="128"/>
      <c r="B259" s="55" t="s">
        <v>521</v>
      </c>
      <c r="C259" s="66" t="s">
        <v>87</v>
      </c>
      <c r="D259" s="66" t="s">
        <v>87</v>
      </c>
      <c r="E259" s="56"/>
      <c r="F259" s="844">
        <v>28940.236686390534</v>
      </c>
      <c r="G259" s="779"/>
    </row>
    <row r="260" spans="1:7" s="44" customFormat="1" ht="18.75">
      <c r="A260" s="128"/>
      <c r="B260" s="55" t="s">
        <v>522</v>
      </c>
      <c r="C260" s="66" t="s">
        <v>87</v>
      </c>
      <c r="D260" s="66" t="s">
        <v>87</v>
      </c>
      <c r="E260" s="56"/>
      <c r="F260" s="844">
        <v>28955.532574974146</v>
      </c>
      <c r="G260" s="779"/>
    </row>
    <row r="261" spans="1:7" s="44" customFormat="1" ht="18.75">
      <c r="A261" s="128"/>
      <c r="B261" s="55" t="s">
        <v>523</v>
      </c>
      <c r="C261" s="66" t="s">
        <v>87</v>
      </c>
      <c r="D261" s="66" t="s">
        <v>87</v>
      </c>
      <c r="E261" s="56"/>
      <c r="F261" s="844">
        <v>28877.88778877888</v>
      </c>
      <c r="G261" s="779"/>
    </row>
    <row r="262" spans="1:7" s="44" customFormat="1" ht="18.75">
      <c r="A262" s="128"/>
      <c r="B262" s="55" t="s">
        <v>524</v>
      </c>
      <c r="C262" s="66" t="s">
        <v>87</v>
      </c>
      <c r="D262" s="66" t="s">
        <v>87</v>
      </c>
      <c r="E262" s="56"/>
      <c r="F262" s="844">
        <v>28882.552083333336</v>
      </c>
      <c r="G262" s="779"/>
    </row>
    <row r="263" spans="1:7" s="44" customFormat="1" ht="18.75">
      <c r="A263" s="128"/>
      <c r="B263" s="55" t="s">
        <v>966</v>
      </c>
      <c r="C263" s="66" t="s">
        <v>87</v>
      </c>
      <c r="D263" s="66" t="s">
        <v>87</v>
      </c>
      <c r="E263" s="56"/>
      <c r="F263" s="844">
        <v>28922.048611111113</v>
      </c>
      <c r="G263" s="779"/>
    </row>
    <row r="264" spans="1:7" s="44" customFormat="1" ht="40.5" customHeight="1">
      <c r="A264" s="128">
        <v>2</v>
      </c>
      <c r="B264" s="1055" t="s">
        <v>2207</v>
      </c>
      <c r="C264" s="1082"/>
      <c r="D264" s="1082"/>
      <c r="E264" s="1082"/>
      <c r="F264" s="1083"/>
      <c r="G264" s="779"/>
    </row>
    <row r="265" spans="1:7" s="44" customFormat="1" ht="21.75" customHeight="1">
      <c r="A265" s="128" t="s">
        <v>365</v>
      </c>
      <c r="B265" s="587" t="s">
        <v>1099</v>
      </c>
      <c r="C265" s="517"/>
      <c r="D265" s="514"/>
      <c r="E265" s="513"/>
      <c r="F265" s="854"/>
      <c r="G265" s="779"/>
    </row>
    <row r="266" spans="1:8" s="44" customFormat="1" ht="21.75" customHeight="1">
      <c r="A266" s="128"/>
      <c r="B266" s="55" t="s">
        <v>1061</v>
      </c>
      <c r="C266" s="517" t="s">
        <v>1070</v>
      </c>
      <c r="D266" s="516" t="s">
        <v>1069</v>
      </c>
      <c r="E266" s="56"/>
      <c r="F266" s="852">
        <v>25681.81818181818</v>
      </c>
      <c r="G266" s="779"/>
      <c r="H266" s="58">
        <v>28250</v>
      </c>
    </row>
    <row r="267" spans="1:8" s="44" customFormat="1" ht="21.75" customHeight="1">
      <c r="A267" s="128"/>
      <c r="B267" s="55" t="s">
        <v>1062</v>
      </c>
      <c r="C267" s="515" t="s">
        <v>87</v>
      </c>
      <c r="D267" s="515" t="s">
        <v>87</v>
      </c>
      <c r="E267" s="56"/>
      <c r="F267" s="852">
        <v>25499.999999999996</v>
      </c>
      <c r="G267" s="779"/>
      <c r="H267" s="58">
        <v>28050</v>
      </c>
    </row>
    <row r="268" spans="1:8" s="44" customFormat="1" ht="21.75" customHeight="1">
      <c r="A268" s="128"/>
      <c r="B268" s="55" t="s">
        <v>1661</v>
      </c>
      <c r="C268" s="515" t="s">
        <v>87</v>
      </c>
      <c r="D268" s="66" t="s">
        <v>87</v>
      </c>
      <c r="E268" s="56"/>
      <c r="F268" s="852">
        <v>25681.81818181818</v>
      </c>
      <c r="G268" s="779"/>
      <c r="H268" s="58">
        <v>28250</v>
      </c>
    </row>
    <row r="269" spans="1:8" s="44" customFormat="1" ht="21.75" customHeight="1">
      <c r="A269" s="128" t="s">
        <v>366</v>
      </c>
      <c r="B269" s="212" t="s">
        <v>1100</v>
      </c>
      <c r="C269" s="517"/>
      <c r="D269" s="66"/>
      <c r="E269" s="56"/>
      <c r="F269" s="852"/>
      <c r="G269" s="779"/>
      <c r="H269" s="58"/>
    </row>
    <row r="270" spans="1:8" s="44" customFormat="1" ht="21.75" customHeight="1">
      <c r="A270" s="128"/>
      <c r="B270" s="55" t="s">
        <v>1063</v>
      </c>
      <c r="C270" s="517" t="s">
        <v>1070</v>
      </c>
      <c r="D270" s="516" t="s">
        <v>1069</v>
      </c>
      <c r="E270" s="56"/>
      <c r="F270" s="852">
        <v>25863.63636363636</v>
      </c>
      <c r="G270" s="779"/>
      <c r="H270" s="58">
        <v>28450</v>
      </c>
    </row>
    <row r="271" spans="1:8" s="44" customFormat="1" ht="21.75" customHeight="1">
      <c r="A271" s="128"/>
      <c r="B271" s="55" t="s">
        <v>1064</v>
      </c>
      <c r="C271" s="515" t="s">
        <v>87</v>
      </c>
      <c r="D271" s="66" t="s">
        <v>87</v>
      </c>
      <c r="E271" s="56"/>
      <c r="F271" s="852">
        <v>27772.727272727272</v>
      </c>
      <c r="G271" s="779"/>
      <c r="H271" s="58">
        <v>30550</v>
      </c>
    </row>
    <row r="272" spans="1:8" s="44" customFormat="1" ht="21.75" customHeight="1">
      <c r="A272" s="128"/>
      <c r="B272" s="55" t="s">
        <v>1065</v>
      </c>
      <c r="C272" s="515" t="s">
        <v>87</v>
      </c>
      <c r="D272" s="66" t="s">
        <v>87</v>
      </c>
      <c r="E272" s="56"/>
      <c r="F272" s="852">
        <v>28227.272727272724</v>
      </c>
      <c r="G272" s="779"/>
      <c r="H272" s="58">
        <v>31050</v>
      </c>
    </row>
    <row r="273" spans="1:8" s="44" customFormat="1" ht="21.75" customHeight="1">
      <c r="A273" s="128"/>
      <c r="B273" s="55" t="s">
        <v>1066</v>
      </c>
      <c r="C273" s="515" t="s">
        <v>87</v>
      </c>
      <c r="D273" s="66" t="s">
        <v>87</v>
      </c>
      <c r="E273" s="56"/>
      <c r="F273" s="852">
        <v>28227.272727272724</v>
      </c>
      <c r="G273" s="779"/>
      <c r="H273" s="58">
        <v>31050</v>
      </c>
    </row>
    <row r="274" spans="1:8" s="44" customFormat="1" ht="21.75" customHeight="1">
      <c r="A274" s="128" t="s">
        <v>370</v>
      </c>
      <c r="B274" s="212" t="s">
        <v>1662</v>
      </c>
      <c r="C274" s="517"/>
      <c r="D274" s="66"/>
      <c r="E274" s="56"/>
      <c r="F274" s="852"/>
      <c r="G274" s="779"/>
      <c r="H274" s="58"/>
    </row>
    <row r="275" spans="1:8" s="44" customFormat="1" ht="21.75" customHeight="1">
      <c r="A275" s="128"/>
      <c r="B275" s="55" t="s">
        <v>1191</v>
      </c>
      <c r="C275" s="517" t="s">
        <v>1070</v>
      </c>
      <c r="D275" s="516" t="s">
        <v>1069</v>
      </c>
      <c r="E275" s="56"/>
      <c r="F275" s="852">
        <v>29136.363636363632</v>
      </c>
      <c r="G275" s="779"/>
      <c r="H275" s="58">
        <v>32050</v>
      </c>
    </row>
    <row r="276" spans="1:8" s="44" customFormat="1" ht="21.75" customHeight="1">
      <c r="A276" s="128" t="s">
        <v>371</v>
      </c>
      <c r="B276" s="212" t="s">
        <v>1067</v>
      </c>
      <c r="C276" s="517"/>
      <c r="D276" s="66"/>
      <c r="E276" s="56"/>
      <c r="F276" s="852"/>
      <c r="G276" s="779"/>
      <c r="H276" s="58"/>
    </row>
    <row r="277" spans="1:8" s="44" customFormat="1" ht="21.75" customHeight="1">
      <c r="A277" s="128"/>
      <c r="B277" s="55" t="s">
        <v>1068</v>
      </c>
      <c r="C277" s="517" t="s">
        <v>1070</v>
      </c>
      <c r="D277" s="516" t="s">
        <v>1069</v>
      </c>
      <c r="E277" s="56"/>
      <c r="F277" s="852">
        <v>19954.545454545452</v>
      </c>
      <c r="G277" s="779"/>
      <c r="H277" s="58">
        <v>21950</v>
      </c>
    </row>
    <row r="278" spans="1:8" s="44" customFormat="1" ht="21.75" customHeight="1">
      <c r="A278" s="128" t="s">
        <v>372</v>
      </c>
      <c r="B278" s="212" t="s">
        <v>1071</v>
      </c>
      <c r="C278" s="515"/>
      <c r="D278" s="516"/>
      <c r="E278" s="56"/>
      <c r="F278" s="852"/>
      <c r="G278" s="779"/>
      <c r="H278" s="58"/>
    </row>
    <row r="279" spans="1:8" s="44" customFormat="1" ht="21.75" customHeight="1">
      <c r="A279" s="128"/>
      <c r="B279" s="55" t="s">
        <v>1072</v>
      </c>
      <c r="C279" s="515" t="s">
        <v>1077</v>
      </c>
      <c r="D279" s="516" t="s">
        <v>1079</v>
      </c>
      <c r="E279" s="56"/>
      <c r="F279" s="852">
        <v>89513.63636363635</v>
      </c>
      <c r="G279" s="779"/>
      <c r="H279" s="58">
        <v>98465</v>
      </c>
    </row>
    <row r="280" spans="1:8" s="44" customFormat="1" ht="21.75" customHeight="1">
      <c r="A280" s="128"/>
      <c r="B280" s="55" t="s">
        <v>1073</v>
      </c>
      <c r="C280" s="515" t="s">
        <v>1077</v>
      </c>
      <c r="D280" s="66" t="s">
        <v>87</v>
      </c>
      <c r="E280" s="56"/>
      <c r="F280" s="852">
        <v>104968.18181818181</v>
      </c>
      <c r="G280" s="779"/>
      <c r="H280" s="58">
        <v>115465</v>
      </c>
    </row>
    <row r="281" spans="1:8" s="44" customFormat="1" ht="21.75" customHeight="1">
      <c r="A281" s="128"/>
      <c r="B281" s="55" t="s">
        <v>1074</v>
      </c>
      <c r="C281" s="515" t="s">
        <v>1077</v>
      </c>
      <c r="D281" s="66" t="s">
        <v>87</v>
      </c>
      <c r="E281" s="56"/>
      <c r="F281" s="852">
        <v>136786.36363636362</v>
      </c>
      <c r="G281" s="779"/>
      <c r="H281" s="58">
        <v>150465</v>
      </c>
    </row>
    <row r="282" spans="1:8" s="44" customFormat="1" ht="21.75" customHeight="1">
      <c r="A282" s="128"/>
      <c r="B282" s="55" t="s">
        <v>1075</v>
      </c>
      <c r="C282" s="515" t="s">
        <v>1077</v>
      </c>
      <c r="D282" s="66" t="s">
        <v>87</v>
      </c>
      <c r="E282" s="56"/>
      <c r="F282" s="852">
        <v>162240.9090909091</v>
      </c>
      <c r="G282" s="779"/>
      <c r="H282" s="58">
        <v>178465</v>
      </c>
    </row>
    <row r="283" spans="1:8" s="44" customFormat="1" ht="21.75" customHeight="1">
      <c r="A283" s="128" t="s">
        <v>373</v>
      </c>
      <c r="B283" s="212" t="s">
        <v>1076</v>
      </c>
      <c r="C283" s="515"/>
      <c r="D283" s="516"/>
      <c r="E283" s="56"/>
      <c r="F283" s="852"/>
      <c r="G283" s="779"/>
      <c r="H283" s="58"/>
    </row>
    <row r="284" spans="1:8" s="44" customFormat="1" ht="21.75" customHeight="1">
      <c r="A284" s="128"/>
      <c r="B284" s="55" t="s">
        <v>1072</v>
      </c>
      <c r="C284" s="515" t="s">
        <v>1078</v>
      </c>
      <c r="D284" s="516" t="s">
        <v>1079</v>
      </c>
      <c r="E284" s="56"/>
      <c r="F284" s="852">
        <v>110422.72727272726</v>
      </c>
      <c r="G284" s="779"/>
      <c r="H284" s="58">
        <v>121465</v>
      </c>
    </row>
    <row r="285" spans="1:8" s="44" customFormat="1" ht="21.75" customHeight="1">
      <c r="A285" s="128"/>
      <c r="B285" s="55" t="s">
        <v>1073</v>
      </c>
      <c r="C285" s="515" t="s">
        <v>1078</v>
      </c>
      <c r="D285" s="66" t="s">
        <v>87</v>
      </c>
      <c r="E285" s="56"/>
      <c r="F285" s="852">
        <v>131122.72727272726</v>
      </c>
      <c r="G285" s="779"/>
      <c r="H285" s="58">
        <v>144235</v>
      </c>
    </row>
    <row r="286" spans="1:8" s="44" customFormat="1" ht="21.75" customHeight="1">
      <c r="A286" s="128"/>
      <c r="B286" s="55" t="s">
        <v>1074</v>
      </c>
      <c r="C286" s="515" t="s">
        <v>1078</v>
      </c>
      <c r="D286" s="66" t="s">
        <v>87</v>
      </c>
      <c r="E286" s="56"/>
      <c r="F286" s="852">
        <v>159765.45454545453</v>
      </c>
      <c r="G286" s="779"/>
      <c r="H286" s="58">
        <v>175742</v>
      </c>
    </row>
    <row r="287" spans="1:8" s="44" customFormat="1" ht="27" customHeight="1">
      <c r="A287" s="128"/>
      <c r="B287" s="55" t="s">
        <v>1075</v>
      </c>
      <c r="C287" s="515" t="s">
        <v>1080</v>
      </c>
      <c r="D287" s="66" t="s">
        <v>87</v>
      </c>
      <c r="E287" s="56"/>
      <c r="F287" s="852">
        <v>186788.1818181818</v>
      </c>
      <c r="G287" s="779"/>
      <c r="H287" s="58">
        <v>205467</v>
      </c>
    </row>
    <row r="288" spans="1:7" s="44" customFormat="1" ht="47.25" customHeight="1" hidden="1">
      <c r="A288" s="128">
        <v>3</v>
      </c>
      <c r="B288" s="1079" t="s">
        <v>1105</v>
      </c>
      <c r="C288" s="1080"/>
      <c r="D288" s="1080"/>
      <c r="E288" s="1080"/>
      <c r="F288" s="1081"/>
      <c r="G288" s="779"/>
    </row>
    <row r="289" spans="1:7" s="44" customFormat="1" ht="24" customHeight="1" hidden="1">
      <c r="A289" s="128"/>
      <c r="B289" s="330" t="s">
        <v>1101</v>
      </c>
      <c r="C289" s="328"/>
      <c r="D289" s="130" t="s">
        <v>39</v>
      </c>
      <c r="E289" s="328"/>
      <c r="F289" s="329">
        <v>19200</v>
      </c>
      <c r="G289" s="779"/>
    </row>
    <row r="290" spans="1:7" s="44" customFormat="1" ht="21.75" customHeight="1" hidden="1">
      <c r="A290" s="128"/>
      <c r="B290" s="330" t="s">
        <v>1102</v>
      </c>
      <c r="C290" s="328"/>
      <c r="D290" s="130" t="s">
        <v>39</v>
      </c>
      <c r="E290" s="328"/>
      <c r="F290" s="329">
        <v>19200</v>
      </c>
      <c r="G290" s="779"/>
    </row>
    <row r="291" spans="1:7" s="44" customFormat="1" ht="24.75" customHeight="1" hidden="1">
      <c r="A291" s="128"/>
      <c r="B291" s="330" t="s">
        <v>1103</v>
      </c>
      <c r="C291" s="328"/>
      <c r="D291" s="130" t="s">
        <v>39</v>
      </c>
      <c r="E291" s="328"/>
      <c r="F291" s="329">
        <v>19200</v>
      </c>
      <c r="G291" s="779"/>
    </row>
    <row r="292" spans="1:7" s="44" customFormat="1" ht="21.75" customHeight="1" hidden="1">
      <c r="A292" s="128"/>
      <c r="B292" s="330" t="s">
        <v>1104</v>
      </c>
      <c r="C292" s="328"/>
      <c r="D292" s="130" t="s">
        <v>39</v>
      </c>
      <c r="E292" s="328"/>
      <c r="F292" s="329">
        <v>19500</v>
      </c>
      <c r="G292" s="779"/>
    </row>
    <row r="293" spans="1:7" s="22" customFormat="1" ht="55.5" customHeight="1">
      <c r="A293" s="128">
        <v>3</v>
      </c>
      <c r="B293" s="1002" t="s">
        <v>2199</v>
      </c>
      <c r="C293" s="1067"/>
      <c r="D293" s="1067"/>
      <c r="E293" s="1067"/>
      <c r="F293" s="1068"/>
      <c r="G293" s="645"/>
    </row>
    <row r="294" spans="1:7" s="22" customFormat="1" ht="37.5">
      <c r="A294" s="128"/>
      <c r="B294" s="217" t="s">
        <v>1663</v>
      </c>
      <c r="C294" s="1030" t="s">
        <v>182</v>
      </c>
      <c r="D294" s="130" t="s">
        <v>39</v>
      </c>
      <c r="E294" s="56"/>
      <c r="F294" s="855">
        <v>27700</v>
      </c>
      <c r="G294" s="645"/>
    </row>
    <row r="295" spans="1:7" s="22" customFormat="1" ht="37.5">
      <c r="A295" s="128"/>
      <c r="B295" s="217" t="s">
        <v>1664</v>
      </c>
      <c r="C295" s="1030"/>
      <c r="D295" s="51" t="s">
        <v>87</v>
      </c>
      <c r="E295" s="56"/>
      <c r="F295" s="855">
        <v>26900</v>
      </c>
      <c r="G295" s="645"/>
    </row>
    <row r="296" spans="1:7" s="22" customFormat="1" ht="37.5">
      <c r="A296" s="128"/>
      <c r="B296" s="217" t="s">
        <v>1665</v>
      </c>
      <c r="C296" s="1030"/>
      <c r="D296" s="51" t="s">
        <v>87</v>
      </c>
      <c r="E296" s="56"/>
      <c r="F296" s="855">
        <v>26600</v>
      </c>
      <c r="G296" s="645"/>
    </row>
    <row r="297" spans="1:7" s="22" customFormat="1" ht="37.5">
      <c r="A297" s="128"/>
      <c r="B297" s="217" t="s">
        <v>1666</v>
      </c>
      <c r="C297" s="1030"/>
      <c r="D297" s="51" t="s">
        <v>87</v>
      </c>
      <c r="E297" s="56"/>
      <c r="F297" s="855">
        <v>26600</v>
      </c>
      <c r="G297" s="645"/>
    </row>
    <row r="298" spans="1:7" s="22" customFormat="1" ht="37.5">
      <c r="A298" s="128"/>
      <c r="B298" s="57" t="s">
        <v>1667</v>
      </c>
      <c r="C298" s="1030"/>
      <c r="D298" s="51" t="s">
        <v>87</v>
      </c>
      <c r="E298" s="56"/>
      <c r="F298" s="855">
        <v>26800</v>
      </c>
      <c r="G298" s="645"/>
    </row>
    <row r="299" spans="1:7" s="22" customFormat="1" ht="45" customHeight="1">
      <c r="A299" s="128"/>
      <c r="B299" s="50" t="s">
        <v>1668</v>
      </c>
      <c r="C299" s="1077" t="s">
        <v>183</v>
      </c>
      <c r="D299" s="51" t="s">
        <v>87</v>
      </c>
      <c r="E299" s="56"/>
      <c r="F299" s="856">
        <v>27000</v>
      </c>
      <c r="G299" s="645"/>
    </row>
    <row r="300" spans="1:7" s="22" customFormat="1" ht="39" customHeight="1">
      <c r="A300" s="128"/>
      <c r="B300" s="50" t="s">
        <v>1669</v>
      </c>
      <c r="C300" s="1078"/>
      <c r="D300" s="51" t="s">
        <v>87</v>
      </c>
      <c r="E300" s="56"/>
      <c r="F300" s="855">
        <v>27600</v>
      </c>
      <c r="G300" s="645"/>
    </row>
    <row r="301" spans="1:7" s="22" customFormat="1" ht="37.5">
      <c r="A301" s="128"/>
      <c r="B301" s="217" t="s">
        <v>2200</v>
      </c>
      <c r="C301" s="1030" t="s">
        <v>182</v>
      </c>
      <c r="D301" s="51" t="s">
        <v>87</v>
      </c>
      <c r="E301" s="56"/>
      <c r="F301" s="855">
        <v>33800</v>
      </c>
      <c r="G301" s="645"/>
    </row>
    <row r="302" spans="1:7" s="22" customFormat="1" ht="37.5">
      <c r="A302" s="128"/>
      <c r="B302" s="217" t="s">
        <v>2202</v>
      </c>
      <c r="C302" s="1030"/>
      <c r="D302" s="51" t="s">
        <v>87</v>
      </c>
      <c r="E302" s="56"/>
      <c r="F302" s="855">
        <v>33000</v>
      </c>
      <c r="G302" s="645"/>
    </row>
    <row r="303" spans="1:7" s="22" customFormat="1" ht="36.75" customHeight="1">
      <c r="A303" s="128"/>
      <c r="B303" s="217" t="s">
        <v>2200</v>
      </c>
      <c r="C303" s="1030"/>
      <c r="D303" s="51"/>
      <c r="E303" s="56"/>
      <c r="F303" s="855">
        <v>33600</v>
      </c>
      <c r="G303" s="645"/>
    </row>
    <row r="304" spans="1:7" s="22" customFormat="1" ht="36.75" customHeight="1">
      <c r="A304" s="128"/>
      <c r="B304" s="217" t="s">
        <v>2203</v>
      </c>
      <c r="C304" s="1030"/>
      <c r="D304" s="51"/>
      <c r="E304" s="56"/>
      <c r="F304" s="855">
        <v>32800</v>
      </c>
      <c r="G304" s="645"/>
    </row>
    <row r="305" spans="1:7" s="22" customFormat="1" ht="37.5">
      <c r="A305" s="128"/>
      <c r="B305" s="217" t="s">
        <v>2201</v>
      </c>
      <c r="C305" s="1030"/>
      <c r="D305" s="51" t="s">
        <v>87</v>
      </c>
      <c r="E305" s="56"/>
      <c r="F305" s="855">
        <v>32800</v>
      </c>
      <c r="G305" s="645"/>
    </row>
    <row r="306" spans="1:7" s="22" customFormat="1" ht="43.5" customHeight="1">
      <c r="A306" s="128"/>
      <c r="B306" s="217" t="s">
        <v>1670</v>
      </c>
      <c r="C306" s="1043" t="s">
        <v>183</v>
      </c>
      <c r="D306" s="51" t="s">
        <v>87</v>
      </c>
      <c r="E306" s="56"/>
      <c r="F306" s="855">
        <v>33200</v>
      </c>
      <c r="G306" s="645"/>
    </row>
    <row r="307" spans="1:7" s="22" customFormat="1" ht="42.75" customHeight="1">
      <c r="A307" s="128"/>
      <c r="B307" s="217" t="s">
        <v>1671</v>
      </c>
      <c r="C307" s="1043"/>
      <c r="D307" s="51" t="s">
        <v>87</v>
      </c>
      <c r="E307" s="56"/>
      <c r="F307" s="855">
        <v>33800</v>
      </c>
      <c r="G307" s="645"/>
    </row>
    <row r="308" spans="1:7" s="22" customFormat="1" ht="37.5">
      <c r="A308" s="128"/>
      <c r="B308" s="57" t="s">
        <v>1672</v>
      </c>
      <c r="C308" s="219" t="s">
        <v>184</v>
      </c>
      <c r="D308" s="51" t="s">
        <v>87</v>
      </c>
      <c r="E308" s="56"/>
      <c r="F308" s="855">
        <v>27900</v>
      </c>
      <c r="G308" s="645"/>
    </row>
    <row r="309" spans="1:7" s="22" customFormat="1" ht="45" customHeight="1">
      <c r="A309" s="128">
        <v>4</v>
      </c>
      <c r="B309" s="1146" t="s">
        <v>2064</v>
      </c>
      <c r="C309" s="969"/>
      <c r="D309" s="969"/>
      <c r="E309" s="969"/>
      <c r="F309" s="970"/>
      <c r="G309" s="645"/>
    </row>
    <row r="310" spans="1:7" s="22" customFormat="1" ht="27" customHeight="1">
      <c r="A310" s="716"/>
      <c r="B310" s="950" t="s">
        <v>1675</v>
      </c>
      <c r="C310" s="951"/>
      <c r="D310" s="951"/>
      <c r="E310" s="951"/>
      <c r="F310" s="952"/>
      <c r="G310" s="645"/>
    </row>
    <row r="311" spans="1:7" s="22" customFormat="1" ht="42" hidden="1">
      <c r="A311" s="704" t="s">
        <v>365</v>
      </c>
      <c r="B311" s="636" t="s">
        <v>1326</v>
      </c>
      <c r="C311" s="637"/>
      <c r="D311" s="638"/>
      <c r="E311" s="639"/>
      <c r="F311" s="857"/>
      <c r="G311" s="645"/>
    </row>
    <row r="312" spans="1:7" s="22" customFormat="1" ht="39" hidden="1">
      <c r="A312" s="130"/>
      <c r="B312" s="450" t="s">
        <v>900</v>
      </c>
      <c r="C312" s="438"/>
      <c r="D312" s="440" t="s">
        <v>93</v>
      </c>
      <c r="E312" s="56"/>
      <c r="F312" s="648"/>
      <c r="G312" s="642"/>
    </row>
    <row r="313" spans="1:7" s="22" customFormat="1" ht="39" hidden="1">
      <c r="A313" s="130"/>
      <c r="B313" s="450" t="s">
        <v>901</v>
      </c>
      <c r="C313" s="438"/>
      <c r="D313" s="51" t="s">
        <v>87</v>
      </c>
      <c r="E313" s="56"/>
      <c r="F313" s="648"/>
      <c r="G313" s="642"/>
    </row>
    <row r="314" spans="1:7" s="22" customFormat="1" ht="39" hidden="1">
      <c r="A314" s="130"/>
      <c r="B314" s="450" t="s">
        <v>902</v>
      </c>
      <c r="C314" s="438"/>
      <c r="D314" s="51" t="s">
        <v>87</v>
      </c>
      <c r="E314" s="56"/>
      <c r="F314" s="648"/>
      <c r="G314" s="642"/>
    </row>
    <row r="315" spans="1:7" s="22" customFormat="1" ht="39" hidden="1">
      <c r="A315" s="130"/>
      <c r="B315" s="450" t="s">
        <v>903</v>
      </c>
      <c r="C315" s="438"/>
      <c r="D315" s="51" t="s">
        <v>87</v>
      </c>
      <c r="E315" s="56"/>
      <c r="F315" s="648"/>
      <c r="G315" s="642"/>
    </row>
    <row r="316" spans="1:7" s="22" customFormat="1" ht="39" hidden="1">
      <c r="A316" s="130"/>
      <c r="B316" s="450" t="s">
        <v>904</v>
      </c>
      <c r="C316" s="438"/>
      <c r="D316" s="51" t="s">
        <v>87</v>
      </c>
      <c r="E316" s="56"/>
      <c r="F316" s="648"/>
      <c r="G316" s="642"/>
    </row>
    <row r="317" spans="1:7" s="22" customFormat="1" ht="39" hidden="1">
      <c r="A317" s="130"/>
      <c r="B317" s="450" t="s">
        <v>905</v>
      </c>
      <c r="C317" s="438"/>
      <c r="D317" s="51" t="s">
        <v>87</v>
      </c>
      <c r="E317" s="56"/>
      <c r="F317" s="648"/>
      <c r="G317" s="642"/>
    </row>
    <row r="318" spans="1:7" s="22" customFormat="1" ht="39" hidden="1">
      <c r="A318" s="130"/>
      <c r="B318" s="450" t="s">
        <v>906</v>
      </c>
      <c r="C318" s="438"/>
      <c r="D318" s="51" t="s">
        <v>87</v>
      </c>
      <c r="E318" s="56"/>
      <c r="F318" s="648"/>
      <c r="G318" s="642"/>
    </row>
    <row r="319" spans="1:7" s="22" customFormat="1" ht="39" hidden="1">
      <c r="A319" s="130"/>
      <c r="B319" s="450" t="s">
        <v>907</v>
      </c>
      <c r="C319" s="438"/>
      <c r="D319" s="51" t="s">
        <v>87</v>
      </c>
      <c r="E319" s="56"/>
      <c r="F319" s="648"/>
      <c r="G319" s="642"/>
    </row>
    <row r="320" spans="1:7" s="22" customFormat="1" ht="46.5" customHeight="1" hidden="1">
      <c r="A320" s="128" t="s">
        <v>366</v>
      </c>
      <c r="B320" s="446" t="s">
        <v>888</v>
      </c>
      <c r="C320" s="438"/>
      <c r="D320" s="439"/>
      <c r="E320" s="56"/>
      <c r="F320" s="648"/>
      <c r="G320" s="642"/>
    </row>
    <row r="321" spans="1:7" s="22" customFormat="1" ht="19.5" hidden="1">
      <c r="A321" s="130"/>
      <c r="B321" s="451" t="s">
        <v>908</v>
      </c>
      <c r="C321" s="438"/>
      <c r="D321" s="440" t="s">
        <v>93</v>
      </c>
      <c r="E321" s="56"/>
      <c r="F321" s="648"/>
      <c r="G321" s="642"/>
    </row>
    <row r="322" spans="1:7" s="22" customFormat="1" ht="19.5" hidden="1">
      <c r="A322" s="130"/>
      <c r="B322" s="451" t="s">
        <v>909</v>
      </c>
      <c r="C322" s="438"/>
      <c r="D322" s="51" t="s">
        <v>87</v>
      </c>
      <c r="E322" s="56"/>
      <c r="F322" s="648"/>
      <c r="G322" s="642"/>
    </row>
    <row r="323" spans="1:7" s="22" customFormat="1" ht="19.5" hidden="1">
      <c r="A323" s="130"/>
      <c r="B323" s="451" t="s">
        <v>910</v>
      </c>
      <c r="C323" s="438"/>
      <c r="D323" s="51" t="s">
        <v>87</v>
      </c>
      <c r="E323" s="56"/>
      <c r="F323" s="648"/>
      <c r="G323" s="642"/>
    </row>
    <row r="324" spans="1:7" s="22" customFormat="1" ht="19.5" hidden="1">
      <c r="A324" s="130"/>
      <c r="B324" s="451" t="s">
        <v>911</v>
      </c>
      <c r="C324" s="438"/>
      <c r="D324" s="51" t="s">
        <v>87</v>
      </c>
      <c r="E324" s="56"/>
      <c r="F324" s="648"/>
      <c r="G324" s="642"/>
    </row>
    <row r="325" spans="1:7" s="22" customFormat="1" ht="19.5" hidden="1">
      <c r="A325" s="130"/>
      <c r="B325" s="451" t="s">
        <v>912</v>
      </c>
      <c r="C325" s="438"/>
      <c r="D325" s="51" t="s">
        <v>87</v>
      </c>
      <c r="E325" s="56"/>
      <c r="F325" s="648"/>
      <c r="G325" s="642"/>
    </row>
    <row r="326" spans="1:7" s="22" customFormat="1" ht="19.5" hidden="1">
      <c r="A326" s="130"/>
      <c r="B326" s="451" t="s">
        <v>913</v>
      </c>
      <c r="C326" s="438"/>
      <c r="D326" s="51" t="s">
        <v>87</v>
      </c>
      <c r="E326" s="56"/>
      <c r="F326" s="648"/>
      <c r="G326" s="642"/>
    </row>
    <row r="327" spans="1:7" s="22" customFormat="1" ht="24" customHeight="1" hidden="1">
      <c r="A327" s="128" t="s">
        <v>370</v>
      </c>
      <c r="B327" s="447" t="s">
        <v>889</v>
      </c>
      <c r="C327" s="438"/>
      <c r="D327" s="439"/>
      <c r="E327" s="56"/>
      <c r="F327" s="648"/>
      <c r="G327" s="642"/>
    </row>
    <row r="328" spans="1:7" s="22" customFormat="1" ht="19.5" hidden="1">
      <c r="A328" s="130"/>
      <c r="B328" s="451" t="s">
        <v>914</v>
      </c>
      <c r="C328" s="438"/>
      <c r="D328" s="440" t="s">
        <v>895</v>
      </c>
      <c r="E328" s="56"/>
      <c r="F328" s="648"/>
      <c r="G328" s="642"/>
    </row>
    <row r="329" spans="1:7" s="22" customFormat="1" ht="19.5" hidden="1">
      <c r="A329" s="130"/>
      <c r="B329" s="451" t="s">
        <v>915</v>
      </c>
      <c r="C329" s="438"/>
      <c r="D329" s="440" t="s">
        <v>895</v>
      </c>
      <c r="E329" s="56"/>
      <c r="F329" s="648"/>
      <c r="G329" s="642"/>
    </row>
    <row r="330" spans="1:7" s="22" customFormat="1" ht="39" hidden="1">
      <c r="A330" s="130"/>
      <c r="B330" s="441" t="s">
        <v>916</v>
      </c>
      <c r="C330" s="438"/>
      <c r="D330" s="440" t="s">
        <v>895</v>
      </c>
      <c r="E330" s="56"/>
      <c r="F330" s="648"/>
      <c r="G330" s="642"/>
    </row>
    <row r="331" spans="1:7" s="22" customFormat="1" ht="19.5" hidden="1">
      <c r="A331" s="130"/>
      <c r="B331" s="441" t="s">
        <v>917</v>
      </c>
      <c r="C331" s="438"/>
      <c r="D331" s="440" t="s">
        <v>22</v>
      </c>
      <c r="E331" s="56"/>
      <c r="F331" s="648"/>
      <c r="G331" s="642"/>
    </row>
    <row r="332" spans="1:7" s="22" customFormat="1" ht="19.5" hidden="1">
      <c r="A332" s="130"/>
      <c r="B332" s="441" t="s">
        <v>918</v>
      </c>
      <c r="C332" s="438"/>
      <c r="D332" s="440" t="s">
        <v>22</v>
      </c>
      <c r="E332" s="56"/>
      <c r="F332" s="648"/>
      <c r="G332" s="642"/>
    </row>
    <row r="333" spans="1:7" s="22" customFormat="1" ht="39" hidden="1">
      <c r="A333" s="130"/>
      <c r="B333" s="441" t="s">
        <v>919</v>
      </c>
      <c r="C333" s="438"/>
      <c r="D333" s="440" t="s">
        <v>93</v>
      </c>
      <c r="E333" s="56"/>
      <c r="F333" s="648"/>
      <c r="G333" s="642"/>
    </row>
    <row r="334" spans="1:7" s="22" customFormat="1" ht="39" hidden="1">
      <c r="A334" s="130"/>
      <c r="B334" s="441" t="s">
        <v>920</v>
      </c>
      <c r="C334" s="438"/>
      <c r="D334" s="440" t="s">
        <v>93</v>
      </c>
      <c r="E334" s="56"/>
      <c r="F334" s="648"/>
      <c r="G334" s="642"/>
    </row>
    <row r="335" spans="1:7" s="22" customFormat="1" ht="39" hidden="1">
      <c r="A335" s="130"/>
      <c r="B335" s="441" t="s">
        <v>921</v>
      </c>
      <c r="C335" s="438"/>
      <c r="D335" s="440" t="s">
        <v>93</v>
      </c>
      <c r="E335" s="56"/>
      <c r="F335" s="648"/>
      <c r="G335" s="642"/>
    </row>
    <row r="336" spans="1:7" s="22" customFormat="1" ht="19.5" hidden="1">
      <c r="A336" s="130"/>
      <c r="B336" s="441" t="s">
        <v>922</v>
      </c>
      <c r="C336" s="438"/>
      <c r="D336" s="440" t="s">
        <v>93</v>
      </c>
      <c r="E336" s="56"/>
      <c r="F336" s="648"/>
      <c r="G336" s="642"/>
    </row>
    <row r="337" spans="1:7" s="22" customFormat="1" ht="27" customHeight="1" hidden="1">
      <c r="A337" s="128" t="s">
        <v>371</v>
      </c>
      <c r="B337" s="445" t="s">
        <v>896</v>
      </c>
      <c r="C337" s="438"/>
      <c r="D337" s="439"/>
      <c r="E337" s="56"/>
      <c r="F337" s="855"/>
      <c r="G337" s="642"/>
    </row>
    <row r="338" spans="1:7" s="22" customFormat="1" ht="39" hidden="1">
      <c r="A338" s="130"/>
      <c r="B338" s="442" t="s">
        <v>890</v>
      </c>
      <c r="C338" s="438"/>
      <c r="D338" s="440" t="s">
        <v>41</v>
      </c>
      <c r="E338" s="56"/>
      <c r="F338" s="855"/>
      <c r="G338" s="642"/>
    </row>
    <row r="339" spans="1:7" s="22" customFormat="1" ht="39" hidden="1">
      <c r="A339" s="130"/>
      <c r="B339" s="442" t="s">
        <v>891</v>
      </c>
      <c r="C339" s="438"/>
      <c r="D339" s="440" t="s">
        <v>41</v>
      </c>
      <c r="E339" s="56"/>
      <c r="F339" s="855"/>
      <c r="G339" s="642"/>
    </row>
    <row r="340" spans="1:7" s="22" customFormat="1" ht="27.75" customHeight="1" hidden="1">
      <c r="A340" s="128" t="s">
        <v>373</v>
      </c>
      <c r="B340" s="445" t="s">
        <v>897</v>
      </c>
      <c r="C340" s="438"/>
      <c r="D340" s="440"/>
      <c r="E340" s="56"/>
      <c r="F340" s="855"/>
      <c r="G340" s="642"/>
    </row>
    <row r="341" spans="1:7" s="22" customFormat="1" ht="39" hidden="1">
      <c r="A341" s="130"/>
      <c r="B341" s="442" t="s">
        <v>892</v>
      </c>
      <c r="C341" s="438"/>
      <c r="D341" s="440" t="s">
        <v>41</v>
      </c>
      <c r="E341" s="56"/>
      <c r="F341" s="855"/>
      <c r="G341" s="642"/>
    </row>
    <row r="342" spans="1:7" s="22" customFormat="1" ht="39" hidden="1">
      <c r="A342" s="130"/>
      <c r="B342" s="443" t="s">
        <v>898</v>
      </c>
      <c r="C342" s="438"/>
      <c r="D342" s="440" t="s">
        <v>41</v>
      </c>
      <c r="E342" s="56"/>
      <c r="F342" s="855"/>
      <c r="G342" s="642"/>
    </row>
    <row r="343" spans="1:7" s="22" customFormat="1" ht="42" hidden="1">
      <c r="A343" s="128" t="s">
        <v>374</v>
      </c>
      <c r="B343" s="448" t="s">
        <v>893</v>
      </c>
      <c r="C343" s="438"/>
      <c r="D343" s="439"/>
      <c r="E343" s="56"/>
      <c r="F343" s="855"/>
      <c r="G343" s="642"/>
    </row>
    <row r="344" spans="1:7" s="22" customFormat="1" ht="19.5" hidden="1">
      <c r="A344" s="130"/>
      <c r="B344" s="451" t="s">
        <v>923</v>
      </c>
      <c r="C344" s="438"/>
      <c r="D344" s="440" t="s">
        <v>93</v>
      </c>
      <c r="E344" s="56"/>
      <c r="F344" s="855"/>
      <c r="G344" s="642"/>
    </row>
    <row r="345" spans="1:7" s="22" customFormat="1" ht="19.5" hidden="1">
      <c r="A345" s="130"/>
      <c r="B345" s="451" t="s">
        <v>924</v>
      </c>
      <c r="C345" s="438"/>
      <c r="D345" s="51" t="s">
        <v>87</v>
      </c>
      <c r="E345" s="56"/>
      <c r="F345" s="855"/>
      <c r="G345" s="642"/>
    </row>
    <row r="346" spans="1:7" s="22" customFormat="1" ht="19.5" hidden="1">
      <c r="A346" s="130"/>
      <c r="B346" s="451" t="s">
        <v>925</v>
      </c>
      <c r="C346" s="438"/>
      <c r="D346" s="51" t="s">
        <v>87</v>
      </c>
      <c r="E346" s="56"/>
      <c r="F346" s="855"/>
      <c r="G346" s="642"/>
    </row>
    <row r="347" spans="1:7" s="22" customFormat="1" ht="19.5" hidden="1">
      <c r="A347" s="130"/>
      <c r="B347" s="451" t="s">
        <v>926</v>
      </c>
      <c r="C347" s="438"/>
      <c r="D347" s="51" t="s">
        <v>87</v>
      </c>
      <c r="E347" s="56"/>
      <c r="F347" s="855"/>
      <c r="G347" s="642"/>
    </row>
    <row r="348" spans="1:7" s="22" customFormat="1" ht="19.5" hidden="1">
      <c r="A348" s="130"/>
      <c r="B348" s="451" t="s">
        <v>927</v>
      </c>
      <c r="C348" s="438"/>
      <c r="D348" s="51" t="s">
        <v>87</v>
      </c>
      <c r="E348" s="56"/>
      <c r="F348" s="855"/>
      <c r="G348" s="642"/>
    </row>
    <row r="349" spans="1:7" s="22" customFormat="1" ht="19.5" hidden="1">
      <c r="A349" s="130"/>
      <c r="B349" s="451" t="s">
        <v>928</v>
      </c>
      <c r="C349" s="438"/>
      <c r="D349" s="51" t="s">
        <v>87</v>
      </c>
      <c r="E349" s="56"/>
      <c r="F349" s="855"/>
      <c r="G349" s="642"/>
    </row>
    <row r="350" spans="1:7" s="22" customFormat="1" ht="19.5" hidden="1">
      <c r="A350" s="130"/>
      <c r="B350" s="451" t="s">
        <v>929</v>
      </c>
      <c r="C350" s="438"/>
      <c r="D350" s="51" t="s">
        <v>87</v>
      </c>
      <c r="E350" s="56"/>
      <c r="F350" s="855"/>
      <c r="G350" s="642"/>
    </row>
    <row r="351" spans="1:7" s="22" customFormat="1" ht="19.5" hidden="1">
      <c r="A351" s="130"/>
      <c r="B351" s="451" t="s">
        <v>930</v>
      </c>
      <c r="C351" s="438"/>
      <c r="D351" s="51" t="s">
        <v>87</v>
      </c>
      <c r="E351" s="56"/>
      <c r="F351" s="855"/>
      <c r="G351" s="642"/>
    </row>
    <row r="352" spans="1:7" s="22" customFormat="1" ht="19.5" hidden="1">
      <c r="A352" s="130"/>
      <c r="B352" s="451" t="s">
        <v>931</v>
      </c>
      <c r="C352" s="438"/>
      <c r="D352" s="51" t="s">
        <v>87</v>
      </c>
      <c r="E352" s="56"/>
      <c r="F352" s="855"/>
      <c r="G352" s="642"/>
    </row>
    <row r="353" spans="1:7" s="22" customFormat="1" ht="19.5" hidden="1">
      <c r="A353" s="130"/>
      <c r="B353" s="451" t="s">
        <v>932</v>
      </c>
      <c r="C353" s="438"/>
      <c r="D353" s="440" t="s">
        <v>93</v>
      </c>
      <c r="E353" s="56"/>
      <c r="F353" s="855"/>
      <c r="G353" s="642"/>
    </row>
    <row r="354" spans="1:7" s="22" customFormat="1" ht="19.5" hidden="1">
      <c r="A354" s="130"/>
      <c r="B354" s="451" t="s">
        <v>933</v>
      </c>
      <c r="C354" s="438"/>
      <c r="D354" s="440" t="s">
        <v>97</v>
      </c>
      <c r="E354" s="56"/>
      <c r="F354" s="855"/>
      <c r="G354" s="642"/>
    </row>
    <row r="355" spans="1:7" s="22" customFormat="1" ht="24" customHeight="1" hidden="1">
      <c r="A355" s="128" t="s">
        <v>375</v>
      </c>
      <c r="B355" s="449" t="s">
        <v>1327</v>
      </c>
      <c r="C355" s="438"/>
      <c r="D355" s="439"/>
      <c r="E355" s="56"/>
      <c r="F355" s="855"/>
      <c r="G355" s="642"/>
    </row>
    <row r="356" spans="1:7" s="22" customFormat="1" ht="40.5" customHeight="1" hidden="1">
      <c r="A356" s="130"/>
      <c r="B356" s="452" t="s">
        <v>934</v>
      </c>
      <c r="C356" s="438"/>
      <c r="D356" s="439" t="s">
        <v>41</v>
      </c>
      <c r="E356" s="56"/>
      <c r="F356" s="855"/>
      <c r="G356" s="642"/>
    </row>
    <row r="357" spans="1:7" s="22" customFormat="1" ht="39" hidden="1">
      <c r="A357" s="130"/>
      <c r="B357" s="452" t="s">
        <v>935</v>
      </c>
      <c r="C357" s="438"/>
      <c r="D357" s="439" t="s">
        <v>41</v>
      </c>
      <c r="E357" s="56"/>
      <c r="F357" s="855"/>
      <c r="G357" s="642"/>
    </row>
    <row r="358" spans="1:7" s="22" customFormat="1" ht="40.5" customHeight="1" hidden="1">
      <c r="A358" s="128" t="s">
        <v>417</v>
      </c>
      <c r="B358" s="444" t="s">
        <v>1328</v>
      </c>
      <c r="C358" s="438"/>
      <c r="D358" s="440"/>
      <c r="E358" s="56"/>
      <c r="F358" s="855"/>
      <c r="G358" s="642"/>
    </row>
    <row r="359" spans="1:7" s="22" customFormat="1" ht="19.5" hidden="1">
      <c r="A359" s="130"/>
      <c r="B359" s="453" t="s">
        <v>936</v>
      </c>
      <c r="C359" s="438"/>
      <c r="D359" s="440" t="s">
        <v>41</v>
      </c>
      <c r="E359" s="56"/>
      <c r="F359" s="855"/>
      <c r="G359" s="642"/>
    </row>
    <row r="360" spans="1:7" s="22" customFormat="1" ht="21" hidden="1">
      <c r="A360" s="128" t="s">
        <v>425</v>
      </c>
      <c r="B360" s="447" t="s">
        <v>894</v>
      </c>
      <c r="C360" s="438"/>
      <c r="D360" s="439"/>
      <c r="E360" s="56"/>
      <c r="F360" s="855"/>
      <c r="G360" s="642"/>
    </row>
    <row r="361" spans="1:7" s="22" customFormat="1" ht="19.5" hidden="1">
      <c r="A361" s="130"/>
      <c r="B361" s="453" t="s">
        <v>937</v>
      </c>
      <c r="C361" s="438"/>
      <c r="D361" s="440" t="s">
        <v>22</v>
      </c>
      <c r="E361" s="56"/>
      <c r="F361" s="855"/>
      <c r="G361" s="642"/>
    </row>
    <row r="362" spans="1:7" s="22" customFormat="1" ht="19.5" hidden="1">
      <c r="A362" s="130"/>
      <c r="B362" s="453" t="s">
        <v>938</v>
      </c>
      <c r="C362" s="438"/>
      <c r="D362" s="440" t="s">
        <v>22</v>
      </c>
      <c r="E362" s="56"/>
      <c r="F362" s="855"/>
      <c r="G362" s="642"/>
    </row>
    <row r="363" spans="1:7" s="22" customFormat="1" ht="19.5" hidden="1">
      <c r="A363" s="130"/>
      <c r="B363" s="450" t="s">
        <v>939</v>
      </c>
      <c r="C363" s="438"/>
      <c r="D363" s="440" t="s">
        <v>22</v>
      </c>
      <c r="E363" s="56"/>
      <c r="F363" s="855"/>
      <c r="G363" s="642"/>
    </row>
    <row r="364" spans="1:7" s="22" customFormat="1" ht="19.5" hidden="1">
      <c r="A364" s="130"/>
      <c r="B364" s="453" t="s">
        <v>940</v>
      </c>
      <c r="C364" s="438"/>
      <c r="D364" s="440" t="s">
        <v>22</v>
      </c>
      <c r="E364" s="56"/>
      <c r="F364" s="855"/>
      <c r="G364" s="642"/>
    </row>
    <row r="365" spans="1:7" s="22" customFormat="1" ht="42" customHeight="1">
      <c r="A365" s="128">
        <v>5</v>
      </c>
      <c r="B365" s="1164" t="s">
        <v>2103</v>
      </c>
      <c r="C365" s="1165"/>
      <c r="D365" s="981"/>
      <c r="E365" s="981"/>
      <c r="F365" s="982"/>
      <c r="G365" s="645"/>
    </row>
    <row r="366" spans="1:7" s="22" customFormat="1" ht="21.75" customHeight="1">
      <c r="A366" s="128" t="s">
        <v>365</v>
      </c>
      <c r="B366" s="214" t="s">
        <v>1808</v>
      </c>
      <c r="C366" s="215"/>
      <c r="D366" s="51"/>
      <c r="E366" s="58"/>
      <c r="F366" s="858"/>
      <c r="G366" s="645"/>
    </row>
    <row r="367" spans="1:8" s="22" customFormat="1" ht="21.75" customHeight="1">
      <c r="A367" s="128"/>
      <c r="B367" s="213" t="s">
        <v>1347</v>
      </c>
      <c r="C367" s="115" t="s">
        <v>84</v>
      </c>
      <c r="D367" s="51" t="s">
        <v>39</v>
      </c>
      <c r="E367" s="58"/>
      <c r="F367" s="859">
        <f>H367/1.1</f>
        <v>19363.63636363636</v>
      </c>
      <c r="G367" s="645"/>
      <c r="H367" s="735">
        <v>21300</v>
      </c>
    </row>
    <row r="368" spans="1:8" s="27" customFormat="1" ht="21.75" customHeight="1">
      <c r="A368" s="128"/>
      <c r="B368" s="213" t="s">
        <v>1346</v>
      </c>
      <c r="C368" s="220" t="s">
        <v>87</v>
      </c>
      <c r="D368" s="51" t="s">
        <v>87</v>
      </c>
      <c r="E368" s="58"/>
      <c r="F368" s="859">
        <f aca="true" t="shared" si="1" ref="F368:F387">H368/1.1</f>
        <v>19363.63636363636</v>
      </c>
      <c r="G368" s="780"/>
      <c r="H368" s="735">
        <v>21300</v>
      </c>
    </row>
    <row r="369" spans="1:8" s="22" customFormat="1" ht="21.75" customHeight="1">
      <c r="A369" s="128"/>
      <c r="B369" s="213" t="s">
        <v>1351</v>
      </c>
      <c r="C369" s="220" t="s">
        <v>87</v>
      </c>
      <c r="D369" s="51" t="s">
        <v>87</v>
      </c>
      <c r="E369" s="58"/>
      <c r="F369" s="859">
        <f t="shared" si="1"/>
        <v>16685.997237050724</v>
      </c>
      <c r="G369" s="645"/>
      <c r="H369" s="736">
        <v>18354.596960755796</v>
      </c>
    </row>
    <row r="370" spans="1:8" s="22" customFormat="1" ht="21.75" customHeight="1">
      <c r="A370" s="128"/>
      <c r="B370" s="213" t="s">
        <v>1352</v>
      </c>
      <c r="C370" s="220" t="s">
        <v>87</v>
      </c>
      <c r="D370" s="51" t="s">
        <v>87</v>
      </c>
      <c r="E370" s="58"/>
      <c r="F370" s="859">
        <f t="shared" si="1"/>
        <v>18287.518287518287</v>
      </c>
      <c r="G370" s="643"/>
      <c r="H370" s="736">
        <v>20116.270116270116</v>
      </c>
    </row>
    <row r="371" spans="1:8" s="22" customFormat="1" ht="21.75" customHeight="1">
      <c r="A371" s="128"/>
      <c r="B371" s="213" t="s">
        <v>1348</v>
      </c>
      <c r="C371" s="220" t="s">
        <v>87</v>
      </c>
      <c r="D371" s="51" t="s">
        <v>39</v>
      </c>
      <c r="E371" s="58"/>
      <c r="F371" s="859">
        <f t="shared" si="1"/>
        <v>18397.580381051455</v>
      </c>
      <c r="G371" s="644"/>
      <c r="H371" s="736">
        <v>20237.338419156604</v>
      </c>
    </row>
    <row r="372" spans="1:8" s="22" customFormat="1" ht="21.75" customHeight="1">
      <c r="A372" s="128"/>
      <c r="B372" s="213" t="s">
        <v>1353</v>
      </c>
      <c r="C372" s="220" t="s">
        <v>87</v>
      </c>
      <c r="D372" s="51" t="s">
        <v>87</v>
      </c>
      <c r="E372" s="58"/>
      <c r="F372" s="859">
        <f t="shared" si="1"/>
        <v>18249.68280664483</v>
      </c>
      <c r="G372" s="645"/>
      <c r="H372" s="736">
        <v>20074.651087309314</v>
      </c>
    </row>
    <row r="373" spans="1:8" s="22" customFormat="1" ht="21.75" customHeight="1">
      <c r="A373" s="128"/>
      <c r="B373" s="213" t="s">
        <v>1354</v>
      </c>
      <c r="C373" s="220" t="s">
        <v>87</v>
      </c>
      <c r="D373" s="51" t="s">
        <v>87</v>
      </c>
      <c r="E373" s="58"/>
      <c r="F373" s="859">
        <f t="shared" si="1"/>
        <v>18395.4933954934</v>
      </c>
      <c r="G373" s="645"/>
      <c r="H373" s="736">
        <v>20235.042735042738</v>
      </c>
    </row>
    <row r="374" spans="1:8" s="22" customFormat="1" ht="21.75" customHeight="1">
      <c r="A374" s="128"/>
      <c r="B374" s="213" t="s">
        <v>1355</v>
      </c>
      <c r="C374" s="220" t="s">
        <v>87</v>
      </c>
      <c r="D374" s="51" t="s">
        <v>87</v>
      </c>
      <c r="E374" s="58"/>
      <c r="F374" s="859">
        <f t="shared" si="1"/>
        <v>18418.37874226538</v>
      </c>
      <c r="G374" s="645"/>
      <c r="H374" s="736">
        <v>20260.216616491918</v>
      </c>
    </row>
    <row r="375" spans="1:8" s="22" customFormat="1" ht="21.75" customHeight="1">
      <c r="A375" s="128"/>
      <c r="B375" s="213" t="s">
        <v>1349</v>
      </c>
      <c r="C375" s="220" t="s">
        <v>87</v>
      </c>
      <c r="D375" s="51" t="s">
        <v>87</v>
      </c>
      <c r="E375" s="58"/>
      <c r="F375" s="859">
        <f t="shared" si="1"/>
        <v>18504.612464344005</v>
      </c>
      <c r="G375" s="645"/>
      <c r="H375" s="736">
        <v>20355.073710778408</v>
      </c>
    </row>
    <row r="376" spans="1:8" s="22" customFormat="1" ht="21.75" customHeight="1">
      <c r="A376" s="128"/>
      <c r="B376" s="213" t="s">
        <v>1350</v>
      </c>
      <c r="C376" s="220" t="s">
        <v>87</v>
      </c>
      <c r="D376" s="51" t="s">
        <v>87</v>
      </c>
      <c r="E376" s="58"/>
      <c r="F376" s="859">
        <f t="shared" si="1"/>
        <v>18650.03683185501</v>
      </c>
      <c r="G376" s="645"/>
      <c r="H376" s="736">
        <v>20515.040515040513</v>
      </c>
    </row>
    <row r="377" spans="1:8" s="22" customFormat="1" ht="21.75" customHeight="1">
      <c r="A377" s="128" t="s">
        <v>366</v>
      </c>
      <c r="B377" s="214" t="s">
        <v>1809</v>
      </c>
      <c r="C377" s="215"/>
      <c r="D377" s="51"/>
      <c r="E377" s="58"/>
      <c r="F377" s="859"/>
      <c r="G377" s="645"/>
      <c r="H377" s="568"/>
    </row>
    <row r="378" spans="1:8" s="22" customFormat="1" ht="26.25" customHeight="1">
      <c r="A378" s="128"/>
      <c r="B378" s="213" t="s">
        <v>1347</v>
      </c>
      <c r="C378" s="577"/>
      <c r="D378" s="51" t="s">
        <v>39</v>
      </c>
      <c r="E378" s="58"/>
      <c r="F378" s="859">
        <f t="shared" si="1"/>
        <v>19454.545454545452</v>
      </c>
      <c r="G378" s="645"/>
      <c r="H378" s="737">
        <v>21400</v>
      </c>
    </row>
    <row r="379" spans="1:8" s="22" customFormat="1" ht="25.5" customHeight="1">
      <c r="A379" s="128"/>
      <c r="B379" s="213" t="s">
        <v>1346</v>
      </c>
      <c r="C379" s="576"/>
      <c r="D379" s="51" t="s">
        <v>87</v>
      </c>
      <c r="E379" s="58"/>
      <c r="F379" s="859">
        <f t="shared" si="1"/>
        <v>19409.090909090908</v>
      </c>
      <c r="G379" s="645"/>
      <c r="H379" s="737">
        <v>21350</v>
      </c>
    </row>
    <row r="380" spans="1:8" s="22" customFormat="1" ht="21.75" customHeight="1">
      <c r="A380" s="128"/>
      <c r="B380" s="213" t="s">
        <v>1351</v>
      </c>
      <c r="C380" s="1156" t="s">
        <v>685</v>
      </c>
      <c r="D380" s="51" t="s">
        <v>87</v>
      </c>
      <c r="E380" s="58"/>
      <c r="F380" s="859">
        <f t="shared" si="1"/>
        <v>18625.350878187182</v>
      </c>
      <c r="G380" s="645"/>
      <c r="H380" s="738">
        <v>20487.885966005902</v>
      </c>
    </row>
    <row r="381" spans="1:8" s="22" customFormat="1" ht="21.75" customHeight="1">
      <c r="A381" s="128"/>
      <c r="B381" s="213" t="s">
        <v>1352</v>
      </c>
      <c r="C381" s="1157"/>
      <c r="D381" s="51" t="s">
        <v>87</v>
      </c>
      <c r="E381" s="58"/>
      <c r="F381" s="859">
        <f t="shared" si="1"/>
        <v>18506.268506268505</v>
      </c>
      <c r="G381" s="645"/>
      <c r="H381" s="738">
        <v>20356.89535689536</v>
      </c>
    </row>
    <row r="382" spans="1:8" s="22" customFormat="1" ht="21.75" customHeight="1">
      <c r="A382" s="128"/>
      <c r="B382" s="213" t="s">
        <v>1348</v>
      </c>
      <c r="C382" s="1157"/>
      <c r="D382" s="51" t="s">
        <v>87</v>
      </c>
      <c r="E382" s="58"/>
      <c r="F382" s="859">
        <f t="shared" si="1"/>
        <v>18468.216815324253</v>
      </c>
      <c r="G382" s="645"/>
      <c r="H382" s="738">
        <v>20315.03849685668</v>
      </c>
    </row>
    <row r="383" spans="1:8" s="22" customFormat="1" ht="21.75" customHeight="1">
      <c r="A383" s="128"/>
      <c r="B383" s="213" t="s">
        <v>1353</v>
      </c>
      <c r="C383" s="1157"/>
      <c r="D383" s="51" t="s">
        <v>87</v>
      </c>
      <c r="E383" s="58"/>
      <c r="F383" s="859">
        <f t="shared" si="1"/>
        <v>18485.73367560709</v>
      </c>
      <c r="G383" s="645"/>
      <c r="H383" s="738">
        <v>20334.307043167802</v>
      </c>
    </row>
    <row r="384" spans="1:8" s="22" customFormat="1" ht="21.75" customHeight="1">
      <c r="A384" s="128"/>
      <c r="B384" s="213" t="s">
        <v>1354</v>
      </c>
      <c r="C384" s="1157"/>
      <c r="D384" s="51" t="s">
        <v>87</v>
      </c>
      <c r="E384" s="58"/>
      <c r="F384" s="859">
        <f t="shared" si="1"/>
        <v>18484.848484848484</v>
      </c>
      <c r="G384" s="645"/>
      <c r="H384" s="738">
        <v>20333.333333333336</v>
      </c>
    </row>
    <row r="385" spans="1:8" s="25" customFormat="1" ht="21.75" customHeight="1">
      <c r="A385" s="128"/>
      <c r="B385" s="213" t="s">
        <v>1355</v>
      </c>
      <c r="C385" s="1157"/>
      <c r="D385" s="51" t="s">
        <v>87</v>
      </c>
      <c r="E385" s="58"/>
      <c r="F385" s="859">
        <f t="shared" si="1"/>
        <v>18471.85652853669</v>
      </c>
      <c r="G385" s="772"/>
      <c r="H385" s="738">
        <v>20319.04218139036</v>
      </c>
    </row>
    <row r="386" spans="1:8" s="22" customFormat="1" ht="21.75" customHeight="1">
      <c r="A386" s="128"/>
      <c r="B386" s="213" t="s">
        <v>1349</v>
      </c>
      <c r="C386" s="1157"/>
      <c r="D386" s="51" t="s">
        <v>87</v>
      </c>
      <c r="E386" s="58"/>
      <c r="F386" s="859">
        <f t="shared" si="1"/>
        <v>18603.693100337394</v>
      </c>
      <c r="G386" s="645"/>
      <c r="H386" s="738">
        <v>20464.062410371134</v>
      </c>
    </row>
    <row r="387" spans="1:8" s="22" customFormat="1" ht="21.75" customHeight="1">
      <c r="A387" s="128"/>
      <c r="B387" s="213" t="s">
        <v>1350</v>
      </c>
      <c r="C387" s="1157"/>
      <c r="D387" s="51" t="s">
        <v>87</v>
      </c>
      <c r="E387" s="58"/>
      <c r="F387" s="859">
        <f t="shared" si="1"/>
        <v>18750.946023673292</v>
      </c>
      <c r="G387" s="645"/>
      <c r="H387" s="738">
        <v>20626.040626040623</v>
      </c>
    </row>
    <row r="388" spans="1:7" s="22" customFormat="1" ht="78" customHeight="1" hidden="1">
      <c r="A388" s="128">
        <v>5</v>
      </c>
      <c r="B388" s="1170" t="s">
        <v>1180</v>
      </c>
      <c r="C388" s="1171"/>
      <c r="D388" s="972"/>
      <c r="E388" s="972"/>
      <c r="F388" s="973"/>
      <c r="G388" s="645"/>
    </row>
    <row r="389" spans="1:7" s="22" customFormat="1" ht="21.75" customHeight="1" hidden="1">
      <c r="A389" s="128"/>
      <c r="B389" s="330" t="s">
        <v>1008</v>
      </c>
      <c r="C389" s="1172" t="s">
        <v>84</v>
      </c>
      <c r="D389" s="51" t="s">
        <v>39</v>
      </c>
      <c r="E389" s="58"/>
      <c r="F389" s="860">
        <v>13050</v>
      </c>
      <c r="G389" s="645"/>
    </row>
    <row r="390" spans="1:7" s="22" customFormat="1" ht="21.75" customHeight="1" hidden="1">
      <c r="A390" s="128"/>
      <c r="B390" s="330" t="s">
        <v>1009</v>
      </c>
      <c r="C390" s="1172"/>
      <c r="D390" s="51" t="s">
        <v>39</v>
      </c>
      <c r="E390" s="58"/>
      <c r="F390" s="860">
        <v>13000</v>
      </c>
      <c r="G390" s="645"/>
    </row>
    <row r="391" spans="1:7" s="22" customFormat="1" ht="21.75" customHeight="1" hidden="1">
      <c r="A391" s="128"/>
      <c r="B391" s="55" t="s">
        <v>1003</v>
      </c>
      <c r="C391" s="473" t="s">
        <v>83</v>
      </c>
      <c r="D391" s="51" t="s">
        <v>39</v>
      </c>
      <c r="E391" s="58"/>
      <c r="F391" s="860">
        <v>12650</v>
      </c>
      <c r="G391" s="645"/>
    </row>
    <row r="392" spans="1:7" s="22" customFormat="1" ht="21.75" customHeight="1" hidden="1">
      <c r="A392" s="128"/>
      <c r="B392" s="55" t="s">
        <v>1004</v>
      </c>
      <c r="C392" s="498" t="s">
        <v>312</v>
      </c>
      <c r="D392" s="51" t="s">
        <v>39</v>
      </c>
      <c r="E392" s="58"/>
      <c r="F392" s="860">
        <v>12550</v>
      </c>
      <c r="G392" s="645"/>
    </row>
    <row r="393" spans="1:7" s="22" customFormat="1" ht="21.75" customHeight="1" hidden="1">
      <c r="A393" s="128"/>
      <c r="B393" s="55" t="s">
        <v>1005</v>
      </c>
      <c r="C393" s="498" t="s">
        <v>312</v>
      </c>
      <c r="D393" s="51" t="s">
        <v>39</v>
      </c>
      <c r="E393" s="58"/>
      <c r="F393" s="860">
        <v>12800</v>
      </c>
      <c r="G393" s="645"/>
    </row>
    <row r="394" spans="1:7" s="22" customFormat="1" ht="21.75" customHeight="1" hidden="1">
      <c r="A394" s="128"/>
      <c r="B394" s="55" t="s">
        <v>1006</v>
      </c>
      <c r="C394" s="498" t="s">
        <v>312</v>
      </c>
      <c r="D394" s="51" t="s">
        <v>39</v>
      </c>
      <c r="E394" s="58"/>
      <c r="F394" s="860">
        <v>12700</v>
      </c>
      <c r="G394" s="645"/>
    </row>
    <row r="395" spans="1:7" s="22" customFormat="1" ht="21.75" customHeight="1" hidden="1">
      <c r="A395" s="128"/>
      <c r="B395" s="55" t="s">
        <v>1007</v>
      </c>
      <c r="C395" s="498" t="s">
        <v>312</v>
      </c>
      <c r="D395" s="51" t="s">
        <v>39</v>
      </c>
      <c r="E395" s="58"/>
      <c r="F395" s="860">
        <v>13500</v>
      </c>
      <c r="G395" s="645"/>
    </row>
    <row r="396" spans="1:7" s="22" customFormat="1" ht="25.5" customHeight="1">
      <c r="A396" s="102" t="s">
        <v>379</v>
      </c>
      <c r="B396" s="101" t="s">
        <v>380</v>
      </c>
      <c r="C396" s="87"/>
      <c r="D396" s="87"/>
      <c r="E396" s="87"/>
      <c r="F396" s="861"/>
      <c r="G396" s="645"/>
    </row>
    <row r="397" spans="1:7" s="22" customFormat="1" ht="21.75" customHeight="1">
      <c r="A397" s="266" t="s">
        <v>116</v>
      </c>
      <c r="B397" s="234" t="s">
        <v>381</v>
      </c>
      <c r="C397" s="87"/>
      <c r="D397" s="87"/>
      <c r="E397" s="87"/>
      <c r="F397" s="861"/>
      <c r="G397" s="645"/>
    </row>
    <row r="398" spans="1:7" s="22" customFormat="1" ht="48" customHeight="1">
      <c r="A398" s="170">
        <v>1</v>
      </c>
      <c r="B398" s="1102" t="s">
        <v>2169</v>
      </c>
      <c r="C398" s="1103"/>
      <c r="D398" s="1103"/>
      <c r="E398" s="1103"/>
      <c r="F398" s="1104"/>
      <c r="G398" s="645"/>
    </row>
    <row r="399" spans="1:7" s="22" customFormat="1" ht="39" customHeight="1">
      <c r="A399" s="170" t="s">
        <v>365</v>
      </c>
      <c r="B399" s="167" t="s">
        <v>1961</v>
      </c>
      <c r="C399" s="151" t="s">
        <v>680</v>
      </c>
      <c r="D399" s="131"/>
      <c r="E399" s="136"/>
      <c r="F399" s="840"/>
      <c r="G399" s="645"/>
    </row>
    <row r="400" spans="1:8" s="22" customFormat="1" ht="21.75" customHeight="1">
      <c r="A400" s="170"/>
      <c r="B400" s="147" t="s">
        <v>1356</v>
      </c>
      <c r="C400" s="168"/>
      <c r="D400" s="131" t="s">
        <v>93</v>
      </c>
      <c r="E400" s="136">
        <f>H400/1.08</f>
        <v>240740.74074074073</v>
      </c>
      <c r="F400" s="840"/>
      <c r="G400" s="645"/>
      <c r="H400" s="136">
        <v>260000</v>
      </c>
    </row>
    <row r="401" spans="1:8" s="22" customFormat="1" ht="21.75" customHeight="1">
      <c r="A401" s="170"/>
      <c r="B401" s="147" t="s">
        <v>1357</v>
      </c>
      <c r="C401" s="168"/>
      <c r="D401" s="131" t="s">
        <v>87</v>
      </c>
      <c r="E401" s="136">
        <f aca="true" t="shared" si="2" ref="E401:E422">H401/1.08</f>
        <v>291666.6666666666</v>
      </c>
      <c r="F401" s="840"/>
      <c r="G401" s="645"/>
      <c r="H401" s="136">
        <v>315000</v>
      </c>
    </row>
    <row r="402" spans="1:8" s="22" customFormat="1" ht="21.75" customHeight="1">
      <c r="A402" s="170"/>
      <c r="B402" s="147" t="s">
        <v>1358</v>
      </c>
      <c r="C402" s="168"/>
      <c r="D402" s="131" t="s">
        <v>87</v>
      </c>
      <c r="E402" s="136">
        <f t="shared" si="2"/>
        <v>444444.44444444444</v>
      </c>
      <c r="F402" s="840"/>
      <c r="G402" s="645"/>
      <c r="H402" s="136">
        <v>480000</v>
      </c>
    </row>
    <row r="403" spans="1:8" s="22" customFormat="1" ht="21.75" customHeight="1">
      <c r="A403" s="170"/>
      <c r="B403" s="147" t="s">
        <v>1359</v>
      </c>
      <c r="C403" s="168"/>
      <c r="D403" s="131" t="s">
        <v>87</v>
      </c>
      <c r="E403" s="136">
        <f t="shared" si="2"/>
        <v>703703.7037037037</v>
      </c>
      <c r="F403" s="840"/>
      <c r="G403" s="645"/>
      <c r="H403" s="136">
        <v>760000</v>
      </c>
    </row>
    <row r="404" spans="1:8" s="22" customFormat="1" ht="21.75" customHeight="1">
      <c r="A404" s="170"/>
      <c r="B404" s="147" t="s">
        <v>1360</v>
      </c>
      <c r="C404" s="151"/>
      <c r="D404" s="131" t="s">
        <v>87</v>
      </c>
      <c r="E404" s="136">
        <f t="shared" si="2"/>
        <v>990740.7407407407</v>
      </c>
      <c r="F404" s="840"/>
      <c r="G404" s="645"/>
      <c r="H404" s="136">
        <v>1070000</v>
      </c>
    </row>
    <row r="405" spans="1:8" s="22" customFormat="1" ht="38.25" customHeight="1">
      <c r="A405" s="170" t="s">
        <v>366</v>
      </c>
      <c r="B405" s="167" t="s">
        <v>1962</v>
      </c>
      <c r="C405" s="151" t="s">
        <v>404</v>
      </c>
      <c r="D405" s="131"/>
      <c r="E405" s="136"/>
      <c r="F405" s="840"/>
      <c r="G405" s="645"/>
      <c r="H405" s="136"/>
    </row>
    <row r="406" spans="1:8" s="22" customFormat="1" ht="21.75" customHeight="1">
      <c r="A406" s="170"/>
      <c r="B406" s="147" t="s">
        <v>1356</v>
      </c>
      <c r="C406" s="139"/>
      <c r="D406" s="131" t="s">
        <v>93</v>
      </c>
      <c r="E406" s="136">
        <f t="shared" si="2"/>
        <v>254629.6296296296</v>
      </c>
      <c r="F406" s="840"/>
      <c r="G406" s="645"/>
      <c r="H406" s="136">
        <v>275000</v>
      </c>
    </row>
    <row r="407" spans="1:8" s="22" customFormat="1" ht="21.75" customHeight="1">
      <c r="A407" s="170"/>
      <c r="B407" s="147" t="s">
        <v>1357</v>
      </c>
      <c r="C407" s="139"/>
      <c r="D407" s="131" t="s">
        <v>87</v>
      </c>
      <c r="E407" s="136">
        <f t="shared" si="2"/>
        <v>310185.18518518517</v>
      </c>
      <c r="F407" s="840"/>
      <c r="G407" s="645"/>
      <c r="H407" s="136">
        <v>335000</v>
      </c>
    </row>
    <row r="408" spans="1:8" s="22" customFormat="1" ht="21.75" customHeight="1">
      <c r="A408" s="170"/>
      <c r="B408" s="147" t="s">
        <v>1358</v>
      </c>
      <c r="C408" s="139"/>
      <c r="D408" s="131" t="s">
        <v>87</v>
      </c>
      <c r="E408" s="136">
        <f t="shared" si="2"/>
        <v>495370.37037037034</v>
      </c>
      <c r="F408" s="840"/>
      <c r="G408" s="645"/>
      <c r="H408" s="136">
        <v>535000</v>
      </c>
    </row>
    <row r="409" spans="1:8" s="22" customFormat="1" ht="21.75" customHeight="1">
      <c r="A409" s="170"/>
      <c r="B409" s="147" t="s">
        <v>1359</v>
      </c>
      <c r="C409" s="139"/>
      <c r="D409" s="131" t="s">
        <v>87</v>
      </c>
      <c r="E409" s="136">
        <f t="shared" si="2"/>
        <v>759259.2592592592</v>
      </c>
      <c r="F409" s="840"/>
      <c r="G409" s="645"/>
      <c r="H409" s="136">
        <v>820000</v>
      </c>
    </row>
    <row r="410" spans="1:8" s="22" customFormat="1" ht="21.75" customHeight="1">
      <c r="A410" s="170"/>
      <c r="B410" s="147" t="s">
        <v>1360</v>
      </c>
      <c r="C410" s="169"/>
      <c r="D410" s="131" t="s">
        <v>87</v>
      </c>
      <c r="E410" s="136">
        <f t="shared" si="2"/>
        <v>1060185.1851851852</v>
      </c>
      <c r="F410" s="840"/>
      <c r="G410" s="645"/>
      <c r="H410" s="136">
        <v>1145000</v>
      </c>
    </row>
    <row r="411" spans="1:8" s="22" customFormat="1" ht="37.5">
      <c r="A411" s="170" t="s">
        <v>370</v>
      </c>
      <c r="B411" s="167" t="s">
        <v>1963</v>
      </c>
      <c r="C411" s="151" t="s">
        <v>354</v>
      </c>
      <c r="D411" s="131"/>
      <c r="E411" s="136"/>
      <c r="F411" s="840"/>
      <c r="G411" s="645"/>
      <c r="H411" s="136"/>
    </row>
    <row r="412" spans="1:8" s="22" customFormat="1" ht="21.75" customHeight="1">
      <c r="A412" s="170"/>
      <c r="B412" s="147" t="s">
        <v>1356</v>
      </c>
      <c r="C412" s="139"/>
      <c r="D412" s="131" t="s">
        <v>93</v>
      </c>
      <c r="E412" s="136">
        <f t="shared" si="2"/>
        <v>268518.5185185185</v>
      </c>
      <c r="F412" s="840"/>
      <c r="G412" s="645"/>
      <c r="H412" s="136">
        <v>290000</v>
      </c>
    </row>
    <row r="413" spans="1:8" s="22" customFormat="1" ht="21.75" customHeight="1">
      <c r="A413" s="170"/>
      <c r="B413" s="147" t="s">
        <v>1357</v>
      </c>
      <c r="C413" s="139"/>
      <c r="D413" s="131" t="s">
        <v>87</v>
      </c>
      <c r="E413" s="136">
        <f t="shared" si="2"/>
        <v>324074.07407407404</v>
      </c>
      <c r="F413" s="840"/>
      <c r="G413" s="645"/>
      <c r="H413" s="136">
        <v>350000</v>
      </c>
    </row>
    <row r="414" spans="1:8" s="22" customFormat="1" ht="21.75" customHeight="1">
      <c r="A414" s="170"/>
      <c r="B414" s="147" t="s">
        <v>1358</v>
      </c>
      <c r="C414" s="139"/>
      <c r="D414" s="131" t="s">
        <v>87</v>
      </c>
      <c r="E414" s="136">
        <f t="shared" si="2"/>
        <v>560185.1851851852</v>
      </c>
      <c r="F414" s="840"/>
      <c r="G414" s="645"/>
      <c r="H414" s="136">
        <v>605000</v>
      </c>
    </row>
    <row r="415" spans="1:8" s="22" customFormat="1" ht="21.75" customHeight="1">
      <c r="A415" s="170"/>
      <c r="B415" s="147" t="s">
        <v>1359</v>
      </c>
      <c r="C415" s="139"/>
      <c r="D415" s="131" t="s">
        <v>87</v>
      </c>
      <c r="E415" s="136">
        <f t="shared" si="2"/>
        <v>833333.3333333333</v>
      </c>
      <c r="F415" s="840"/>
      <c r="G415" s="645"/>
      <c r="H415" s="136">
        <v>900000</v>
      </c>
    </row>
    <row r="416" spans="1:8" s="22" customFormat="1" ht="21.75" customHeight="1">
      <c r="A416" s="170"/>
      <c r="B416" s="147" t="s">
        <v>1360</v>
      </c>
      <c r="C416" s="139"/>
      <c r="D416" s="131" t="s">
        <v>87</v>
      </c>
      <c r="E416" s="136">
        <f t="shared" si="2"/>
        <v>1138888.8888888888</v>
      </c>
      <c r="F416" s="840"/>
      <c r="G416" s="645"/>
      <c r="H416" s="136">
        <v>1230000</v>
      </c>
    </row>
    <row r="417" spans="1:8" s="22" customFormat="1" ht="21.75" customHeight="1">
      <c r="A417" s="705" t="s">
        <v>371</v>
      </c>
      <c r="B417" s="379" t="s">
        <v>681</v>
      </c>
      <c r="C417" s="380"/>
      <c r="D417" s="381"/>
      <c r="E417" s="136"/>
      <c r="F417" s="840"/>
      <c r="G417" s="645"/>
      <c r="H417" s="383"/>
    </row>
    <row r="418" spans="1:8" s="22" customFormat="1" ht="21.75" customHeight="1">
      <c r="A418" s="705"/>
      <c r="B418" s="378" t="s">
        <v>1361</v>
      </c>
      <c r="C418" s="380"/>
      <c r="D418" s="382" t="s">
        <v>29</v>
      </c>
      <c r="E418" s="136">
        <f t="shared" si="2"/>
        <v>115740.74074074073</v>
      </c>
      <c r="F418" s="840"/>
      <c r="G418" s="645"/>
      <c r="H418" s="383">
        <v>125000</v>
      </c>
    </row>
    <row r="419" spans="1:8" s="22" customFormat="1" ht="21.75" customHeight="1">
      <c r="A419" s="705"/>
      <c r="B419" s="378" t="s">
        <v>1362</v>
      </c>
      <c r="C419" s="380"/>
      <c r="D419" s="131" t="s">
        <v>87</v>
      </c>
      <c r="E419" s="136">
        <f t="shared" si="2"/>
        <v>124999.99999999999</v>
      </c>
      <c r="F419" s="840"/>
      <c r="G419" s="645"/>
      <c r="H419" s="383">
        <v>135000</v>
      </c>
    </row>
    <row r="420" spans="1:8" s="22" customFormat="1" ht="21.75" customHeight="1">
      <c r="A420" s="705"/>
      <c r="B420" s="378" t="s">
        <v>1363</v>
      </c>
      <c r="C420" s="380"/>
      <c r="D420" s="131" t="s">
        <v>87</v>
      </c>
      <c r="E420" s="136">
        <f t="shared" si="2"/>
        <v>148148.14814814815</v>
      </c>
      <c r="F420" s="840"/>
      <c r="G420" s="645"/>
      <c r="H420" s="383">
        <v>160000</v>
      </c>
    </row>
    <row r="421" spans="1:8" s="22" customFormat="1" ht="21.75" customHeight="1">
      <c r="A421" s="705"/>
      <c r="B421" s="378" t="s">
        <v>1209</v>
      </c>
      <c r="C421" s="380"/>
      <c r="D421" s="131" t="s">
        <v>87</v>
      </c>
      <c r="E421" s="136">
        <f t="shared" si="2"/>
        <v>199074.07407407407</v>
      </c>
      <c r="F421" s="840"/>
      <c r="G421" s="645"/>
      <c r="H421" s="383">
        <v>215000</v>
      </c>
    </row>
    <row r="422" spans="1:8" s="22" customFormat="1" ht="21.75" customHeight="1">
      <c r="A422" s="705"/>
      <c r="B422" s="378" t="s">
        <v>1210</v>
      </c>
      <c r="C422" s="380"/>
      <c r="D422" s="131" t="s">
        <v>87</v>
      </c>
      <c r="E422" s="136">
        <f t="shared" si="2"/>
        <v>259259.25925925924</v>
      </c>
      <c r="F422" s="840"/>
      <c r="G422" s="645"/>
      <c r="H422" s="383">
        <v>280000</v>
      </c>
    </row>
    <row r="423" spans="1:7" s="22" customFormat="1" ht="62.25" customHeight="1">
      <c r="A423" s="705">
        <v>2</v>
      </c>
      <c r="B423" s="992" t="s">
        <v>2104</v>
      </c>
      <c r="C423" s="955"/>
      <c r="D423" s="955"/>
      <c r="E423" s="955"/>
      <c r="F423" s="956"/>
      <c r="G423" s="645"/>
    </row>
    <row r="424" spans="1:7" s="22" customFormat="1" ht="24.75" customHeight="1">
      <c r="A424" s="705"/>
      <c r="B424" s="147" t="s">
        <v>1369</v>
      </c>
      <c r="C424" s="139" t="s">
        <v>87</v>
      </c>
      <c r="D424" s="131" t="s">
        <v>87</v>
      </c>
      <c r="E424" s="136"/>
      <c r="F424" s="840">
        <v>650000</v>
      </c>
      <c r="G424" s="645"/>
    </row>
    <row r="425" spans="1:7" s="22" customFormat="1" ht="24" customHeight="1">
      <c r="A425" s="705"/>
      <c r="B425" s="147" t="s">
        <v>1370</v>
      </c>
      <c r="C425" s="139" t="s">
        <v>87</v>
      </c>
      <c r="D425" s="131" t="s">
        <v>87</v>
      </c>
      <c r="E425" s="136"/>
      <c r="F425" s="840">
        <v>871000</v>
      </c>
      <c r="G425" s="645"/>
    </row>
    <row r="426" spans="1:7" s="22" customFormat="1" ht="22.5" customHeight="1">
      <c r="A426" s="705"/>
      <c r="B426" s="147" t="s">
        <v>1371</v>
      </c>
      <c r="C426" s="139" t="s">
        <v>87</v>
      </c>
      <c r="D426" s="131" t="s">
        <v>87</v>
      </c>
      <c r="E426" s="136"/>
      <c r="F426" s="840">
        <v>1017000</v>
      </c>
      <c r="G426" s="645"/>
    </row>
    <row r="427" spans="1:7" s="22" customFormat="1" ht="23.25" customHeight="1">
      <c r="A427" s="705"/>
      <c r="B427" s="147" t="s">
        <v>1372</v>
      </c>
      <c r="C427" s="139" t="s">
        <v>87</v>
      </c>
      <c r="D427" s="131" t="s">
        <v>87</v>
      </c>
      <c r="E427" s="136"/>
      <c r="F427" s="840">
        <v>1519000</v>
      </c>
      <c r="G427" s="645"/>
    </row>
    <row r="428" spans="1:7" s="22" customFormat="1" ht="21.75" customHeight="1">
      <c r="A428" s="705"/>
      <c r="B428" s="147" t="s">
        <v>1957</v>
      </c>
      <c r="C428" s="139" t="s">
        <v>87</v>
      </c>
      <c r="D428" s="131" t="s">
        <v>87</v>
      </c>
      <c r="E428" s="136"/>
      <c r="F428" s="840">
        <v>2670000</v>
      </c>
      <c r="G428" s="645"/>
    </row>
    <row r="429" spans="1:7" s="22" customFormat="1" ht="23.25" customHeight="1">
      <c r="A429" s="705"/>
      <c r="B429" s="147" t="s">
        <v>1373</v>
      </c>
      <c r="C429" s="139" t="s">
        <v>87</v>
      </c>
      <c r="D429" s="131" t="s">
        <v>87</v>
      </c>
      <c r="E429" s="136"/>
      <c r="F429" s="840">
        <v>3036000</v>
      </c>
      <c r="G429" s="645"/>
    </row>
    <row r="430" spans="1:7" s="22" customFormat="1" ht="21.75" customHeight="1">
      <c r="A430" s="170"/>
      <c r="B430" s="147" t="s">
        <v>1364</v>
      </c>
      <c r="C430" s="139" t="s">
        <v>185</v>
      </c>
      <c r="D430" s="131" t="s">
        <v>93</v>
      </c>
      <c r="E430" s="136"/>
      <c r="F430" s="840">
        <v>680000</v>
      </c>
      <c r="G430" s="645"/>
    </row>
    <row r="431" spans="1:7" s="37" customFormat="1" ht="21.75" customHeight="1">
      <c r="A431" s="170"/>
      <c r="B431" s="147" t="s">
        <v>1365</v>
      </c>
      <c r="C431" s="139" t="s">
        <v>87</v>
      </c>
      <c r="D431" s="131" t="s">
        <v>87</v>
      </c>
      <c r="E431" s="136"/>
      <c r="F431" s="840">
        <v>929000</v>
      </c>
      <c r="G431" s="781"/>
    </row>
    <row r="432" spans="1:7" s="22" customFormat="1" ht="21.75" customHeight="1">
      <c r="A432" s="170"/>
      <c r="B432" s="147" t="s">
        <v>1366</v>
      </c>
      <c r="C432" s="139" t="s">
        <v>87</v>
      </c>
      <c r="D432" s="131" t="s">
        <v>87</v>
      </c>
      <c r="E432" s="136"/>
      <c r="F432" s="840">
        <v>1103000</v>
      </c>
      <c r="G432" s="645"/>
    </row>
    <row r="433" spans="1:7" s="22" customFormat="1" ht="21.75" customHeight="1">
      <c r="A433" s="170"/>
      <c r="B433" s="147" t="s">
        <v>1367</v>
      </c>
      <c r="C433" s="139" t="s">
        <v>87</v>
      </c>
      <c r="D433" s="131" t="s">
        <v>87</v>
      </c>
      <c r="E433" s="136"/>
      <c r="F433" s="840">
        <v>1656000</v>
      </c>
      <c r="G433" s="645"/>
    </row>
    <row r="434" spans="1:7" s="22" customFormat="1" ht="21.75" customHeight="1">
      <c r="A434" s="170"/>
      <c r="B434" s="147" t="s">
        <v>1955</v>
      </c>
      <c r="C434" s="139" t="s">
        <v>87</v>
      </c>
      <c r="D434" s="131" t="s">
        <v>87</v>
      </c>
      <c r="E434" s="136"/>
      <c r="F434" s="840">
        <v>2893000</v>
      </c>
      <c r="G434" s="645"/>
    </row>
    <row r="435" spans="1:7" s="22" customFormat="1" ht="21.75" customHeight="1">
      <c r="A435" s="170"/>
      <c r="B435" s="147" t="s">
        <v>1368</v>
      </c>
      <c r="C435" s="139" t="s">
        <v>87</v>
      </c>
      <c r="D435" s="131" t="s">
        <v>87</v>
      </c>
      <c r="E435" s="136"/>
      <c r="F435" s="840">
        <v>3829300</v>
      </c>
      <c r="G435" s="645"/>
    </row>
    <row r="436" spans="1:7" s="22" customFormat="1" ht="21.75" customHeight="1">
      <c r="A436" s="170"/>
      <c r="B436" s="147" t="s">
        <v>1950</v>
      </c>
      <c r="C436" s="139" t="s">
        <v>87</v>
      </c>
      <c r="D436" s="131" t="s">
        <v>87</v>
      </c>
      <c r="E436" s="136"/>
      <c r="F436" s="840">
        <v>744000</v>
      </c>
      <c r="G436" s="645"/>
    </row>
    <row r="437" spans="1:7" s="22" customFormat="1" ht="21.75" customHeight="1">
      <c r="A437" s="170"/>
      <c r="B437" s="147" t="s">
        <v>1951</v>
      </c>
      <c r="C437" s="139" t="s">
        <v>87</v>
      </c>
      <c r="D437" s="131" t="s">
        <v>87</v>
      </c>
      <c r="E437" s="136"/>
      <c r="F437" s="840">
        <v>965000</v>
      </c>
      <c r="G437" s="645"/>
    </row>
    <row r="438" spans="1:7" s="22" customFormat="1" ht="21.75" customHeight="1">
      <c r="A438" s="170"/>
      <c r="B438" s="147" t="s">
        <v>1952</v>
      </c>
      <c r="C438" s="139" t="s">
        <v>87</v>
      </c>
      <c r="D438" s="131" t="s">
        <v>87</v>
      </c>
      <c r="E438" s="136"/>
      <c r="F438" s="840">
        <v>1185000</v>
      </c>
      <c r="G438" s="645"/>
    </row>
    <row r="439" spans="1:7" s="22" customFormat="1" ht="38.25" customHeight="1">
      <c r="A439" s="170"/>
      <c r="B439" s="147" t="s">
        <v>1953</v>
      </c>
      <c r="C439" s="139" t="s">
        <v>87</v>
      </c>
      <c r="D439" s="131" t="s">
        <v>87</v>
      </c>
      <c r="E439" s="136"/>
      <c r="F439" s="840">
        <v>1744000</v>
      </c>
      <c r="G439" s="645"/>
    </row>
    <row r="440" spans="1:7" s="22" customFormat="1" ht="38.25" customHeight="1">
      <c r="A440" s="170"/>
      <c r="B440" s="147" t="s">
        <v>1956</v>
      </c>
      <c r="C440" s="139" t="s">
        <v>87</v>
      </c>
      <c r="D440" s="131" t="s">
        <v>87</v>
      </c>
      <c r="E440" s="136"/>
      <c r="F440" s="840">
        <v>3005000</v>
      </c>
      <c r="G440" s="645"/>
    </row>
    <row r="441" spans="1:7" s="22" customFormat="1" ht="39.75" customHeight="1">
      <c r="A441" s="170"/>
      <c r="B441" s="147" t="s">
        <v>1954</v>
      </c>
      <c r="C441" s="139" t="s">
        <v>87</v>
      </c>
      <c r="D441" s="131" t="s">
        <v>87</v>
      </c>
      <c r="E441" s="136"/>
      <c r="F441" s="840">
        <v>4109000</v>
      </c>
      <c r="G441" s="645"/>
    </row>
    <row r="442" spans="1:7" s="22" customFormat="1" ht="75" customHeight="1">
      <c r="A442" s="170">
        <v>3</v>
      </c>
      <c r="B442" s="1072" t="s">
        <v>2105</v>
      </c>
      <c r="C442" s="1073"/>
      <c r="D442" s="1073"/>
      <c r="E442" s="1073"/>
      <c r="F442" s="1074"/>
      <c r="G442" s="645"/>
    </row>
    <row r="443" spans="1:7" s="22" customFormat="1" ht="37.5">
      <c r="A443" s="170"/>
      <c r="B443" s="157" t="s">
        <v>1374</v>
      </c>
      <c r="C443" s="151" t="s">
        <v>1807</v>
      </c>
      <c r="D443" s="131" t="s">
        <v>93</v>
      </c>
      <c r="E443" s="136"/>
      <c r="F443" s="841">
        <v>271000</v>
      </c>
      <c r="G443" s="645"/>
    </row>
    <row r="444" spans="1:7" s="22" customFormat="1" ht="21.75" customHeight="1">
      <c r="A444" s="170"/>
      <c r="B444" s="140" t="s">
        <v>1375</v>
      </c>
      <c r="C444" s="139" t="s">
        <v>87</v>
      </c>
      <c r="D444" s="131" t="s">
        <v>87</v>
      </c>
      <c r="E444" s="136"/>
      <c r="F444" s="840">
        <v>355000</v>
      </c>
      <c r="G444" s="645"/>
    </row>
    <row r="445" spans="1:7" s="22" customFormat="1" ht="21.75" customHeight="1">
      <c r="A445" s="170"/>
      <c r="B445" s="140" t="s">
        <v>1376</v>
      </c>
      <c r="C445" s="139" t="s">
        <v>87</v>
      </c>
      <c r="D445" s="131" t="s">
        <v>87</v>
      </c>
      <c r="E445" s="136"/>
      <c r="F445" s="840">
        <v>456000</v>
      </c>
      <c r="G445" s="645"/>
    </row>
    <row r="446" spans="1:7" s="22" customFormat="1" ht="21.75" customHeight="1">
      <c r="A446" s="170"/>
      <c r="B446" s="140" t="s">
        <v>1377</v>
      </c>
      <c r="C446" s="139" t="s">
        <v>87</v>
      </c>
      <c r="D446" s="131" t="s">
        <v>87</v>
      </c>
      <c r="E446" s="136"/>
      <c r="F446" s="840">
        <v>519000</v>
      </c>
      <c r="G446" s="645"/>
    </row>
    <row r="447" spans="1:7" s="22" customFormat="1" ht="21.75" customHeight="1">
      <c r="A447" s="170"/>
      <c r="B447" s="140" t="s">
        <v>1378</v>
      </c>
      <c r="C447" s="139" t="s">
        <v>87</v>
      </c>
      <c r="D447" s="131" t="s">
        <v>87</v>
      </c>
      <c r="E447" s="136"/>
      <c r="F447" s="840">
        <v>718000</v>
      </c>
      <c r="G447" s="645"/>
    </row>
    <row r="448" spans="1:7" s="22" customFormat="1" ht="21.75" customHeight="1">
      <c r="A448" s="170"/>
      <c r="B448" s="140" t="s">
        <v>1379</v>
      </c>
      <c r="C448" s="139" t="s">
        <v>87</v>
      </c>
      <c r="D448" s="131" t="s">
        <v>87</v>
      </c>
      <c r="E448" s="136"/>
      <c r="F448" s="840">
        <v>796000</v>
      </c>
      <c r="G448" s="645"/>
    </row>
    <row r="449" spans="1:7" s="22" customFormat="1" ht="21.75" customHeight="1">
      <c r="A449" s="170"/>
      <c r="B449" s="140" t="s">
        <v>1380</v>
      </c>
      <c r="C449" s="139" t="s">
        <v>87</v>
      </c>
      <c r="D449" s="131" t="s">
        <v>87</v>
      </c>
      <c r="E449" s="136"/>
      <c r="F449" s="840">
        <v>1243000</v>
      </c>
      <c r="G449" s="645"/>
    </row>
    <row r="450" spans="1:7" s="22" customFormat="1" ht="21.75" customHeight="1">
      <c r="A450" s="170"/>
      <c r="B450" s="140" t="s">
        <v>1381</v>
      </c>
      <c r="C450" s="139" t="s">
        <v>87</v>
      </c>
      <c r="D450" s="131" t="s">
        <v>87</v>
      </c>
      <c r="E450" s="136"/>
      <c r="F450" s="840">
        <v>271000</v>
      </c>
      <c r="G450" s="645"/>
    </row>
    <row r="451" spans="1:7" s="22" customFormat="1" ht="21.75" customHeight="1">
      <c r="A451" s="170"/>
      <c r="B451" s="140" t="s">
        <v>1382</v>
      </c>
      <c r="C451" s="139" t="s">
        <v>87</v>
      </c>
      <c r="D451" s="131" t="s">
        <v>87</v>
      </c>
      <c r="E451" s="136"/>
      <c r="F451" s="840">
        <v>355000</v>
      </c>
      <c r="G451" s="645"/>
    </row>
    <row r="452" spans="1:7" s="22" customFormat="1" ht="21.75" customHeight="1">
      <c r="A452" s="170"/>
      <c r="B452" s="140" t="s">
        <v>1383</v>
      </c>
      <c r="C452" s="139" t="s">
        <v>87</v>
      </c>
      <c r="D452" s="131" t="s">
        <v>87</v>
      </c>
      <c r="E452" s="136"/>
      <c r="F452" s="840">
        <v>509000</v>
      </c>
      <c r="G452" s="645"/>
    </row>
    <row r="453" spans="1:7" s="22" customFormat="1" ht="21.75" customHeight="1">
      <c r="A453" s="170"/>
      <c r="B453" s="140" t="s">
        <v>1384</v>
      </c>
      <c r="C453" s="139" t="s">
        <v>87</v>
      </c>
      <c r="D453" s="131" t="s">
        <v>87</v>
      </c>
      <c r="E453" s="136"/>
      <c r="F453" s="840">
        <v>576000</v>
      </c>
      <c r="G453" s="645"/>
    </row>
    <row r="454" spans="1:7" s="22" customFormat="1" ht="37.5">
      <c r="A454" s="170"/>
      <c r="B454" s="157" t="s">
        <v>1385</v>
      </c>
      <c r="C454" s="139" t="s">
        <v>87</v>
      </c>
      <c r="D454" s="131" t="s">
        <v>87</v>
      </c>
      <c r="E454" s="136"/>
      <c r="F454" s="840">
        <v>832000</v>
      </c>
      <c r="G454" s="645"/>
    </row>
    <row r="455" spans="1:7" s="22" customFormat="1" ht="21.75" customHeight="1">
      <c r="A455" s="170"/>
      <c r="B455" s="140" t="s">
        <v>1386</v>
      </c>
      <c r="C455" s="139" t="s">
        <v>87</v>
      </c>
      <c r="D455" s="131" t="s">
        <v>87</v>
      </c>
      <c r="E455" s="136"/>
      <c r="F455" s="840">
        <v>917000</v>
      </c>
      <c r="G455" s="645"/>
    </row>
    <row r="456" spans="1:7" s="22" customFormat="1" ht="21.75" customHeight="1">
      <c r="A456" s="170"/>
      <c r="B456" s="140" t="s">
        <v>1387</v>
      </c>
      <c r="C456" s="139" t="s">
        <v>87</v>
      </c>
      <c r="D456" s="131" t="s">
        <v>87</v>
      </c>
      <c r="E456" s="136"/>
      <c r="F456" s="840">
        <v>1350000</v>
      </c>
      <c r="G456" s="645"/>
    </row>
    <row r="457" spans="1:7" s="22" customFormat="1" ht="21.75" customHeight="1">
      <c r="A457" s="170"/>
      <c r="B457" s="140" t="s">
        <v>1388</v>
      </c>
      <c r="C457" s="139" t="s">
        <v>87</v>
      </c>
      <c r="D457" s="131" t="s">
        <v>87</v>
      </c>
      <c r="E457" s="136"/>
      <c r="F457" s="840">
        <v>277000</v>
      </c>
      <c r="G457" s="645"/>
    </row>
    <row r="458" spans="1:7" s="22" customFormat="1" ht="21.75" customHeight="1">
      <c r="A458" s="170"/>
      <c r="B458" s="140" t="s">
        <v>1389</v>
      </c>
      <c r="C458" s="139" t="s">
        <v>87</v>
      </c>
      <c r="D458" s="131" t="s">
        <v>87</v>
      </c>
      <c r="E458" s="136"/>
      <c r="F458" s="840">
        <v>369000</v>
      </c>
      <c r="G458" s="645"/>
    </row>
    <row r="459" spans="1:7" s="22" customFormat="1" ht="34.5">
      <c r="A459" s="170"/>
      <c r="B459" s="251" t="s">
        <v>1390</v>
      </c>
      <c r="C459" s="139" t="s">
        <v>87</v>
      </c>
      <c r="D459" s="131" t="s">
        <v>87</v>
      </c>
      <c r="E459" s="136"/>
      <c r="F459" s="840">
        <v>521000</v>
      </c>
      <c r="G459" s="645"/>
    </row>
    <row r="460" spans="1:7" s="22" customFormat="1" ht="21.75" customHeight="1">
      <c r="A460" s="170"/>
      <c r="B460" s="140" t="s">
        <v>1391</v>
      </c>
      <c r="C460" s="139" t="s">
        <v>87</v>
      </c>
      <c r="D460" s="131" t="s">
        <v>87</v>
      </c>
      <c r="E460" s="136"/>
      <c r="F460" s="840">
        <v>583000</v>
      </c>
      <c r="G460" s="645"/>
    </row>
    <row r="461" spans="1:7" s="22" customFormat="1" ht="21.75" customHeight="1">
      <c r="A461" s="170"/>
      <c r="B461" s="140" t="s">
        <v>1392</v>
      </c>
      <c r="C461" s="139" t="s">
        <v>87</v>
      </c>
      <c r="D461" s="131" t="s">
        <v>87</v>
      </c>
      <c r="E461" s="136"/>
      <c r="F461" s="840">
        <v>842000</v>
      </c>
      <c r="G461" s="645"/>
    </row>
    <row r="462" spans="1:7" s="22" customFormat="1" ht="21.75" customHeight="1">
      <c r="A462" s="170"/>
      <c r="B462" s="140" t="s">
        <v>1393</v>
      </c>
      <c r="C462" s="139" t="s">
        <v>87</v>
      </c>
      <c r="D462" s="131" t="s">
        <v>87</v>
      </c>
      <c r="E462" s="136"/>
      <c r="F462" s="840">
        <v>931000</v>
      </c>
      <c r="G462" s="645"/>
    </row>
    <row r="463" spans="1:7" s="22" customFormat="1" ht="37.5">
      <c r="A463" s="170"/>
      <c r="B463" s="157" t="s">
        <v>1394</v>
      </c>
      <c r="C463" s="139" t="s">
        <v>87</v>
      </c>
      <c r="D463" s="131" t="s">
        <v>87</v>
      </c>
      <c r="E463" s="136"/>
      <c r="F463" s="840">
        <v>1376000</v>
      </c>
      <c r="G463" s="645"/>
    </row>
    <row r="464" spans="1:7" s="22" customFormat="1" ht="18.75">
      <c r="A464" s="706"/>
      <c r="B464" s="394" t="s">
        <v>2079</v>
      </c>
      <c r="C464" s="139" t="s">
        <v>87</v>
      </c>
      <c r="D464" s="152" t="s">
        <v>29</v>
      </c>
      <c r="E464" s="829"/>
      <c r="F464" s="862">
        <v>80000</v>
      </c>
      <c r="G464" s="645"/>
    </row>
    <row r="465" spans="1:7" s="22" customFormat="1" ht="18.75">
      <c r="A465" s="706"/>
      <c r="B465" s="394" t="s">
        <v>2080</v>
      </c>
      <c r="C465" s="139" t="s">
        <v>87</v>
      </c>
      <c r="D465" s="152" t="s">
        <v>29</v>
      </c>
      <c r="E465" s="829"/>
      <c r="F465" s="862">
        <v>91000</v>
      </c>
      <c r="G465" s="645"/>
    </row>
    <row r="466" spans="1:7" s="22" customFormat="1" ht="18.75">
      <c r="A466" s="706"/>
      <c r="B466" s="394" t="s">
        <v>2081</v>
      </c>
      <c r="C466" s="139" t="s">
        <v>87</v>
      </c>
      <c r="D466" s="152" t="s">
        <v>29</v>
      </c>
      <c r="E466" s="829"/>
      <c r="F466" s="862">
        <v>117000</v>
      </c>
      <c r="G466" s="645"/>
    </row>
    <row r="467" spans="1:7" s="22" customFormat="1" ht="18.75">
      <c r="A467" s="706"/>
      <c r="B467" s="394" t="s">
        <v>2082</v>
      </c>
      <c r="C467" s="139" t="s">
        <v>87</v>
      </c>
      <c r="D467" s="152" t="s">
        <v>29</v>
      </c>
      <c r="E467" s="829"/>
      <c r="F467" s="862">
        <v>134000</v>
      </c>
      <c r="G467" s="645"/>
    </row>
    <row r="468" spans="1:7" s="22" customFormat="1" ht="18.75">
      <c r="A468" s="706"/>
      <c r="B468" s="394" t="s">
        <v>2083</v>
      </c>
      <c r="C468" s="139" t="s">
        <v>87</v>
      </c>
      <c r="D468" s="152" t="s">
        <v>29</v>
      </c>
      <c r="E468" s="829"/>
      <c r="F468" s="862">
        <v>154000</v>
      </c>
      <c r="G468" s="645"/>
    </row>
    <row r="469" spans="1:7" s="22" customFormat="1" ht="18.75">
      <c r="A469" s="706"/>
      <c r="B469" s="394" t="s">
        <v>2084</v>
      </c>
      <c r="C469" s="139" t="s">
        <v>87</v>
      </c>
      <c r="D469" s="152" t="s">
        <v>29</v>
      </c>
      <c r="E469" s="829"/>
      <c r="F469" s="862">
        <v>168000</v>
      </c>
      <c r="G469" s="645"/>
    </row>
    <row r="470" spans="1:7" s="22" customFormat="1" ht="18.75">
      <c r="A470" s="706"/>
      <c r="B470" s="394" t="s">
        <v>2085</v>
      </c>
      <c r="C470" s="139" t="s">
        <v>87</v>
      </c>
      <c r="D470" s="152" t="s">
        <v>29</v>
      </c>
      <c r="E470" s="829"/>
      <c r="F470" s="862">
        <v>246000</v>
      </c>
      <c r="G470" s="645"/>
    </row>
    <row r="471" spans="1:7" s="22" customFormat="1" ht="77.25" customHeight="1">
      <c r="A471" s="706">
        <v>4</v>
      </c>
      <c r="B471" s="1061" t="s">
        <v>2172</v>
      </c>
      <c r="C471" s="1098"/>
      <c r="D471" s="1098"/>
      <c r="E471" s="1098"/>
      <c r="F471" s="1099"/>
      <c r="G471" s="645"/>
    </row>
    <row r="472" spans="1:7" s="22" customFormat="1" ht="21.75" customHeight="1">
      <c r="A472" s="399"/>
      <c r="B472" s="531" t="s">
        <v>1240</v>
      </c>
      <c r="C472" s="578" t="s">
        <v>736</v>
      </c>
      <c r="D472" s="131" t="s">
        <v>93</v>
      </c>
      <c r="E472" s="558">
        <v>250000</v>
      </c>
      <c r="F472" s="862"/>
      <c r="G472" s="645"/>
    </row>
    <row r="473" spans="1:7" s="22" customFormat="1" ht="21.75" customHeight="1">
      <c r="A473" s="399"/>
      <c r="B473" s="531" t="s">
        <v>1235</v>
      </c>
      <c r="C473" s="578"/>
      <c r="D473" s="131" t="s">
        <v>87</v>
      </c>
      <c r="E473" s="558">
        <v>262000</v>
      </c>
      <c r="F473" s="862"/>
      <c r="G473" s="645"/>
    </row>
    <row r="474" spans="1:7" s="22" customFormat="1" ht="21.75" customHeight="1">
      <c r="A474" s="399"/>
      <c r="B474" s="531" t="s">
        <v>1231</v>
      </c>
      <c r="C474" s="578"/>
      <c r="D474" s="131" t="s">
        <v>87</v>
      </c>
      <c r="E474" s="558">
        <v>283000</v>
      </c>
      <c r="F474" s="862"/>
      <c r="G474" s="645"/>
    </row>
    <row r="475" spans="1:7" s="22" customFormat="1" ht="21.75" customHeight="1">
      <c r="A475" s="399"/>
      <c r="B475" s="531" t="s">
        <v>1236</v>
      </c>
      <c r="C475" s="578"/>
      <c r="D475" s="131" t="s">
        <v>87</v>
      </c>
      <c r="E475" s="558">
        <v>310000</v>
      </c>
      <c r="F475" s="862"/>
      <c r="G475" s="645"/>
    </row>
    <row r="476" spans="1:7" s="22" customFormat="1" ht="21.75" customHeight="1">
      <c r="A476" s="399"/>
      <c r="B476" s="531" t="s">
        <v>1232</v>
      </c>
      <c r="C476" s="578"/>
      <c r="D476" s="131" t="s">
        <v>87</v>
      </c>
      <c r="E476" s="558">
        <v>440000</v>
      </c>
      <c r="F476" s="862"/>
      <c r="G476" s="645"/>
    </row>
    <row r="477" spans="1:7" s="22" customFormat="1" ht="21.75" customHeight="1">
      <c r="A477" s="399"/>
      <c r="B477" s="531" t="s">
        <v>1237</v>
      </c>
      <c r="C477" s="578"/>
      <c r="D477" s="131" t="s">
        <v>87</v>
      </c>
      <c r="E477" s="558">
        <v>493000</v>
      </c>
      <c r="F477" s="862"/>
      <c r="G477" s="645"/>
    </row>
    <row r="478" spans="1:7" s="22" customFormat="1" ht="21.75" customHeight="1">
      <c r="A478" s="399"/>
      <c r="B478" s="531" t="s">
        <v>1233</v>
      </c>
      <c r="C478" s="578"/>
      <c r="D478" s="131" t="s">
        <v>87</v>
      </c>
      <c r="E478" s="558">
        <v>703000</v>
      </c>
      <c r="F478" s="862"/>
      <c r="G478" s="645"/>
    </row>
    <row r="479" spans="1:7" s="22" customFormat="1" ht="21.75" customHeight="1">
      <c r="A479" s="399"/>
      <c r="B479" s="531" t="s">
        <v>1239</v>
      </c>
      <c r="C479" s="578"/>
      <c r="D479" s="131" t="s">
        <v>87</v>
      </c>
      <c r="E479" s="558">
        <v>779000</v>
      </c>
      <c r="F479" s="862"/>
      <c r="G479" s="645"/>
    </row>
    <row r="480" spans="1:7" s="22" customFormat="1" ht="21.75" customHeight="1">
      <c r="A480" s="399"/>
      <c r="B480" s="531" t="s">
        <v>1234</v>
      </c>
      <c r="C480" s="578"/>
      <c r="D480" s="131" t="s">
        <v>93</v>
      </c>
      <c r="E480" s="558">
        <v>1120000</v>
      </c>
      <c r="F480" s="862"/>
      <c r="G480" s="645"/>
    </row>
    <row r="481" spans="1:7" s="22" customFormat="1" ht="21.75" customHeight="1">
      <c r="A481" s="399"/>
      <c r="B481" s="531" t="s">
        <v>1238</v>
      </c>
      <c r="C481" s="578"/>
      <c r="D481" s="131" t="s">
        <v>93</v>
      </c>
      <c r="E481" s="558">
        <v>1220000</v>
      </c>
      <c r="F481" s="862"/>
      <c r="G481" s="645"/>
    </row>
    <row r="482" spans="1:7" s="22" customFormat="1" ht="58.5" customHeight="1">
      <c r="A482" s="455">
        <v>5</v>
      </c>
      <c r="B482" s="1061" t="s">
        <v>2209</v>
      </c>
      <c r="C482" s="1098"/>
      <c r="D482" s="1098"/>
      <c r="E482" s="1098"/>
      <c r="F482" s="1099"/>
      <c r="G482" s="645"/>
    </row>
    <row r="483" spans="1:7" s="22" customFormat="1" ht="21" customHeight="1">
      <c r="A483" s="455" t="s">
        <v>365</v>
      </c>
      <c r="B483" s="945" t="s">
        <v>2210</v>
      </c>
      <c r="C483" s="462"/>
      <c r="D483" s="462"/>
      <c r="E483" s="462"/>
      <c r="F483" s="863"/>
      <c r="G483" s="645"/>
    </row>
    <row r="484" spans="1:7" s="22" customFormat="1" ht="22.5" customHeight="1">
      <c r="A484" s="455"/>
      <c r="B484" s="461" t="s">
        <v>944</v>
      </c>
      <c r="C484" s="380" t="s">
        <v>185</v>
      </c>
      <c r="D484" s="463" t="s">
        <v>93</v>
      </c>
      <c r="E484" s="464"/>
      <c r="F484" s="465">
        <v>549900</v>
      </c>
      <c r="G484" s="645"/>
    </row>
    <row r="485" spans="1:7" s="22" customFormat="1" ht="24" customHeight="1">
      <c r="A485" s="455"/>
      <c r="B485" s="460" t="s">
        <v>942</v>
      </c>
      <c r="C485" s="464"/>
      <c r="D485" s="463" t="s">
        <v>93</v>
      </c>
      <c r="E485" s="464"/>
      <c r="F485" s="465">
        <v>604400</v>
      </c>
      <c r="G485" s="645"/>
    </row>
    <row r="486" spans="1:7" s="22" customFormat="1" ht="22.5" customHeight="1">
      <c r="A486" s="455"/>
      <c r="B486" s="460" t="s">
        <v>943</v>
      </c>
      <c r="C486" s="466"/>
      <c r="D486" s="463" t="s">
        <v>93</v>
      </c>
      <c r="E486" s="466"/>
      <c r="F486" s="465">
        <v>646900</v>
      </c>
      <c r="G486" s="645"/>
    </row>
    <row r="487" spans="1:7" s="22" customFormat="1" ht="28.5" customHeight="1">
      <c r="A487" s="455" t="s">
        <v>366</v>
      </c>
      <c r="B487" s="454" t="s">
        <v>1722</v>
      </c>
      <c r="C487" s="462"/>
      <c r="D487" s="462"/>
      <c r="E487" s="462"/>
      <c r="F487" s="863"/>
      <c r="G487" s="645"/>
    </row>
    <row r="488" spans="1:8" s="22" customFormat="1" ht="24" customHeight="1">
      <c r="A488" s="455"/>
      <c r="B488" s="461" t="s">
        <v>944</v>
      </c>
      <c r="C488" s="380" t="s">
        <v>185</v>
      </c>
      <c r="D488" s="463" t="s">
        <v>93</v>
      </c>
      <c r="E488" s="464"/>
      <c r="F488" s="465">
        <v>888800</v>
      </c>
      <c r="G488" s="645"/>
      <c r="H488" s="465"/>
    </row>
    <row r="489" spans="1:8" s="22" customFormat="1" ht="27" customHeight="1">
      <c r="A489" s="455"/>
      <c r="B489" s="460" t="s">
        <v>942</v>
      </c>
      <c r="C489" s="464"/>
      <c r="D489" s="463" t="s">
        <v>93</v>
      </c>
      <c r="E489" s="464"/>
      <c r="F489" s="465">
        <v>981800</v>
      </c>
      <c r="G489" s="645"/>
      <c r="H489" s="465"/>
    </row>
    <row r="490" spans="1:8" s="22" customFormat="1" ht="23.25" customHeight="1">
      <c r="A490" s="455"/>
      <c r="B490" s="460" t="s">
        <v>943</v>
      </c>
      <c r="C490" s="466"/>
      <c r="D490" s="463" t="s">
        <v>93</v>
      </c>
      <c r="E490" s="466"/>
      <c r="F490" s="465">
        <v>1096900</v>
      </c>
      <c r="G490" s="645"/>
      <c r="H490" s="465"/>
    </row>
    <row r="491" spans="1:8" s="22" customFormat="1" ht="21.75" customHeight="1">
      <c r="A491" s="455" t="s">
        <v>370</v>
      </c>
      <c r="B491" s="454" t="s">
        <v>1723</v>
      </c>
      <c r="C491" s="462"/>
      <c r="D491" s="462"/>
      <c r="E491" s="462"/>
      <c r="F491" s="465"/>
      <c r="G491" s="645"/>
      <c r="H491" s="402"/>
    </row>
    <row r="492" spans="1:8" s="22" customFormat="1" ht="21.75" customHeight="1">
      <c r="A492" s="455"/>
      <c r="B492" s="461" t="s">
        <v>944</v>
      </c>
      <c r="C492" s="380" t="s">
        <v>185</v>
      </c>
      <c r="D492" s="463" t="s">
        <v>93</v>
      </c>
      <c r="E492" s="464"/>
      <c r="F492" s="465">
        <v>1484000</v>
      </c>
      <c r="G492" s="645"/>
      <c r="H492" s="465"/>
    </row>
    <row r="493" spans="1:8" s="22" customFormat="1" ht="21.75" customHeight="1">
      <c r="A493" s="455"/>
      <c r="B493" s="460" t="s">
        <v>942</v>
      </c>
      <c r="C493" s="464"/>
      <c r="D493" s="463" t="s">
        <v>93</v>
      </c>
      <c r="E493" s="464"/>
      <c r="F493" s="465">
        <v>1650700</v>
      </c>
      <c r="G493" s="645"/>
      <c r="H493" s="465"/>
    </row>
    <row r="494" spans="1:8" s="22" customFormat="1" ht="21.75" customHeight="1">
      <c r="A494" s="455"/>
      <c r="B494" s="460" t="s">
        <v>943</v>
      </c>
      <c r="C494" s="466"/>
      <c r="D494" s="463" t="s">
        <v>93</v>
      </c>
      <c r="E494" s="466"/>
      <c r="F494" s="465">
        <v>1795200</v>
      </c>
      <c r="G494" s="645"/>
      <c r="H494" s="465"/>
    </row>
    <row r="495" spans="1:8" s="22" customFormat="1" ht="21.75" customHeight="1">
      <c r="A495" s="455" t="s">
        <v>371</v>
      </c>
      <c r="B495" s="571" t="s">
        <v>1679</v>
      </c>
      <c r="C495" s="466"/>
      <c r="D495" s="463"/>
      <c r="E495" s="466"/>
      <c r="F495" s="465"/>
      <c r="G495" s="645"/>
      <c r="H495" s="465"/>
    </row>
    <row r="496" spans="1:8" s="22" customFormat="1" ht="21.75" customHeight="1">
      <c r="A496" s="455"/>
      <c r="B496" s="460" t="s">
        <v>1363</v>
      </c>
      <c r="C496" s="466"/>
      <c r="D496" s="574" t="s">
        <v>29</v>
      </c>
      <c r="E496" s="466"/>
      <c r="F496" s="465">
        <v>230300</v>
      </c>
      <c r="G496" s="645"/>
      <c r="H496" s="465"/>
    </row>
    <row r="497" spans="1:8" s="22" customFormat="1" ht="21.75" customHeight="1">
      <c r="A497" s="455"/>
      <c r="B497" s="460" t="s">
        <v>1209</v>
      </c>
      <c r="C497" s="466"/>
      <c r="D497" s="574" t="s">
        <v>29</v>
      </c>
      <c r="E497" s="466"/>
      <c r="F497" s="465">
        <v>284300</v>
      </c>
      <c r="G497" s="645"/>
      <c r="H497" s="465"/>
    </row>
    <row r="498" spans="1:8" s="22" customFormat="1" ht="21.75" customHeight="1">
      <c r="A498" s="455"/>
      <c r="B498" s="460" t="s">
        <v>1210</v>
      </c>
      <c r="C498" s="466"/>
      <c r="D498" s="574" t="s">
        <v>29</v>
      </c>
      <c r="E498" s="466"/>
      <c r="F498" s="465">
        <v>371500</v>
      </c>
      <c r="G498" s="645"/>
      <c r="H498" s="465"/>
    </row>
    <row r="499" spans="1:7" s="22" customFormat="1" ht="18.75">
      <c r="A499" s="266" t="s">
        <v>5</v>
      </c>
      <c r="B499" s="235" t="s">
        <v>382</v>
      </c>
      <c r="C499" s="85"/>
      <c r="D499" s="84"/>
      <c r="E499" s="86"/>
      <c r="F499" s="851"/>
      <c r="G499" s="645"/>
    </row>
    <row r="500" spans="1:7" s="22" customFormat="1" ht="54" customHeight="1">
      <c r="A500" s="128">
        <v>1</v>
      </c>
      <c r="B500" s="1153" t="s">
        <v>2106</v>
      </c>
      <c r="C500" s="1154"/>
      <c r="D500" s="1154"/>
      <c r="E500" s="1154"/>
      <c r="F500" s="1155"/>
      <c r="G500" s="645"/>
    </row>
    <row r="501" spans="1:8" s="22" customFormat="1" ht="41.25" customHeight="1">
      <c r="A501" s="128"/>
      <c r="B501" s="57" t="s">
        <v>1946</v>
      </c>
      <c r="C501" s="66"/>
      <c r="D501" s="130" t="s">
        <v>93</v>
      </c>
      <c r="E501" s="228">
        <f>H501/1.08</f>
        <v>240740.74074074073</v>
      </c>
      <c r="F501" s="864"/>
      <c r="G501" s="645"/>
      <c r="H501" s="228">
        <v>260000</v>
      </c>
    </row>
    <row r="502" spans="1:8" s="22" customFormat="1" ht="38.25" customHeight="1">
      <c r="A502" s="128"/>
      <c r="B502" s="57" t="s">
        <v>1947</v>
      </c>
      <c r="C502" s="66"/>
      <c r="D502" s="130" t="s">
        <v>93</v>
      </c>
      <c r="E502" s="228">
        <f>H502/1.08</f>
        <v>331481.48148148146</v>
      </c>
      <c r="F502" s="853"/>
      <c r="G502" s="645"/>
      <c r="H502" s="228">
        <v>358000</v>
      </c>
    </row>
    <row r="503" spans="1:8" s="22" customFormat="1" ht="39.75" customHeight="1">
      <c r="A503" s="128"/>
      <c r="B503" s="57" t="s">
        <v>1948</v>
      </c>
      <c r="C503" s="66"/>
      <c r="D503" s="130" t="s">
        <v>93</v>
      </c>
      <c r="E503" s="228">
        <f>H503/1.08</f>
        <v>412037.037037037</v>
      </c>
      <c r="F503" s="853"/>
      <c r="G503" s="645"/>
      <c r="H503" s="228">
        <v>445000</v>
      </c>
    </row>
    <row r="504" spans="1:7" s="22" customFormat="1" ht="60" customHeight="1">
      <c r="A504" s="128">
        <v>2</v>
      </c>
      <c r="B504" s="1101" t="s">
        <v>2107</v>
      </c>
      <c r="C504" s="1101"/>
      <c r="D504" s="1101"/>
      <c r="E504" s="1101"/>
      <c r="F504" s="1101"/>
      <c r="G504" s="645"/>
    </row>
    <row r="505" spans="1:8" s="22" customFormat="1" ht="56.25">
      <c r="A505" s="128"/>
      <c r="B505" s="57" t="s">
        <v>1674</v>
      </c>
      <c r="C505" s="115"/>
      <c r="D505" s="51" t="s">
        <v>93</v>
      </c>
      <c r="E505" s="58"/>
      <c r="F505" s="843">
        <v>277777.77777777775</v>
      </c>
      <c r="G505" s="645"/>
      <c r="H505" s="59">
        <v>300000</v>
      </c>
    </row>
    <row r="506" spans="1:8" s="22" customFormat="1" ht="56.25">
      <c r="A506" s="128"/>
      <c r="B506" s="57" t="s">
        <v>1673</v>
      </c>
      <c r="C506" s="115"/>
      <c r="D506" s="51" t="s">
        <v>93</v>
      </c>
      <c r="E506" s="58"/>
      <c r="F506" s="843">
        <v>305555.55555555556</v>
      </c>
      <c r="G506" s="645"/>
      <c r="H506" s="59">
        <v>330000</v>
      </c>
    </row>
    <row r="507" spans="1:7" s="22" customFormat="1" ht="63" customHeight="1">
      <c r="A507" s="716">
        <v>3</v>
      </c>
      <c r="B507" s="1092" t="s">
        <v>2108</v>
      </c>
      <c r="C507" s="1093"/>
      <c r="D507" s="1093"/>
      <c r="E507" s="1093"/>
      <c r="F507" s="1094"/>
      <c r="G507" s="645"/>
    </row>
    <row r="508" spans="1:7" s="22" customFormat="1" ht="75">
      <c r="A508" s="717"/>
      <c r="B508" s="701" t="s">
        <v>1792</v>
      </c>
      <c r="C508" s="221" t="s">
        <v>189</v>
      </c>
      <c r="D508" s="51" t="s">
        <v>455</v>
      </c>
      <c r="E508" s="58"/>
      <c r="F508" s="843">
        <v>280000</v>
      </c>
      <c r="G508" s="645"/>
    </row>
    <row r="509" spans="1:7" s="22" customFormat="1" ht="75">
      <c r="A509" s="717"/>
      <c r="B509" s="701" t="s">
        <v>1793</v>
      </c>
      <c r="C509" s="221" t="s">
        <v>189</v>
      </c>
      <c r="D509" s="51" t="s">
        <v>87</v>
      </c>
      <c r="E509" s="58"/>
      <c r="F509" s="843">
        <v>340000</v>
      </c>
      <c r="G509" s="645"/>
    </row>
    <row r="510" spans="1:7" s="22" customFormat="1" ht="75">
      <c r="A510" s="717"/>
      <c r="B510" s="701" t="s">
        <v>1794</v>
      </c>
      <c r="C510" s="221" t="s">
        <v>189</v>
      </c>
      <c r="D510" s="51" t="s">
        <v>87</v>
      </c>
      <c r="E510" s="58"/>
      <c r="F510" s="843">
        <v>458000</v>
      </c>
      <c r="G510" s="645"/>
    </row>
    <row r="511" spans="1:7" s="22" customFormat="1" ht="75">
      <c r="A511" s="717"/>
      <c r="B511" s="701" t="s">
        <v>1795</v>
      </c>
      <c r="C511" s="221" t="s">
        <v>189</v>
      </c>
      <c r="D511" s="51" t="s">
        <v>87</v>
      </c>
      <c r="E511" s="58"/>
      <c r="F511" s="843">
        <v>680000</v>
      </c>
      <c r="G511" s="645"/>
    </row>
    <row r="512" spans="1:7" s="22" customFormat="1" ht="75">
      <c r="A512" s="717"/>
      <c r="B512" s="701" t="s">
        <v>1803</v>
      </c>
      <c r="C512" s="221" t="s">
        <v>189</v>
      </c>
      <c r="D512" s="51" t="s">
        <v>87</v>
      </c>
      <c r="E512" s="58"/>
      <c r="F512" s="843">
        <v>870000</v>
      </c>
      <c r="G512" s="645"/>
    </row>
    <row r="513" spans="1:7" s="22" customFormat="1" ht="75" hidden="1">
      <c r="A513" s="717"/>
      <c r="B513" s="701" t="s">
        <v>1796</v>
      </c>
      <c r="C513" s="221" t="s">
        <v>189</v>
      </c>
      <c r="D513" s="51" t="s">
        <v>87</v>
      </c>
      <c r="E513" s="58"/>
      <c r="F513" s="843"/>
      <c r="G513" s="645"/>
    </row>
    <row r="514" spans="1:7" s="22" customFormat="1" ht="75" hidden="1">
      <c r="A514" s="717"/>
      <c r="B514" s="701" t="s">
        <v>1797</v>
      </c>
      <c r="C514" s="221" t="s">
        <v>189</v>
      </c>
      <c r="D514" s="51" t="s">
        <v>87</v>
      </c>
      <c r="E514" s="58"/>
      <c r="F514" s="843"/>
      <c r="G514" s="645"/>
    </row>
    <row r="515" spans="1:7" s="22" customFormat="1" ht="75" hidden="1">
      <c r="A515" s="717"/>
      <c r="B515" s="701" t="s">
        <v>1798</v>
      </c>
      <c r="C515" s="221" t="s">
        <v>189</v>
      </c>
      <c r="D515" s="51" t="s">
        <v>87</v>
      </c>
      <c r="E515" s="58"/>
      <c r="F515" s="843"/>
      <c r="G515" s="645"/>
    </row>
    <row r="516" spans="1:7" s="22" customFormat="1" ht="75" hidden="1">
      <c r="A516" s="717"/>
      <c r="B516" s="701" t="s">
        <v>1799</v>
      </c>
      <c r="C516" s="221" t="s">
        <v>189</v>
      </c>
      <c r="D516" s="51" t="s">
        <v>87</v>
      </c>
      <c r="E516" s="58"/>
      <c r="F516" s="843"/>
      <c r="G516" s="645"/>
    </row>
    <row r="517" spans="1:7" s="22" customFormat="1" ht="75" hidden="1">
      <c r="A517" s="717"/>
      <c r="B517" s="701" t="s">
        <v>1791</v>
      </c>
      <c r="C517" s="221" t="s">
        <v>189</v>
      </c>
      <c r="D517" s="51" t="s">
        <v>87</v>
      </c>
      <c r="E517" s="58"/>
      <c r="F517" s="843"/>
      <c r="G517" s="645"/>
    </row>
    <row r="518" spans="1:7" s="22" customFormat="1" ht="75" hidden="1">
      <c r="A518" s="717"/>
      <c r="B518" s="701" t="s">
        <v>1800</v>
      </c>
      <c r="C518" s="221" t="s">
        <v>189</v>
      </c>
      <c r="D518" s="51" t="s">
        <v>87</v>
      </c>
      <c r="E518" s="58"/>
      <c r="F518" s="843"/>
      <c r="G518" s="645"/>
    </row>
    <row r="519" spans="1:7" s="22" customFormat="1" ht="75" hidden="1">
      <c r="A519" s="717"/>
      <c r="B519" s="701" t="s">
        <v>1801</v>
      </c>
      <c r="C519" s="221" t="s">
        <v>189</v>
      </c>
      <c r="D519" s="51" t="s">
        <v>87</v>
      </c>
      <c r="E519" s="58"/>
      <c r="F519" s="843"/>
      <c r="G519" s="645"/>
    </row>
    <row r="520" spans="1:7" s="22" customFormat="1" ht="75" hidden="1">
      <c r="A520" s="717"/>
      <c r="B520" s="701" t="s">
        <v>1805</v>
      </c>
      <c r="C520" s="221" t="s">
        <v>189</v>
      </c>
      <c r="D520" s="51" t="s">
        <v>87</v>
      </c>
      <c r="E520" s="58"/>
      <c r="F520" s="843"/>
      <c r="G520" s="645"/>
    </row>
    <row r="521" spans="1:7" s="34" customFormat="1" ht="93.75" hidden="1">
      <c r="A521" s="717"/>
      <c r="B521" s="724" t="s">
        <v>1804</v>
      </c>
      <c r="C521" s="221" t="s">
        <v>189</v>
      </c>
      <c r="D521" s="51" t="s">
        <v>87</v>
      </c>
      <c r="E521" s="58"/>
      <c r="F521" s="843"/>
      <c r="G521" s="646"/>
    </row>
    <row r="522" spans="1:7" s="34" customFormat="1" ht="84" customHeight="1" hidden="1">
      <c r="A522" s="717"/>
      <c r="B522" s="724" t="s">
        <v>1802</v>
      </c>
      <c r="C522" s="221" t="s">
        <v>189</v>
      </c>
      <c r="D522" s="51" t="s">
        <v>87</v>
      </c>
      <c r="E522" s="58"/>
      <c r="F522" s="843"/>
      <c r="G522" s="646"/>
    </row>
    <row r="523" spans="1:7" s="22" customFormat="1" ht="80.25" customHeight="1">
      <c r="A523" s="317">
        <v>4</v>
      </c>
      <c r="B523" s="974" t="s">
        <v>2173</v>
      </c>
      <c r="C523" s="975"/>
      <c r="D523" s="975"/>
      <c r="E523" s="975"/>
      <c r="F523" s="976"/>
      <c r="G523" s="645"/>
    </row>
    <row r="524" spans="1:7" s="22" customFormat="1" ht="17.25" customHeight="1">
      <c r="A524" s="317" t="s">
        <v>365</v>
      </c>
      <c r="B524" s="572" t="s">
        <v>1217</v>
      </c>
      <c r="C524" s="573"/>
      <c r="D524" s="580"/>
      <c r="E524" s="581"/>
      <c r="F524" s="865"/>
      <c r="G524" s="645"/>
    </row>
    <row r="525" spans="1:7" s="22" customFormat="1" ht="21.75" customHeight="1">
      <c r="A525" s="700"/>
      <c r="B525" s="403" t="s">
        <v>1218</v>
      </c>
      <c r="C525" s="221" t="s">
        <v>736</v>
      </c>
      <c r="D525" s="130" t="s">
        <v>93</v>
      </c>
      <c r="E525" s="404">
        <v>275000</v>
      </c>
      <c r="F525" s="844"/>
      <c r="G525" s="645"/>
    </row>
    <row r="526" spans="1:7" s="22" customFormat="1" ht="21.75" customHeight="1">
      <c r="A526" s="700"/>
      <c r="B526" s="403" t="s">
        <v>1219</v>
      </c>
      <c r="C526" s="221"/>
      <c r="D526" s="51" t="s">
        <v>87</v>
      </c>
      <c r="E526" s="404">
        <v>318000</v>
      </c>
      <c r="F526" s="844"/>
      <c r="G526" s="645"/>
    </row>
    <row r="527" spans="1:7" s="22" customFormat="1" ht="21.75" customHeight="1">
      <c r="A527" s="700"/>
      <c r="B527" s="403" t="s">
        <v>1221</v>
      </c>
      <c r="C527" s="221"/>
      <c r="D527" s="51" t="s">
        <v>87</v>
      </c>
      <c r="E527" s="404">
        <v>447000</v>
      </c>
      <c r="F527" s="844"/>
      <c r="G527" s="645"/>
    </row>
    <row r="528" spans="1:7" s="22" customFormat="1" ht="21.75" customHeight="1">
      <c r="A528" s="700"/>
      <c r="B528" s="403" t="s">
        <v>1220</v>
      </c>
      <c r="C528" s="221"/>
      <c r="D528" s="51" t="s">
        <v>87</v>
      </c>
      <c r="E528" s="404">
        <v>660000</v>
      </c>
      <c r="F528" s="844"/>
      <c r="G528" s="645"/>
    </row>
    <row r="529" spans="1:7" s="22" customFormat="1" ht="21.75" customHeight="1">
      <c r="A529" s="317" t="s">
        <v>366</v>
      </c>
      <c r="B529" s="572" t="s">
        <v>1222</v>
      </c>
      <c r="C529" s="456"/>
      <c r="D529" s="51"/>
      <c r="E529" s="583"/>
      <c r="F529" s="852"/>
      <c r="G529" s="645"/>
    </row>
    <row r="530" spans="1:7" s="22" customFormat="1" ht="21.75" customHeight="1">
      <c r="A530" s="700"/>
      <c r="B530" s="579" t="s">
        <v>1223</v>
      </c>
      <c r="C530" s="456"/>
      <c r="D530" s="51" t="s">
        <v>87</v>
      </c>
      <c r="E530" s="583">
        <v>681818</v>
      </c>
      <c r="F530" s="852"/>
      <c r="G530" s="645"/>
    </row>
    <row r="531" spans="1:7" s="22" customFormat="1" ht="21.75" customHeight="1">
      <c r="A531" s="700"/>
      <c r="B531" s="579" t="s">
        <v>1224</v>
      </c>
      <c r="C531" s="456"/>
      <c r="D531" s="51" t="s">
        <v>87</v>
      </c>
      <c r="E531" s="583">
        <v>709091</v>
      </c>
      <c r="F531" s="852"/>
      <c r="G531" s="645"/>
    </row>
    <row r="532" spans="1:7" s="22" customFormat="1" ht="21.75" customHeight="1">
      <c r="A532" s="700"/>
      <c r="B532" s="579" t="s">
        <v>1225</v>
      </c>
      <c r="C532" s="456"/>
      <c r="D532" s="51" t="s">
        <v>87</v>
      </c>
      <c r="E532" s="583">
        <v>1000000</v>
      </c>
      <c r="F532" s="852"/>
      <c r="G532" s="645"/>
    </row>
    <row r="533" spans="1:7" s="22" customFormat="1" ht="21.75" customHeight="1">
      <c r="A533" s="700"/>
      <c r="B533" s="579" t="s">
        <v>1226</v>
      </c>
      <c r="C533" s="456"/>
      <c r="D533" s="51" t="s">
        <v>87</v>
      </c>
      <c r="E533" s="583">
        <v>1045455</v>
      </c>
      <c r="F533" s="852"/>
      <c r="G533" s="645"/>
    </row>
    <row r="534" spans="1:7" s="22" customFormat="1" ht="21.75" customHeight="1">
      <c r="A534" s="700"/>
      <c r="B534" s="579" t="s">
        <v>1227</v>
      </c>
      <c r="C534" s="456"/>
      <c r="D534" s="51" t="s">
        <v>87</v>
      </c>
      <c r="E534" s="583">
        <v>1409091</v>
      </c>
      <c r="F534" s="852"/>
      <c r="G534" s="645"/>
    </row>
    <row r="535" spans="1:7" s="22" customFormat="1" ht="21.75" customHeight="1">
      <c r="A535" s="700"/>
      <c r="B535" s="579" t="s">
        <v>1228</v>
      </c>
      <c r="C535" s="457"/>
      <c r="D535" s="582" t="s">
        <v>93</v>
      </c>
      <c r="E535" s="584">
        <v>1500000</v>
      </c>
      <c r="F535" s="852"/>
      <c r="G535" s="645"/>
    </row>
    <row r="536" spans="1:7" s="22" customFormat="1" ht="57.75" customHeight="1">
      <c r="A536" s="575">
        <v>5</v>
      </c>
      <c r="B536" s="974" t="s">
        <v>2109</v>
      </c>
      <c r="C536" s="975"/>
      <c r="D536" s="975"/>
      <c r="E536" s="975"/>
      <c r="F536" s="976"/>
      <c r="G536" s="645"/>
    </row>
    <row r="537" spans="1:7" s="22" customFormat="1" ht="21.75" customHeight="1">
      <c r="A537" s="700"/>
      <c r="B537" s="621" t="s">
        <v>1724</v>
      </c>
      <c r="C537" s="221"/>
      <c r="D537" s="130"/>
      <c r="E537" s="404"/>
      <c r="F537" s="844"/>
      <c r="G537" s="645"/>
    </row>
    <row r="538" spans="1:8" s="22" customFormat="1" ht="21.75" customHeight="1">
      <c r="A538" s="700"/>
      <c r="B538" s="403" t="s">
        <v>2211</v>
      </c>
      <c r="C538" s="221" t="s">
        <v>1211</v>
      </c>
      <c r="D538" s="130" t="s">
        <v>93</v>
      </c>
      <c r="E538" s="404"/>
      <c r="F538" s="844">
        <v>232600</v>
      </c>
      <c r="G538" s="645"/>
      <c r="H538" s="127"/>
    </row>
    <row r="539" spans="1:8" s="22" customFormat="1" ht="21.75" customHeight="1">
      <c r="A539" s="700"/>
      <c r="B539" s="403" t="s">
        <v>1212</v>
      </c>
      <c r="C539" s="221" t="s">
        <v>1211</v>
      </c>
      <c r="D539" s="130" t="s">
        <v>93</v>
      </c>
      <c r="E539" s="404"/>
      <c r="F539" s="844">
        <v>251800</v>
      </c>
      <c r="G539" s="645"/>
      <c r="H539" s="127"/>
    </row>
    <row r="540" spans="1:8" s="22" customFormat="1" ht="21.75" customHeight="1">
      <c r="A540" s="700"/>
      <c r="B540" s="403" t="s">
        <v>2212</v>
      </c>
      <c r="C540" s="221" t="s">
        <v>1211</v>
      </c>
      <c r="D540" s="130" t="s">
        <v>93</v>
      </c>
      <c r="E540" s="404"/>
      <c r="F540" s="844">
        <v>253800</v>
      </c>
      <c r="G540" s="645"/>
      <c r="H540" s="127"/>
    </row>
    <row r="541" spans="1:8" s="22" customFormat="1" ht="21.75" customHeight="1">
      <c r="A541" s="700"/>
      <c r="B541" s="403" t="s">
        <v>1213</v>
      </c>
      <c r="C541" s="221" t="s">
        <v>1211</v>
      </c>
      <c r="D541" s="130" t="s">
        <v>93</v>
      </c>
      <c r="E541" s="404"/>
      <c r="F541" s="844">
        <v>272300</v>
      </c>
      <c r="G541" s="645"/>
      <c r="H541" s="127"/>
    </row>
    <row r="542" spans="1:8" s="22" customFormat="1" ht="21.75" customHeight="1">
      <c r="A542" s="700"/>
      <c r="B542" s="403" t="s">
        <v>1214</v>
      </c>
      <c r="C542" s="221" t="s">
        <v>1211</v>
      </c>
      <c r="D542" s="130" t="s">
        <v>93</v>
      </c>
      <c r="E542" s="404"/>
      <c r="F542" s="844">
        <v>338600</v>
      </c>
      <c r="G542" s="645"/>
      <c r="H542" s="127"/>
    </row>
    <row r="543" spans="1:8" s="22" customFormat="1" ht="21.75" customHeight="1">
      <c r="A543" s="700"/>
      <c r="B543" s="403" t="s">
        <v>2213</v>
      </c>
      <c r="C543" s="221" t="s">
        <v>1211</v>
      </c>
      <c r="D543" s="130" t="s">
        <v>93</v>
      </c>
      <c r="E543" s="404"/>
      <c r="F543" s="844">
        <v>366900</v>
      </c>
      <c r="G543" s="645"/>
      <c r="H543" s="127"/>
    </row>
    <row r="544" spans="1:8" s="22" customFormat="1" ht="21.75" customHeight="1">
      <c r="A544" s="700"/>
      <c r="B544" s="403" t="s">
        <v>1215</v>
      </c>
      <c r="C544" s="221" t="s">
        <v>1211</v>
      </c>
      <c r="D544" s="130" t="s">
        <v>93</v>
      </c>
      <c r="E544" s="404"/>
      <c r="F544" s="844">
        <v>347700</v>
      </c>
      <c r="G544" s="645"/>
      <c r="H544" s="127"/>
    </row>
    <row r="545" spans="1:8" s="22" customFormat="1" ht="21.75" customHeight="1">
      <c r="A545" s="700"/>
      <c r="B545" s="403" t="s">
        <v>2214</v>
      </c>
      <c r="C545" s="221" t="s">
        <v>1211</v>
      </c>
      <c r="D545" s="130" t="s">
        <v>93</v>
      </c>
      <c r="E545" s="404"/>
      <c r="F545" s="844">
        <v>376000</v>
      </c>
      <c r="G545" s="645"/>
      <c r="H545" s="948"/>
    </row>
    <row r="546" spans="1:7" s="22" customFormat="1" ht="86.25" customHeight="1">
      <c r="A546" s="575">
        <v>6</v>
      </c>
      <c r="B546" s="1161" t="s">
        <v>2110</v>
      </c>
      <c r="C546" s="1162"/>
      <c r="D546" s="1162"/>
      <c r="E546" s="1162"/>
      <c r="F546" s="1163"/>
      <c r="G546" s="645"/>
    </row>
    <row r="547" spans="1:7" s="22" customFormat="1" ht="24" customHeight="1">
      <c r="A547" s="676"/>
      <c r="B547" s="766" t="s">
        <v>1967</v>
      </c>
      <c r="C547" s="676"/>
      <c r="D547" s="676"/>
      <c r="E547" s="676"/>
      <c r="F547" s="866"/>
      <c r="G547" s="782"/>
    </row>
    <row r="548" spans="1:8" s="22" customFormat="1" ht="33">
      <c r="A548" s="764"/>
      <c r="B548" s="831" t="s">
        <v>1969</v>
      </c>
      <c r="C548" s="765" t="s">
        <v>1968</v>
      </c>
      <c r="D548" s="130" t="s">
        <v>93</v>
      </c>
      <c r="E548" s="764"/>
      <c r="F548" s="767">
        <v>62638.88888888888</v>
      </c>
      <c r="G548" s="782"/>
      <c r="H548" s="767">
        <v>67650</v>
      </c>
    </row>
    <row r="549" spans="1:8" s="22" customFormat="1" ht="33">
      <c r="A549" s="764"/>
      <c r="B549" s="768" t="s">
        <v>1970</v>
      </c>
      <c r="C549" s="765" t="s">
        <v>1968</v>
      </c>
      <c r="D549" s="130" t="s">
        <v>93</v>
      </c>
      <c r="E549" s="764"/>
      <c r="F549" s="767">
        <v>76898.14814814815</v>
      </c>
      <c r="G549" s="782"/>
      <c r="H549" s="767">
        <v>83050</v>
      </c>
    </row>
    <row r="550" spans="1:8" s="22" customFormat="1" ht="33">
      <c r="A550" s="764"/>
      <c r="B550" s="768" t="s">
        <v>1971</v>
      </c>
      <c r="C550" s="765" t="s">
        <v>1968</v>
      </c>
      <c r="D550" s="130" t="s">
        <v>93</v>
      </c>
      <c r="E550" s="764"/>
      <c r="F550" s="767">
        <v>106944.44444444444</v>
      </c>
      <c r="G550" s="782"/>
      <c r="H550" s="767">
        <v>115500</v>
      </c>
    </row>
    <row r="551" spans="1:8" s="22" customFormat="1" ht="33">
      <c r="A551" s="764"/>
      <c r="B551" s="768" t="s">
        <v>1972</v>
      </c>
      <c r="C551" s="765" t="s">
        <v>1968</v>
      </c>
      <c r="D551" s="130" t="s">
        <v>93</v>
      </c>
      <c r="E551" s="764"/>
      <c r="F551" s="767">
        <v>188425.92592592593</v>
      </c>
      <c r="G551" s="782"/>
      <c r="H551" s="767">
        <v>203500</v>
      </c>
    </row>
    <row r="552" spans="1:8" s="22" customFormat="1" ht="33">
      <c r="A552" s="764"/>
      <c r="B552" s="768" t="s">
        <v>1973</v>
      </c>
      <c r="C552" s="765" t="s">
        <v>1968</v>
      </c>
      <c r="D552" s="130" t="s">
        <v>93</v>
      </c>
      <c r="E552" s="764"/>
      <c r="F552" s="767">
        <v>234259.25925925924</v>
      </c>
      <c r="G552" s="782"/>
      <c r="H552" s="767">
        <v>253000</v>
      </c>
    </row>
    <row r="553" spans="1:8" s="22" customFormat="1" ht="33">
      <c r="A553" s="764"/>
      <c r="B553" s="768" t="s">
        <v>1974</v>
      </c>
      <c r="C553" s="765" t="s">
        <v>1968</v>
      </c>
      <c r="D553" s="130" t="s">
        <v>93</v>
      </c>
      <c r="E553" s="764"/>
      <c r="F553" s="767">
        <v>249537.03703703702</v>
      </c>
      <c r="G553" s="782"/>
      <c r="H553" s="767">
        <v>269500</v>
      </c>
    </row>
    <row r="554" spans="1:8" s="22" customFormat="1" ht="33">
      <c r="A554" s="764"/>
      <c r="B554" s="769" t="s">
        <v>1975</v>
      </c>
      <c r="C554" s="765" t="s">
        <v>1968</v>
      </c>
      <c r="D554" s="130" t="s">
        <v>93</v>
      </c>
      <c r="E554" s="764"/>
      <c r="F554" s="767">
        <v>295370.37037037034</v>
      </c>
      <c r="G554" s="645"/>
      <c r="H554" s="767">
        <v>319000</v>
      </c>
    </row>
    <row r="555" spans="1:8" s="22" customFormat="1" ht="49.5">
      <c r="A555" s="764"/>
      <c r="B555" s="770" t="s">
        <v>1976</v>
      </c>
      <c r="C555" s="700" t="s">
        <v>1979</v>
      </c>
      <c r="D555" s="130" t="s">
        <v>29</v>
      </c>
      <c r="E555" s="770"/>
      <c r="F555" s="767">
        <v>117129.62962962962</v>
      </c>
      <c r="G555" s="645"/>
      <c r="H555" s="767">
        <v>126500</v>
      </c>
    </row>
    <row r="556" spans="1:8" s="22" customFormat="1" ht="49.5">
      <c r="A556" s="764"/>
      <c r="B556" s="770" t="s">
        <v>1977</v>
      </c>
      <c r="C556" s="700" t="s">
        <v>1980</v>
      </c>
      <c r="D556" s="130" t="s">
        <v>29</v>
      </c>
      <c r="E556" s="770"/>
      <c r="F556" s="767">
        <v>168055.55555555553</v>
      </c>
      <c r="G556" s="645"/>
      <c r="H556" s="767">
        <f>181500</f>
        <v>181500</v>
      </c>
    </row>
    <row r="557" spans="1:8" s="22" customFormat="1" ht="49.5">
      <c r="A557" s="764"/>
      <c r="B557" s="770" t="s">
        <v>1978</v>
      </c>
      <c r="C557" s="700" t="s">
        <v>1981</v>
      </c>
      <c r="D557" s="130" t="s">
        <v>29</v>
      </c>
      <c r="E557" s="770"/>
      <c r="F557" s="767">
        <v>234259.25925925924</v>
      </c>
      <c r="G557" s="645"/>
      <c r="H557" s="767">
        <v>253000</v>
      </c>
    </row>
    <row r="558" spans="1:7" s="22" customFormat="1" ht="19.5" customHeight="1">
      <c r="A558" s="266" t="s">
        <v>368</v>
      </c>
      <c r="B558" s="258" t="s">
        <v>432</v>
      </c>
      <c r="C558" s="85"/>
      <c r="D558" s="84"/>
      <c r="E558" s="86"/>
      <c r="F558" s="851"/>
      <c r="G558" s="645"/>
    </row>
    <row r="559" spans="1:7" s="22" customFormat="1" ht="58.5" customHeight="1">
      <c r="A559" s="252">
        <v>1</v>
      </c>
      <c r="B559" s="974" t="s">
        <v>2236</v>
      </c>
      <c r="C559" s="1188"/>
      <c r="D559" s="1188"/>
      <c r="E559" s="1188"/>
      <c r="F559" s="1189"/>
      <c r="G559" s="645"/>
    </row>
    <row r="560" spans="1:7" s="22" customFormat="1" ht="18" customHeight="1">
      <c r="A560" s="128" t="s">
        <v>365</v>
      </c>
      <c r="B560" s="1182" t="s">
        <v>1183</v>
      </c>
      <c r="C560" s="1183"/>
      <c r="D560" s="1183"/>
      <c r="E560" s="1183"/>
      <c r="F560" s="1184"/>
      <c r="G560" s="645"/>
    </row>
    <row r="561" spans="1:7" s="22" customFormat="1" ht="18" customHeight="1">
      <c r="A561" s="130"/>
      <c r="B561" s="310" t="s">
        <v>433</v>
      </c>
      <c r="C561" s="292"/>
      <c r="D561" s="293" t="s">
        <v>93</v>
      </c>
      <c r="E561" s="367">
        <v>412037.037037037</v>
      </c>
      <c r="F561" s="867"/>
      <c r="G561" s="645"/>
    </row>
    <row r="562" spans="1:7" s="22" customFormat="1" ht="18" customHeight="1">
      <c r="A562" s="130"/>
      <c r="B562" s="310" t="s">
        <v>434</v>
      </c>
      <c r="C562" s="292"/>
      <c r="D562" s="51" t="s">
        <v>87</v>
      </c>
      <c r="E562" s="367">
        <v>537037.037037037</v>
      </c>
      <c r="F562" s="867"/>
      <c r="G562" s="645"/>
    </row>
    <row r="563" spans="1:7" s="22" customFormat="1" ht="18" customHeight="1">
      <c r="A563" s="130"/>
      <c r="B563" s="310" t="s">
        <v>435</v>
      </c>
      <c r="C563" s="292"/>
      <c r="D563" s="51" t="s">
        <v>87</v>
      </c>
      <c r="E563" s="367">
        <v>597222.2222222221</v>
      </c>
      <c r="F563" s="867"/>
      <c r="G563" s="645"/>
    </row>
    <row r="564" spans="1:7" s="22" customFormat="1" ht="18" customHeight="1">
      <c r="A564" s="130"/>
      <c r="B564" s="310" t="s">
        <v>436</v>
      </c>
      <c r="C564" s="292"/>
      <c r="D564" s="51" t="s">
        <v>87</v>
      </c>
      <c r="E564" s="367">
        <v>851851.8518518518</v>
      </c>
      <c r="F564" s="867"/>
      <c r="G564" s="645"/>
    </row>
    <row r="565" spans="1:7" s="22" customFormat="1" ht="18" customHeight="1">
      <c r="A565" s="130"/>
      <c r="B565" s="310" t="s">
        <v>437</v>
      </c>
      <c r="C565" s="292"/>
      <c r="D565" s="51" t="s">
        <v>87</v>
      </c>
      <c r="E565" s="367">
        <v>1129629.6296296297</v>
      </c>
      <c r="F565" s="867"/>
      <c r="G565" s="645"/>
    </row>
    <row r="566" spans="1:7" s="22" customFormat="1" ht="18" customHeight="1">
      <c r="A566" s="130"/>
      <c r="B566" s="310" t="s">
        <v>438</v>
      </c>
      <c r="C566" s="292"/>
      <c r="D566" s="51" t="s">
        <v>87</v>
      </c>
      <c r="E566" s="367">
        <v>1217592.5925925926</v>
      </c>
      <c r="F566" s="867"/>
      <c r="G566" s="645"/>
    </row>
    <row r="567" spans="1:7" s="22" customFormat="1" ht="18" customHeight="1">
      <c r="A567" s="130"/>
      <c r="B567" s="310" t="s">
        <v>439</v>
      </c>
      <c r="C567" s="292"/>
      <c r="D567" s="51" t="s">
        <v>87</v>
      </c>
      <c r="E567" s="367">
        <v>1305555.5555555555</v>
      </c>
      <c r="F567" s="867"/>
      <c r="G567" s="645"/>
    </row>
    <row r="568" spans="1:7" s="22" customFormat="1" ht="18" customHeight="1">
      <c r="A568" s="130"/>
      <c r="B568" s="310" t="s">
        <v>440</v>
      </c>
      <c r="C568" s="292"/>
      <c r="D568" s="51" t="s">
        <v>87</v>
      </c>
      <c r="E568" s="367">
        <v>1453703.7037037036</v>
      </c>
      <c r="F568" s="867"/>
      <c r="G568" s="645"/>
    </row>
    <row r="569" spans="1:7" s="22" customFormat="1" ht="18" customHeight="1">
      <c r="A569" s="130"/>
      <c r="B569" s="310" t="s">
        <v>441</v>
      </c>
      <c r="C569" s="292"/>
      <c r="D569" s="51" t="s">
        <v>87</v>
      </c>
      <c r="E569" s="367">
        <v>1101851.8518518517</v>
      </c>
      <c r="F569" s="867"/>
      <c r="G569" s="645"/>
    </row>
    <row r="570" spans="1:7" s="22" customFormat="1" ht="18" customHeight="1">
      <c r="A570" s="130"/>
      <c r="B570" s="310" t="s">
        <v>442</v>
      </c>
      <c r="C570" s="292"/>
      <c r="D570" s="51" t="s">
        <v>87</v>
      </c>
      <c r="E570" s="367">
        <v>1199074.074074074</v>
      </c>
      <c r="F570" s="867"/>
      <c r="G570" s="645"/>
    </row>
    <row r="571" spans="1:7" s="22" customFormat="1" ht="18" customHeight="1">
      <c r="A571" s="130"/>
      <c r="B571" s="310" t="s">
        <v>443</v>
      </c>
      <c r="C571" s="292"/>
      <c r="D571" s="51" t="s">
        <v>87</v>
      </c>
      <c r="E571" s="367">
        <v>1277777.7777777778</v>
      </c>
      <c r="F571" s="867"/>
      <c r="G571" s="645"/>
    </row>
    <row r="572" spans="1:7" s="22" customFormat="1" ht="18" customHeight="1">
      <c r="A572" s="130"/>
      <c r="B572" s="310" t="s">
        <v>444</v>
      </c>
      <c r="C572" s="292"/>
      <c r="D572" s="51" t="s">
        <v>87</v>
      </c>
      <c r="E572" s="367">
        <v>1425925.9259259258</v>
      </c>
      <c r="F572" s="867"/>
      <c r="G572" s="645"/>
    </row>
    <row r="573" spans="1:7" s="22" customFormat="1" ht="18" customHeight="1">
      <c r="A573" s="128" t="s">
        <v>366</v>
      </c>
      <c r="B573" s="1185" t="s">
        <v>1184</v>
      </c>
      <c r="C573" s="1183"/>
      <c r="D573" s="1183"/>
      <c r="E573" s="1183"/>
      <c r="F573" s="1184"/>
      <c r="G573" s="645"/>
    </row>
    <row r="574" spans="1:7" s="22" customFormat="1" ht="18" customHeight="1">
      <c r="A574" s="130"/>
      <c r="B574" s="310" t="s">
        <v>1243</v>
      </c>
      <c r="C574" s="292"/>
      <c r="D574" s="293" t="s">
        <v>456</v>
      </c>
      <c r="E574" s="586">
        <v>20370370.37037037</v>
      </c>
      <c r="F574" s="868"/>
      <c r="G574" s="645"/>
    </row>
    <row r="575" spans="1:7" s="22" customFormat="1" ht="18" customHeight="1">
      <c r="A575" s="130"/>
      <c r="B575" s="310" t="s">
        <v>1245</v>
      </c>
      <c r="C575" s="292"/>
      <c r="D575" s="51" t="s">
        <v>87</v>
      </c>
      <c r="E575" s="586">
        <v>38888888.88888889</v>
      </c>
      <c r="F575" s="868"/>
      <c r="G575" s="645"/>
    </row>
    <row r="576" spans="1:7" s="22" customFormat="1" ht="18" customHeight="1">
      <c r="A576" s="130"/>
      <c r="B576" s="310" t="s">
        <v>1244</v>
      </c>
      <c r="C576" s="292"/>
      <c r="D576" s="51" t="s">
        <v>87</v>
      </c>
      <c r="E576" s="586">
        <v>25000000</v>
      </c>
      <c r="F576" s="868"/>
      <c r="G576" s="645"/>
    </row>
    <row r="577" spans="1:7" s="22" customFormat="1" ht="21.75" customHeight="1">
      <c r="A577" s="130"/>
      <c r="B577" s="310" t="s">
        <v>1246</v>
      </c>
      <c r="C577" s="130"/>
      <c r="D577" s="51" t="s">
        <v>87</v>
      </c>
      <c r="E577" s="586">
        <v>50925925.925925925</v>
      </c>
      <c r="F577" s="868"/>
      <c r="G577" s="645"/>
    </row>
    <row r="578" spans="1:7" s="22" customFormat="1" ht="21.75" customHeight="1">
      <c r="A578" s="130"/>
      <c r="B578" s="585" t="s">
        <v>1241</v>
      </c>
      <c r="C578" s="130"/>
      <c r="D578" s="51" t="s">
        <v>87</v>
      </c>
      <c r="E578" s="586">
        <v>78703703.7037037</v>
      </c>
      <c r="F578" s="868"/>
      <c r="G578" s="645"/>
    </row>
    <row r="579" spans="1:7" s="22" customFormat="1" ht="21.75" customHeight="1">
      <c r="A579" s="130"/>
      <c r="B579" s="676" t="s">
        <v>1242</v>
      </c>
      <c r="C579" s="130"/>
      <c r="D579" s="51" t="s">
        <v>87</v>
      </c>
      <c r="E579" s="833">
        <v>140740740.74074075</v>
      </c>
      <c r="F579" s="869"/>
      <c r="G579" s="645"/>
    </row>
    <row r="580" spans="1:7" s="22" customFormat="1" ht="21" customHeight="1">
      <c r="A580" s="128" t="s">
        <v>370</v>
      </c>
      <c r="B580" s="262" t="s">
        <v>1187</v>
      </c>
      <c r="C580" s="130"/>
      <c r="D580" s="130"/>
      <c r="E580" s="294"/>
      <c r="F580" s="853"/>
      <c r="G580" s="645"/>
    </row>
    <row r="581" spans="1:7" s="22" customFormat="1" ht="21.75" customHeight="1">
      <c r="A581" s="130"/>
      <c r="B581" s="311" t="s">
        <v>457</v>
      </c>
      <c r="C581" s="130"/>
      <c r="D581" s="293" t="s">
        <v>456</v>
      </c>
      <c r="E581" s="294">
        <v>75000000</v>
      </c>
      <c r="F581" s="853"/>
      <c r="G581" s="645"/>
    </row>
    <row r="582" spans="1:7" s="22" customFormat="1" ht="21.75" customHeight="1">
      <c r="A582" s="130"/>
      <c r="B582" s="311" t="s">
        <v>458</v>
      </c>
      <c r="C582" s="130"/>
      <c r="D582" s="293" t="s">
        <v>456</v>
      </c>
      <c r="E582" s="294">
        <v>114814814.8148148</v>
      </c>
      <c r="F582" s="853"/>
      <c r="G582" s="645"/>
    </row>
    <row r="583" spans="1:7" s="22" customFormat="1" ht="21.75" customHeight="1">
      <c r="A583" s="130"/>
      <c r="B583" s="311" t="s">
        <v>1247</v>
      </c>
      <c r="C583" s="130"/>
      <c r="D583" s="293" t="s">
        <v>456</v>
      </c>
      <c r="E583" s="294">
        <v>148148148.14814815</v>
      </c>
      <c r="F583" s="853"/>
      <c r="G583" s="645"/>
    </row>
    <row r="584" spans="1:7" s="22" customFormat="1" ht="17.25" customHeight="1">
      <c r="A584" s="128" t="s">
        <v>371</v>
      </c>
      <c r="B584" s="312" t="s">
        <v>1186</v>
      </c>
      <c r="C584" s="130"/>
      <c r="D584" s="130" t="s">
        <v>39</v>
      </c>
      <c r="E584" s="56">
        <v>45000</v>
      </c>
      <c r="F584" s="853"/>
      <c r="G584" s="645"/>
    </row>
    <row r="585" spans="1:7" s="22" customFormat="1" ht="17.25" customHeight="1">
      <c r="A585" s="128" t="s">
        <v>372</v>
      </c>
      <c r="B585" s="312" t="s">
        <v>1185</v>
      </c>
      <c r="C585" s="130"/>
      <c r="D585" s="130"/>
      <c r="E585" s="302"/>
      <c r="F585" s="853"/>
      <c r="G585" s="645"/>
    </row>
    <row r="586" spans="1:7" s="108" customFormat="1" ht="21.75" customHeight="1">
      <c r="A586" s="130"/>
      <c r="B586" s="368" t="s">
        <v>445</v>
      </c>
      <c r="C586" s="130"/>
      <c r="D586" s="130" t="s">
        <v>29</v>
      </c>
      <c r="E586" s="369">
        <v>319444.44444444444</v>
      </c>
      <c r="F586" s="853"/>
      <c r="G586" s="776"/>
    </row>
    <row r="587" spans="1:7" s="108" customFormat="1" ht="21.75" customHeight="1">
      <c r="A587" s="130"/>
      <c r="B587" s="368" t="s">
        <v>446</v>
      </c>
      <c r="C587" s="130"/>
      <c r="D587" s="51" t="s">
        <v>87</v>
      </c>
      <c r="E587" s="369">
        <v>398148.14814814815</v>
      </c>
      <c r="F587" s="853"/>
      <c r="G587" s="776"/>
    </row>
    <row r="588" spans="1:7" s="108" customFormat="1" ht="21.75" customHeight="1" hidden="1">
      <c r="A588" s="130"/>
      <c r="B588" s="368" t="s">
        <v>447</v>
      </c>
      <c r="C588" s="130"/>
      <c r="D588" s="51" t="s">
        <v>87</v>
      </c>
      <c r="E588" s="369">
        <v>520000</v>
      </c>
      <c r="F588" s="853"/>
      <c r="G588" s="776"/>
    </row>
    <row r="589" spans="1:7" s="108" customFormat="1" ht="21.75" customHeight="1" hidden="1">
      <c r="A589" s="130"/>
      <c r="B589" s="368" t="s">
        <v>448</v>
      </c>
      <c r="C589" s="130"/>
      <c r="D589" s="51" t="s">
        <v>87</v>
      </c>
      <c r="E589" s="369">
        <v>600000</v>
      </c>
      <c r="F589" s="853"/>
      <c r="G589" s="776"/>
    </row>
    <row r="590" spans="1:7" s="108" customFormat="1" ht="21.75" customHeight="1" hidden="1">
      <c r="A590" s="130"/>
      <c r="B590" s="368" t="s">
        <v>449</v>
      </c>
      <c r="C590" s="130"/>
      <c r="D590" s="51" t="s">
        <v>87</v>
      </c>
      <c r="E590" s="369">
        <v>520000</v>
      </c>
      <c r="F590" s="853"/>
      <c r="G590" s="776"/>
    </row>
    <row r="591" spans="1:7" s="108" customFormat="1" ht="21.75" customHeight="1" hidden="1">
      <c r="A591" s="130"/>
      <c r="B591" s="368" t="s">
        <v>450</v>
      </c>
      <c r="C591" s="130"/>
      <c r="D591" s="51" t="s">
        <v>87</v>
      </c>
      <c r="E591" s="369">
        <v>690000</v>
      </c>
      <c r="F591" s="853"/>
      <c r="G591" s="776"/>
    </row>
    <row r="592" spans="1:7" s="108" customFormat="1" ht="21.75" customHeight="1" hidden="1">
      <c r="A592" s="130"/>
      <c r="B592" s="368" t="s">
        <v>451</v>
      </c>
      <c r="C592" s="130"/>
      <c r="D592" s="51" t="s">
        <v>87</v>
      </c>
      <c r="E592" s="369">
        <v>650000</v>
      </c>
      <c r="F592" s="853"/>
      <c r="G592" s="776"/>
    </row>
    <row r="593" spans="1:7" s="108" customFormat="1" ht="21.75" customHeight="1">
      <c r="A593" s="130"/>
      <c r="B593" s="368" t="s">
        <v>452</v>
      </c>
      <c r="C593" s="130"/>
      <c r="D593" s="51" t="s">
        <v>87</v>
      </c>
      <c r="E593" s="56">
        <v>842592.5925925926</v>
      </c>
      <c r="F593" s="853"/>
      <c r="G593" s="776"/>
    </row>
    <row r="594" spans="1:7" s="108" customFormat="1" ht="21.75" customHeight="1" hidden="1">
      <c r="A594" s="130"/>
      <c r="B594" s="368" t="s">
        <v>1248</v>
      </c>
      <c r="C594" s="130"/>
      <c r="D594" s="51" t="s">
        <v>87</v>
      </c>
      <c r="E594" s="369">
        <v>580000</v>
      </c>
      <c r="F594" s="853"/>
      <c r="G594" s="776"/>
    </row>
    <row r="595" spans="1:7" s="108" customFormat="1" ht="21.75" customHeight="1" hidden="1">
      <c r="A595" s="130"/>
      <c r="B595" s="368" t="s">
        <v>1249</v>
      </c>
      <c r="C595" s="130"/>
      <c r="D595" s="51" t="s">
        <v>87</v>
      </c>
      <c r="E595" s="369">
        <v>807000</v>
      </c>
      <c r="F595" s="853"/>
      <c r="G595" s="776"/>
    </row>
    <row r="596" spans="1:7" s="108" customFormat="1" ht="21.75" customHeight="1" hidden="1">
      <c r="A596" s="130"/>
      <c r="B596" s="368" t="s">
        <v>1250</v>
      </c>
      <c r="C596" s="130"/>
      <c r="D596" s="51" t="s">
        <v>87</v>
      </c>
      <c r="E596" s="369">
        <v>869000</v>
      </c>
      <c r="F596" s="853"/>
      <c r="G596" s="776"/>
    </row>
    <row r="597" spans="1:7" s="108" customFormat="1" ht="21.75" customHeight="1" hidden="1">
      <c r="A597" s="130"/>
      <c r="B597" s="368" t="s">
        <v>1251</v>
      </c>
      <c r="C597" s="130"/>
      <c r="D597" s="51" t="s">
        <v>87</v>
      </c>
      <c r="E597" s="369">
        <v>910000</v>
      </c>
      <c r="F597" s="853"/>
      <c r="G597" s="776"/>
    </row>
    <row r="598" spans="1:7" s="108" customFormat="1" ht="21.75" customHeight="1" hidden="1">
      <c r="A598" s="130"/>
      <c r="B598" s="368" t="s">
        <v>1252</v>
      </c>
      <c r="C598" s="130"/>
      <c r="D598" s="51" t="s">
        <v>87</v>
      </c>
      <c r="E598" s="369">
        <v>1210000</v>
      </c>
      <c r="F598" s="853"/>
      <c r="G598" s="776"/>
    </row>
    <row r="599" spans="1:7" s="108" customFormat="1" ht="21.75" customHeight="1" hidden="1">
      <c r="A599" s="130"/>
      <c r="B599" s="368" t="s">
        <v>1253</v>
      </c>
      <c r="C599" s="130"/>
      <c r="D599" s="51" t="s">
        <v>87</v>
      </c>
      <c r="E599" s="369">
        <v>1295000</v>
      </c>
      <c r="F599" s="853"/>
      <c r="G599" s="776"/>
    </row>
    <row r="600" spans="1:7" s="108" customFormat="1" ht="21.75" customHeight="1" hidden="1">
      <c r="A600" s="130"/>
      <c r="B600" s="368" t="s">
        <v>453</v>
      </c>
      <c r="C600" s="130"/>
      <c r="D600" s="51" t="s">
        <v>87</v>
      </c>
      <c r="E600" s="369">
        <v>1772000</v>
      </c>
      <c r="F600" s="853"/>
      <c r="G600" s="776"/>
    </row>
    <row r="601" spans="1:7" s="108" customFormat="1" ht="21.75" customHeight="1" hidden="1">
      <c r="A601" s="130"/>
      <c r="B601" s="368" t="s">
        <v>1255</v>
      </c>
      <c r="C601" s="130"/>
      <c r="D601" s="51" t="s">
        <v>87</v>
      </c>
      <c r="E601" s="369">
        <v>1960000</v>
      </c>
      <c r="F601" s="853"/>
      <c r="G601" s="776"/>
    </row>
    <row r="602" spans="1:7" s="108" customFormat="1" ht="21.75" customHeight="1" hidden="1">
      <c r="A602" s="130"/>
      <c r="B602" s="368" t="s">
        <v>1254</v>
      </c>
      <c r="C602" s="130"/>
      <c r="D602" s="51" t="s">
        <v>87</v>
      </c>
      <c r="E602" s="369">
        <v>4036000</v>
      </c>
      <c r="F602" s="853"/>
      <c r="G602" s="776"/>
    </row>
    <row r="603" spans="1:7" s="108" customFormat="1" ht="21.75" customHeight="1">
      <c r="A603" s="130"/>
      <c r="B603" s="368" t="s">
        <v>454</v>
      </c>
      <c r="C603" s="221"/>
      <c r="D603" s="130" t="s">
        <v>455</v>
      </c>
      <c r="E603" s="56">
        <v>2666666.6666666665</v>
      </c>
      <c r="F603" s="853"/>
      <c r="G603" s="776"/>
    </row>
    <row r="604" spans="1:7" s="108" customFormat="1" ht="21.75" customHeight="1" hidden="1">
      <c r="A604" s="130"/>
      <c r="B604" s="368" t="s">
        <v>642</v>
      </c>
      <c r="C604" s="130"/>
      <c r="D604" s="130" t="s">
        <v>455</v>
      </c>
      <c r="E604" s="369">
        <v>2100000</v>
      </c>
      <c r="F604" s="853"/>
      <c r="G604" s="776"/>
    </row>
    <row r="605" spans="1:7" s="22" customFormat="1" ht="21.75" customHeight="1">
      <c r="A605" s="266" t="s">
        <v>393</v>
      </c>
      <c r="B605" s="236" t="s">
        <v>356</v>
      </c>
      <c r="C605" s="89"/>
      <c r="D605" s="90"/>
      <c r="E605" s="91"/>
      <c r="F605" s="870"/>
      <c r="G605" s="645"/>
    </row>
    <row r="606" spans="1:8" s="22" customFormat="1" ht="42" customHeight="1">
      <c r="A606" s="264">
        <v>1</v>
      </c>
      <c r="B606" s="1005" t="s">
        <v>2111</v>
      </c>
      <c r="C606" s="1006"/>
      <c r="D606" s="1006"/>
      <c r="E606" s="1006"/>
      <c r="F606" s="1007"/>
      <c r="G606" s="779"/>
      <c r="H606" s="823"/>
    </row>
    <row r="607" spans="1:8" s="22" customFormat="1" ht="42" customHeight="1">
      <c r="A607" s="264"/>
      <c r="B607" s="176" t="s">
        <v>1170</v>
      </c>
      <c r="C607" s="211"/>
      <c r="D607" s="164" t="s">
        <v>459</v>
      </c>
      <c r="E607" s="186"/>
      <c r="F607" s="871">
        <v>1064814.8148148148</v>
      </c>
      <c r="G607" s="645"/>
      <c r="H607" s="186">
        <v>1150000</v>
      </c>
    </row>
    <row r="608" spans="1:8" s="22" customFormat="1" ht="37.5">
      <c r="A608" s="264"/>
      <c r="B608" s="176" t="s">
        <v>467</v>
      </c>
      <c r="C608" s="211"/>
      <c r="D608" s="164" t="s">
        <v>459</v>
      </c>
      <c r="E608" s="186"/>
      <c r="F608" s="871">
        <v>1157407.4074074074</v>
      </c>
      <c r="G608" s="645"/>
      <c r="H608" s="186">
        <v>1250000</v>
      </c>
    </row>
    <row r="609" spans="1:8" s="22" customFormat="1" ht="37.5">
      <c r="A609" s="264"/>
      <c r="B609" s="176" t="s">
        <v>468</v>
      </c>
      <c r="C609" s="211"/>
      <c r="D609" s="164" t="s">
        <v>87</v>
      </c>
      <c r="E609" s="186"/>
      <c r="F609" s="871">
        <v>1250000</v>
      </c>
      <c r="G609" s="645"/>
      <c r="H609" s="186">
        <v>1350000</v>
      </c>
    </row>
    <row r="610" spans="1:8" s="22" customFormat="1" ht="37.5">
      <c r="A610" s="264"/>
      <c r="B610" s="176" t="s">
        <v>469</v>
      </c>
      <c r="C610" s="211"/>
      <c r="D610" s="164" t="s">
        <v>87</v>
      </c>
      <c r="E610" s="186"/>
      <c r="F610" s="871">
        <v>1342592.5925925926</v>
      </c>
      <c r="G610" s="645"/>
      <c r="H610" s="186">
        <v>1450000</v>
      </c>
    </row>
    <row r="611" spans="1:8" s="22" customFormat="1" ht="37.5">
      <c r="A611" s="264"/>
      <c r="B611" s="176" t="s">
        <v>1171</v>
      </c>
      <c r="C611" s="211"/>
      <c r="D611" s="164" t="s">
        <v>87</v>
      </c>
      <c r="E611" s="186"/>
      <c r="F611" s="871">
        <v>1435185.1851851852</v>
      </c>
      <c r="G611" s="645"/>
      <c r="H611" s="186">
        <v>1550000</v>
      </c>
    </row>
    <row r="612" spans="1:8" s="22" customFormat="1" ht="18.75">
      <c r="A612" s="264"/>
      <c r="B612" s="288" t="s">
        <v>2017</v>
      </c>
      <c r="C612" s="211"/>
      <c r="D612" s="164" t="s">
        <v>87</v>
      </c>
      <c r="E612" s="186"/>
      <c r="F612" s="871">
        <v>92592.59259259258</v>
      </c>
      <c r="G612" s="645"/>
      <c r="H612" s="186">
        <v>100000</v>
      </c>
    </row>
    <row r="613" spans="1:8" s="22" customFormat="1" ht="18.75">
      <c r="A613" s="264"/>
      <c r="B613" s="288" t="s">
        <v>2018</v>
      </c>
      <c r="C613" s="211"/>
      <c r="D613" s="164" t="s">
        <v>87</v>
      </c>
      <c r="E613" s="186"/>
      <c r="F613" s="871">
        <v>111111.11111111111</v>
      </c>
      <c r="G613" s="645"/>
      <c r="H613" s="186">
        <v>120000</v>
      </c>
    </row>
    <row r="614" spans="1:7" s="22" customFormat="1" ht="26.25" customHeight="1">
      <c r="A614" s="264">
        <v>2</v>
      </c>
      <c r="B614" s="1100" t="s">
        <v>2254</v>
      </c>
      <c r="C614" s="1100"/>
      <c r="D614" s="1100"/>
      <c r="E614" s="1100"/>
      <c r="F614" s="1100"/>
      <c r="G614" s="645"/>
    </row>
    <row r="615" spans="1:8" s="22" customFormat="1" ht="37.5">
      <c r="A615" s="264"/>
      <c r="B615" s="176" t="s">
        <v>470</v>
      </c>
      <c r="C615" s="265"/>
      <c r="D615" s="164" t="s">
        <v>459</v>
      </c>
      <c r="E615" s="186"/>
      <c r="F615" s="871">
        <v>1055555.5555555555</v>
      </c>
      <c r="G615" s="645"/>
      <c r="H615" s="186">
        <v>1140000</v>
      </c>
    </row>
    <row r="616" spans="1:8" s="22" customFormat="1" ht="37.5">
      <c r="A616" s="264"/>
      <c r="B616" s="176" t="s">
        <v>471</v>
      </c>
      <c r="C616" s="265"/>
      <c r="D616" s="164" t="s">
        <v>459</v>
      </c>
      <c r="E616" s="186"/>
      <c r="F616" s="871">
        <v>1101851.8518518517</v>
      </c>
      <c r="G616" s="645"/>
      <c r="H616" s="186">
        <v>1190000</v>
      </c>
    </row>
    <row r="617" spans="1:8" s="22" customFormat="1" ht="37.5">
      <c r="A617" s="264"/>
      <c r="B617" s="176" t="s">
        <v>472</v>
      </c>
      <c r="C617" s="265"/>
      <c r="D617" s="164" t="s">
        <v>459</v>
      </c>
      <c r="E617" s="186"/>
      <c r="F617" s="871">
        <v>1203703.7037037036</v>
      </c>
      <c r="G617" s="645"/>
      <c r="H617" s="186">
        <v>1300000</v>
      </c>
    </row>
    <row r="618" spans="1:8" s="22" customFormat="1" ht="45">
      <c r="A618" s="264"/>
      <c r="B618" s="177" t="s">
        <v>410</v>
      </c>
      <c r="C618" s="265"/>
      <c r="D618" s="164" t="s">
        <v>9</v>
      </c>
      <c r="E618" s="186"/>
      <c r="F618" s="871">
        <v>1388888.8888888888</v>
      </c>
      <c r="G618" s="645"/>
      <c r="H618" s="186">
        <v>1500000</v>
      </c>
    </row>
    <row r="619" spans="1:8" s="22" customFormat="1" ht="21" customHeight="1">
      <c r="A619" s="264"/>
      <c r="B619" s="177" t="s">
        <v>411</v>
      </c>
      <c r="C619" s="265"/>
      <c r="D619" s="164" t="s">
        <v>459</v>
      </c>
      <c r="E619" s="186"/>
      <c r="F619" s="871">
        <v>64814.81481481481</v>
      </c>
      <c r="G619" s="645"/>
      <c r="H619" s="186">
        <v>70000</v>
      </c>
    </row>
    <row r="620" spans="1:8" s="22" customFormat="1" ht="22.5">
      <c r="A620" s="264"/>
      <c r="B620" s="177" t="s">
        <v>412</v>
      </c>
      <c r="C620" s="265"/>
      <c r="D620" s="164" t="s">
        <v>9</v>
      </c>
      <c r="E620" s="186"/>
      <c r="F620" s="871">
        <v>1851851.8518518517</v>
      </c>
      <c r="G620" s="645"/>
      <c r="H620" s="186">
        <v>2000000</v>
      </c>
    </row>
    <row r="621" spans="1:8" s="22" customFormat="1" ht="22.5">
      <c r="A621" s="264"/>
      <c r="B621" s="159" t="s">
        <v>413</v>
      </c>
      <c r="C621" s="265"/>
      <c r="D621" s="164" t="s">
        <v>459</v>
      </c>
      <c r="E621" s="186"/>
      <c r="F621" s="871">
        <v>83333.33333333333</v>
      </c>
      <c r="G621" s="645"/>
      <c r="H621" s="186">
        <v>90000</v>
      </c>
    </row>
    <row r="622" spans="1:7" s="22" customFormat="1" ht="54" customHeight="1">
      <c r="A622" s="264">
        <v>3</v>
      </c>
      <c r="B622" s="1158" t="s">
        <v>2170</v>
      </c>
      <c r="C622" s="1195"/>
      <c r="D622" s="1195"/>
      <c r="E622" s="1195"/>
      <c r="F622" s="1196"/>
      <c r="G622" s="645"/>
    </row>
    <row r="623" spans="1:7" s="22" customFormat="1" ht="37.5" customHeight="1">
      <c r="A623" s="264" t="s">
        <v>365</v>
      </c>
      <c r="B623" s="1158" t="s">
        <v>1912</v>
      </c>
      <c r="C623" s="1159"/>
      <c r="D623" s="1159"/>
      <c r="E623" s="1159"/>
      <c r="F623" s="1160"/>
      <c r="G623" s="645"/>
    </row>
    <row r="624" spans="1:8" s="22" customFormat="1" ht="19.5" customHeight="1">
      <c r="A624" s="264"/>
      <c r="B624" s="178" t="s">
        <v>677</v>
      </c>
      <c r="C624" s="265"/>
      <c r="D624" s="164" t="s">
        <v>459</v>
      </c>
      <c r="E624" s="186"/>
      <c r="F624" s="871">
        <f>H624/1.08</f>
        <v>1217592.5925925926</v>
      </c>
      <c r="G624" s="645"/>
      <c r="H624" s="186">
        <v>1315000</v>
      </c>
    </row>
    <row r="625" spans="1:8" s="22" customFormat="1" ht="18" customHeight="1">
      <c r="A625" s="264"/>
      <c r="B625" s="178" t="s">
        <v>678</v>
      </c>
      <c r="C625" s="265"/>
      <c r="D625" s="164" t="s">
        <v>87</v>
      </c>
      <c r="E625" s="186"/>
      <c r="F625" s="871">
        <f aca="true" t="shared" si="3" ref="F625:F638">H625/1.08</f>
        <v>1277777.7777777778</v>
      </c>
      <c r="G625" s="645"/>
      <c r="H625" s="186">
        <v>1380000</v>
      </c>
    </row>
    <row r="626" spans="1:8" s="22" customFormat="1" ht="18" customHeight="1">
      <c r="A626" s="264"/>
      <c r="B626" s="178" t="s">
        <v>679</v>
      </c>
      <c r="C626" s="265"/>
      <c r="D626" s="164" t="s">
        <v>87</v>
      </c>
      <c r="E626" s="186"/>
      <c r="F626" s="871">
        <f t="shared" si="3"/>
        <v>1375000</v>
      </c>
      <c r="G626" s="645"/>
      <c r="H626" s="186">
        <v>1485000</v>
      </c>
    </row>
    <row r="627" spans="1:8" s="22" customFormat="1" ht="20.25" customHeight="1">
      <c r="A627" s="264"/>
      <c r="B627" s="178" t="s">
        <v>704</v>
      </c>
      <c r="C627" s="265"/>
      <c r="D627" s="164" t="s">
        <v>87</v>
      </c>
      <c r="E627" s="186"/>
      <c r="F627" s="871">
        <f t="shared" si="3"/>
        <v>1291666.6666666665</v>
      </c>
      <c r="G627" s="645"/>
      <c r="H627" s="186">
        <v>1395000</v>
      </c>
    </row>
    <row r="628" spans="1:8" s="22" customFormat="1" ht="19.5" customHeight="1">
      <c r="A628" s="264"/>
      <c r="B628" s="178" t="s">
        <v>705</v>
      </c>
      <c r="C628" s="265"/>
      <c r="D628" s="164" t="s">
        <v>87</v>
      </c>
      <c r="E628" s="186"/>
      <c r="F628" s="871">
        <f t="shared" si="3"/>
        <v>1351851.8518518517</v>
      </c>
      <c r="G628" s="645"/>
      <c r="H628" s="186">
        <v>1460000</v>
      </c>
    </row>
    <row r="629" spans="1:8" s="22" customFormat="1" ht="20.25" customHeight="1">
      <c r="A629" s="264"/>
      <c r="B629" s="178" t="s">
        <v>706</v>
      </c>
      <c r="C629" s="265"/>
      <c r="D629" s="164" t="s">
        <v>87</v>
      </c>
      <c r="E629" s="186"/>
      <c r="F629" s="871">
        <f t="shared" si="3"/>
        <v>1444444.4444444443</v>
      </c>
      <c r="G629" s="645"/>
      <c r="H629" s="186">
        <v>1560000</v>
      </c>
    </row>
    <row r="630" spans="1:7" s="22" customFormat="1" ht="39" customHeight="1">
      <c r="A630" s="264" t="s">
        <v>366</v>
      </c>
      <c r="B630" s="1158" t="s">
        <v>1913</v>
      </c>
      <c r="C630" s="1159"/>
      <c r="D630" s="1159"/>
      <c r="E630" s="1159"/>
      <c r="F630" s="1160"/>
      <c r="G630" s="645"/>
    </row>
    <row r="631" spans="1:8" s="22" customFormat="1" ht="20.25" customHeight="1">
      <c r="A631" s="264"/>
      <c r="B631" s="178" t="s">
        <v>677</v>
      </c>
      <c r="C631" s="265"/>
      <c r="D631" s="164" t="s">
        <v>459</v>
      </c>
      <c r="E631" s="186"/>
      <c r="F631" s="871">
        <f t="shared" si="3"/>
        <v>1231481.4814814813</v>
      </c>
      <c r="G631" s="645"/>
      <c r="H631" s="186">
        <v>1330000</v>
      </c>
    </row>
    <row r="632" spans="1:8" s="22" customFormat="1" ht="18" customHeight="1">
      <c r="A632" s="264"/>
      <c r="B632" s="178" t="s">
        <v>678</v>
      </c>
      <c r="C632" s="265"/>
      <c r="D632" s="164" t="s">
        <v>87</v>
      </c>
      <c r="E632" s="186"/>
      <c r="F632" s="871">
        <f t="shared" si="3"/>
        <v>1287037.0370370368</v>
      </c>
      <c r="G632" s="645"/>
      <c r="H632" s="186">
        <v>1390000</v>
      </c>
    </row>
    <row r="633" spans="1:8" s="22" customFormat="1" ht="18" customHeight="1">
      <c r="A633" s="264"/>
      <c r="B633" s="178" t="s">
        <v>679</v>
      </c>
      <c r="C633" s="265"/>
      <c r="D633" s="164" t="s">
        <v>87</v>
      </c>
      <c r="E633" s="186"/>
      <c r="F633" s="871">
        <f t="shared" si="3"/>
        <v>1384259.259259259</v>
      </c>
      <c r="G633" s="645"/>
      <c r="H633" s="186">
        <v>1495000</v>
      </c>
    </row>
    <row r="634" spans="1:8" s="22" customFormat="1" ht="17.25" customHeight="1">
      <c r="A634" s="264"/>
      <c r="B634" s="178" t="s">
        <v>704</v>
      </c>
      <c r="C634" s="265"/>
      <c r="D634" s="164" t="s">
        <v>87</v>
      </c>
      <c r="E634" s="186"/>
      <c r="F634" s="871">
        <f t="shared" si="3"/>
        <v>1305555.5555555555</v>
      </c>
      <c r="G634" s="645"/>
      <c r="H634" s="186">
        <v>1410000</v>
      </c>
    </row>
    <row r="635" spans="1:8" s="22" customFormat="1" ht="17.25" customHeight="1">
      <c r="A635" s="264"/>
      <c r="B635" s="178" t="s">
        <v>705</v>
      </c>
      <c r="C635" s="265"/>
      <c r="D635" s="164" t="s">
        <v>87</v>
      </c>
      <c r="E635" s="186"/>
      <c r="F635" s="871">
        <f t="shared" si="3"/>
        <v>1361111.111111111</v>
      </c>
      <c r="G635" s="645"/>
      <c r="H635" s="186">
        <v>1470000</v>
      </c>
    </row>
    <row r="636" spans="1:8" s="22" customFormat="1" ht="20.25" customHeight="1">
      <c r="A636" s="264"/>
      <c r="B636" s="178" t="s">
        <v>706</v>
      </c>
      <c r="C636" s="265"/>
      <c r="D636" s="164" t="s">
        <v>87</v>
      </c>
      <c r="E636" s="186"/>
      <c r="F636" s="871">
        <f t="shared" si="3"/>
        <v>1453703.7037037036</v>
      </c>
      <c r="G636" s="645"/>
      <c r="H636" s="186">
        <v>1570000</v>
      </c>
    </row>
    <row r="637" spans="1:8" s="22" customFormat="1" ht="18" customHeight="1">
      <c r="A637" s="264" t="s">
        <v>370</v>
      </c>
      <c r="B637" s="254" t="s">
        <v>428</v>
      </c>
      <c r="C637" s="265"/>
      <c r="D637" s="164" t="s">
        <v>459</v>
      </c>
      <c r="E637" s="186"/>
      <c r="F637" s="871">
        <f t="shared" si="3"/>
        <v>92592.59259259258</v>
      </c>
      <c r="G637" s="645"/>
      <c r="H637" s="186">
        <v>100000</v>
      </c>
    </row>
    <row r="638" spans="1:8" s="22" customFormat="1" ht="18.75">
      <c r="A638" s="264"/>
      <c r="B638" s="178" t="s">
        <v>429</v>
      </c>
      <c r="C638" s="265"/>
      <c r="D638" s="164" t="s">
        <v>9</v>
      </c>
      <c r="E638" s="186"/>
      <c r="F638" s="871">
        <f t="shared" si="3"/>
        <v>1851851.8518518517</v>
      </c>
      <c r="G638" s="645"/>
      <c r="H638" s="186">
        <v>2000000</v>
      </c>
    </row>
    <row r="639" spans="1:7" s="22" customFormat="1" ht="46.5" customHeight="1">
      <c r="A639" s="264" t="s">
        <v>371</v>
      </c>
      <c r="B639" s="1147" t="s">
        <v>2112</v>
      </c>
      <c r="C639" s="1148"/>
      <c r="D639" s="1148"/>
      <c r="E639" s="1148"/>
      <c r="F639" s="1149"/>
      <c r="G639" s="645"/>
    </row>
    <row r="640" spans="1:7" s="22" customFormat="1" ht="21.75" customHeight="1">
      <c r="A640" s="264"/>
      <c r="B640" s="178" t="s">
        <v>204</v>
      </c>
      <c r="C640" s="265"/>
      <c r="D640" s="164" t="s">
        <v>42</v>
      </c>
      <c r="E640" s="186"/>
      <c r="F640" s="871">
        <v>1625000</v>
      </c>
      <c r="G640" s="645"/>
    </row>
    <row r="641" spans="1:7" s="22" customFormat="1" ht="21.75" customHeight="1">
      <c r="A641" s="264"/>
      <c r="B641" s="178" t="s">
        <v>201</v>
      </c>
      <c r="C641" s="265"/>
      <c r="D641" s="164" t="s">
        <v>42</v>
      </c>
      <c r="E641" s="186"/>
      <c r="F641" s="871">
        <v>1560000</v>
      </c>
      <c r="G641" s="645"/>
    </row>
    <row r="642" spans="1:7" s="22" customFormat="1" ht="21.75" customHeight="1">
      <c r="A642" s="264"/>
      <c r="B642" s="178" t="s">
        <v>202</v>
      </c>
      <c r="C642" s="265"/>
      <c r="D642" s="164" t="s">
        <v>42</v>
      </c>
      <c r="E642" s="186"/>
      <c r="F642" s="871">
        <v>1515000</v>
      </c>
      <c r="G642" s="645"/>
    </row>
    <row r="643" spans="1:7" s="22" customFormat="1" ht="21.75" customHeight="1">
      <c r="A643" s="264"/>
      <c r="B643" s="178" t="s">
        <v>203</v>
      </c>
      <c r="C643" s="265"/>
      <c r="D643" s="164" t="s">
        <v>42</v>
      </c>
      <c r="E643" s="186"/>
      <c r="F643" s="871">
        <v>1435000</v>
      </c>
      <c r="G643" s="645"/>
    </row>
    <row r="644" spans="1:7" s="22" customFormat="1" ht="79.5" customHeight="1">
      <c r="A644" s="405">
        <v>4</v>
      </c>
      <c r="B644" s="1061" t="s">
        <v>2171</v>
      </c>
      <c r="C644" s="1098"/>
      <c r="D644" s="1098"/>
      <c r="E644" s="1098"/>
      <c r="F644" s="1099"/>
      <c r="G644" s="645"/>
    </row>
    <row r="645" spans="1:7" s="22" customFormat="1" ht="21.75" customHeight="1">
      <c r="A645" s="455" t="s">
        <v>365</v>
      </c>
      <c r="B645" s="598" t="s">
        <v>739</v>
      </c>
      <c r="C645" s="265" t="s">
        <v>742</v>
      </c>
      <c r="D645" s="164" t="s">
        <v>42</v>
      </c>
      <c r="E645" s="401">
        <v>1495000</v>
      </c>
      <c r="F645" s="497"/>
      <c r="G645" s="645"/>
    </row>
    <row r="646" spans="1:7" s="22" customFormat="1" ht="21.75" customHeight="1">
      <c r="A646" s="455" t="s">
        <v>366</v>
      </c>
      <c r="B646" s="598" t="s">
        <v>740</v>
      </c>
      <c r="C646" s="265"/>
      <c r="D646" s="164" t="s">
        <v>42</v>
      </c>
      <c r="E646" s="401">
        <v>1455000</v>
      </c>
      <c r="F646" s="497"/>
      <c r="G646" s="645"/>
    </row>
    <row r="647" spans="1:7" s="22" customFormat="1" ht="21.75" customHeight="1">
      <c r="A647" s="455" t="s">
        <v>370</v>
      </c>
      <c r="B647" s="598" t="s">
        <v>741</v>
      </c>
      <c r="C647" s="265"/>
      <c r="D647" s="164" t="s">
        <v>42</v>
      </c>
      <c r="E647" s="401">
        <v>1400000</v>
      </c>
      <c r="F647" s="497"/>
      <c r="G647" s="645"/>
    </row>
    <row r="648" spans="1:7" s="22" customFormat="1" ht="23.25" customHeight="1">
      <c r="A648" s="266" t="s">
        <v>377</v>
      </c>
      <c r="B648" s="236" t="s">
        <v>612</v>
      </c>
      <c r="C648" s="630"/>
      <c r="D648" s="631"/>
      <c r="E648" s="179"/>
      <c r="F648" s="872"/>
      <c r="G648" s="645"/>
    </row>
    <row r="649" spans="1:7" s="22" customFormat="1" ht="63" customHeight="1">
      <c r="A649" s="264"/>
      <c r="B649" s="1150" t="s">
        <v>2205</v>
      </c>
      <c r="C649" s="1151"/>
      <c r="D649" s="1151"/>
      <c r="E649" s="1151"/>
      <c r="F649" s="1152"/>
      <c r="G649" s="645"/>
    </row>
    <row r="650" spans="1:7" s="22" customFormat="1" ht="21" customHeight="1">
      <c r="A650" s="264">
        <v>1</v>
      </c>
      <c r="B650" s="254" t="s">
        <v>1882</v>
      </c>
      <c r="C650" s="265" t="s">
        <v>498</v>
      </c>
      <c r="D650" s="313" t="s">
        <v>540</v>
      </c>
      <c r="E650" s="186"/>
      <c r="F650" s="871"/>
      <c r="G650" s="645"/>
    </row>
    <row r="651" spans="1:8" s="22" customFormat="1" ht="21.75" customHeight="1">
      <c r="A651" s="264"/>
      <c r="B651" s="178" t="s">
        <v>499</v>
      </c>
      <c r="C651" s="164" t="s">
        <v>87</v>
      </c>
      <c r="D651" s="164" t="s">
        <v>87</v>
      </c>
      <c r="E651" s="186"/>
      <c r="F651" s="871">
        <v>53909.090909090904</v>
      </c>
      <c r="G651" s="645"/>
      <c r="H651" s="186">
        <v>59300</v>
      </c>
    </row>
    <row r="652" spans="1:8" s="22" customFormat="1" ht="21.75" customHeight="1">
      <c r="A652" s="264"/>
      <c r="B652" s="178" t="s">
        <v>500</v>
      </c>
      <c r="C652" s="164" t="s">
        <v>87</v>
      </c>
      <c r="D652" s="164" t="s">
        <v>87</v>
      </c>
      <c r="E652" s="186"/>
      <c r="F652" s="871">
        <v>60181.81818181818</v>
      </c>
      <c r="G652" s="645"/>
      <c r="H652" s="186">
        <v>66200</v>
      </c>
    </row>
    <row r="653" spans="1:8" s="22" customFormat="1" ht="21.75" customHeight="1">
      <c r="A653" s="264"/>
      <c r="B653" s="178" t="s">
        <v>501</v>
      </c>
      <c r="C653" s="164" t="s">
        <v>87</v>
      </c>
      <c r="D653" s="164" t="s">
        <v>87</v>
      </c>
      <c r="E653" s="186"/>
      <c r="F653" s="871">
        <v>70636.36363636363</v>
      </c>
      <c r="G653" s="645"/>
      <c r="H653" s="186">
        <v>77700</v>
      </c>
    </row>
    <row r="654" spans="1:8" s="22" customFormat="1" ht="21.75" customHeight="1">
      <c r="A654" s="264">
        <v>2</v>
      </c>
      <c r="B654" s="254" t="s">
        <v>1883</v>
      </c>
      <c r="C654" s="164" t="s">
        <v>87</v>
      </c>
      <c r="D654" s="164" t="s">
        <v>87</v>
      </c>
      <c r="E654" s="186"/>
      <c r="F654" s="871"/>
      <c r="G654" s="645"/>
      <c r="H654" s="186"/>
    </row>
    <row r="655" spans="1:8" s="22" customFormat="1" ht="21.75" customHeight="1">
      <c r="A655" s="264"/>
      <c r="B655" s="178" t="s">
        <v>499</v>
      </c>
      <c r="C655" s="164" t="s">
        <v>87</v>
      </c>
      <c r="D655" s="164" t="s">
        <v>87</v>
      </c>
      <c r="E655" s="186"/>
      <c r="F655" s="871">
        <v>51181.81818181818</v>
      </c>
      <c r="G655" s="645"/>
      <c r="H655" s="186">
        <v>56300</v>
      </c>
    </row>
    <row r="656" spans="1:8" s="22" customFormat="1" ht="21.75" customHeight="1">
      <c r="A656" s="264"/>
      <c r="B656" s="178" t="s">
        <v>502</v>
      </c>
      <c r="C656" s="164" t="s">
        <v>87</v>
      </c>
      <c r="D656" s="164" t="s">
        <v>87</v>
      </c>
      <c r="E656" s="186"/>
      <c r="F656" s="871">
        <v>55090.90909090909</v>
      </c>
      <c r="G656" s="645"/>
      <c r="H656" s="186">
        <v>60600</v>
      </c>
    </row>
    <row r="657" spans="1:8" s="22" customFormat="1" ht="21.75" customHeight="1">
      <c r="A657" s="264"/>
      <c r="B657" s="178" t="s">
        <v>501</v>
      </c>
      <c r="C657" s="164" t="s">
        <v>87</v>
      </c>
      <c r="D657" s="164" t="s">
        <v>87</v>
      </c>
      <c r="E657" s="186"/>
      <c r="F657" s="871">
        <v>62363.63636363636</v>
      </c>
      <c r="G657" s="645"/>
      <c r="H657" s="186">
        <v>68600</v>
      </c>
    </row>
    <row r="658" spans="1:7" s="22" customFormat="1" ht="21.75" customHeight="1" hidden="1">
      <c r="A658" s="718" t="s">
        <v>383</v>
      </c>
      <c r="B658" s="101" t="s">
        <v>384</v>
      </c>
      <c r="C658" s="97"/>
      <c r="D658" s="97"/>
      <c r="E658" s="97"/>
      <c r="F658" s="873"/>
      <c r="G658" s="645"/>
    </row>
    <row r="659" spans="1:7" s="22" customFormat="1" ht="21.75" customHeight="1" hidden="1">
      <c r="A659" s="266" t="s">
        <v>116</v>
      </c>
      <c r="B659" s="116" t="s">
        <v>1303</v>
      </c>
      <c r="C659" s="267"/>
      <c r="D659" s="92"/>
      <c r="E659" s="93"/>
      <c r="F659" s="874"/>
      <c r="G659" s="645"/>
    </row>
    <row r="660" spans="1:7" s="22" customFormat="1" ht="21.75" customHeight="1" hidden="1">
      <c r="A660" s="276">
        <v>1</v>
      </c>
      <c r="B660" s="511" t="s">
        <v>539</v>
      </c>
      <c r="C660" s="268"/>
      <c r="D660" s="49" t="s">
        <v>163</v>
      </c>
      <c r="E660" s="269"/>
      <c r="F660" s="875">
        <v>23000</v>
      </c>
      <c r="G660" s="645"/>
    </row>
    <row r="661" spans="1:7" s="22" customFormat="1" ht="21.75" customHeight="1" hidden="1">
      <c r="A661" s="276">
        <v>2</v>
      </c>
      <c r="B661" s="511" t="s">
        <v>177</v>
      </c>
      <c r="C661" s="268"/>
      <c r="D661" s="49" t="s">
        <v>87</v>
      </c>
      <c r="E661" s="269"/>
      <c r="F661" s="875">
        <v>30000</v>
      </c>
      <c r="G661" s="645"/>
    </row>
    <row r="662" spans="1:7" s="22" customFormat="1" ht="21.75" customHeight="1" hidden="1">
      <c r="A662" s="276">
        <v>3</v>
      </c>
      <c r="B662" s="511" t="s">
        <v>178</v>
      </c>
      <c r="C662" s="268"/>
      <c r="D662" s="49" t="s">
        <v>87</v>
      </c>
      <c r="E662" s="269"/>
      <c r="F662" s="875">
        <v>40000</v>
      </c>
      <c r="G662" s="645"/>
    </row>
    <row r="663" spans="1:7" s="22" customFormat="1" ht="21.75" customHeight="1" hidden="1">
      <c r="A663" s="276">
        <v>4</v>
      </c>
      <c r="B663" s="511" t="s">
        <v>179</v>
      </c>
      <c r="C663" s="268"/>
      <c r="D663" s="49" t="s">
        <v>87</v>
      </c>
      <c r="E663" s="269"/>
      <c r="F663" s="875">
        <v>65000</v>
      </c>
      <c r="G663" s="645"/>
    </row>
    <row r="664" spans="1:7" s="22" customFormat="1" ht="21.75" customHeight="1" hidden="1">
      <c r="A664" s="276">
        <v>5</v>
      </c>
      <c r="B664" s="511" t="s">
        <v>180</v>
      </c>
      <c r="C664" s="268"/>
      <c r="D664" s="49" t="s">
        <v>87</v>
      </c>
      <c r="E664" s="269"/>
      <c r="F664" s="875">
        <v>85000</v>
      </c>
      <c r="G664" s="645"/>
    </row>
    <row r="665" spans="1:7" s="22" customFormat="1" ht="21.75" customHeight="1" hidden="1">
      <c r="A665" s="276">
        <v>6</v>
      </c>
      <c r="B665" s="511" t="s">
        <v>899</v>
      </c>
      <c r="C665" s="268"/>
      <c r="D665" s="49" t="s">
        <v>87</v>
      </c>
      <c r="E665" s="269"/>
      <c r="F665" s="875">
        <v>105000</v>
      </c>
      <c r="G665" s="645"/>
    </row>
    <row r="666" spans="1:7" s="22" customFormat="1" ht="21.75" customHeight="1" hidden="1">
      <c r="A666" s="266" t="s">
        <v>116</v>
      </c>
      <c r="B666" s="233" t="s">
        <v>1304</v>
      </c>
      <c r="C666" s="280"/>
      <c r="D666" s="190"/>
      <c r="E666" s="180"/>
      <c r="F666" s="876"/>
      <c r="G666" s="645"/>
    </row>
    <row r="667" spans="1:7" s="22" customFormat="1" ht="21.75" customHeight="1" hidden="1">
      <c r="A667" s="152">
        <v>1</v>
      </c>
      <c r="B667" s="147" t="s">
        <v>1395</v>
      </c>
      <c r="C667" s="139"/>
      <c r="D667" s="131" t="s">
        <v>95</v>
      </c>
      <c r="E667" s="136"/>
      <c r="F667" s="840"/>
      <c r="G667" s="645"/>
    </row>
    <row r="668" spans="1:7" s="22" customFormat="1" ht="21.75" customHeight="1" hidden="1">
      <c r="A668" s="152">
        <v>2</v>
      </c>
      <c r="B668" s="147" t="s">
        <v>1396</v>
      </c>
      <c r="C668" s="139"/>
      <c r="D668" s="131" t="s">
        <v>87</v>
      </c>
      <c r="E668" s="136"/>
      <c r="F668" s="840"/>
      <c r="G668" s="645"/>
    </row>
    <row r="669" spans="1:7" s="22" customFormat="1" ht="21.75" customHeight="1" hidden="1">
      <c r="A669" s="152">
        <v>3</v>
      </c>
      <c r="B669" s="147" t="s">
        <v>1397</v>
      </c>
      <c r="C669" s="139"/>
      <c r="D669" s="131" t="s">
        <v>95</v>
      </c>
      <c r="E669" s="136"/>
      <c r="F669" s="840"/>
      <c r="G669" s="645"/>
    </row>
    <row r="670" spans="1:7" s="22" customFormat="1" ht="21.75" customHeight="1" hidden="1">
      <c r="A670" s="152">
        <v>4</v>
      </c>
      <c r="B670" s="147" t="s">
        <v>1398</v>
      </c>
      <c r="C670" s="139"/>
      <c r="D670" s="131" t="s">
        <v>87</v>
      </c>
      <c r="E670" s="136"/>
      <c r="F670" s="840"/>
      <c r="G670" s="645"/>
    </row>
    <row r="671" spans="1:7" s="32" customFormat="1" ht="21.75" customHeight="1" hidden="1">
      <c r="A671" s="152">
        <v>5</v>
      </c>
      <c r="B671" s="147" t="s">
        <v>1399</v>
      </c>
      <c r="C671" s="139"/>
      <c r="D671" s="131" t="s">
        <v>87</v>
      </c>
      <c r="E671" s="136"/>
      <c r="F671" s="840"/>
      <c r="G671" s="645"/>
    </row>
    <row r="672" spans="1:7" s="44" customFormat="1" ht="21.75" customHeight="1">
      <c r="A672" s="266" t="s">
        <v>5</v>
      </c>
      <c r="B672" s="237" t="s">
        <v>1680</v>
      </c>
      <c r="C672" s="85"/>
      <c r="D672" s="84"/>
      <c r="E672" s="86"/>
      <c r="F672" s="851"/>
      <c r="G672" s="779"/>
    </row>
    <row r="673" spans="1:7" s="44" customFormat="1" ht="30" customHeight="1">
      <c r="A673" s="707">
        <v>1</v>
      </c>
      <c r="B673" s="1190" t="s">
        <v>2113</v>
      </c>
      <c r="C673" s="1191"/>
      <c r="D673" s="1191"/>
      <c r="E673" s="1191"/>
      <c r="F673" s="1192"/>
      <c r="G673" s="779"/>
    </row>
    <row r="674" spans="1:8" s="44" customFormat="1" ht="21.75" customHeight="1">
      <c r="A674" s="708"/>
      <c r="B674" s="655" t="s">
        <v>1329</v>
      </c>
      <c r="C674" s="656"/>
      <c r="D674" s="593" t="s">
        <v>1257</v>
      </c>
      <c r="E674" s="656"/>
      <c r="F674" s="877">
        <v>23.148148148148145</v>
      </c>
      <c r="G674" s="779"/>
      <c r="H674" s="303">
        <v>25</v>
      </c>
    </row>
    <row r="675" spans="1:8" s="44" customFormat="1" ht="21.75" customHeight="1">
      <c r="A675" s="708"/>
      <c r="B675" s="655" t="s">
        <v>1330</v>
      </c>
      <c r="C675" s="656"/>
      <c r="D675" s="593" t="s">
        <v>1257</v>
      </c>
      <c r="E675" s="656"/>
      <c r="F675" s="877">
        <v>13.888888888888888</v>
      </c>
      <c r="G675" s="779"/>
      <c r="H675" s="303">
        <v>15</v>
      </c>
    </row>
    <row r="676" spans="1:7" s="44" customFormat="1" ht="37.5" customHeight="1">
      <c r="A676" s="707">
        <v>2</v>
      </c>
      <c r="B676" s="1190" t="s">
        <v>2114</v>
      </c>
      <c r="C676" s="1191"/>
      <c r="D676" s="1191"/>
      <c r="E676" s="1191"/>
      <c r="F676" s="1192"/>
      <c r="G676" s="779"/>
    </row>
    <row r="677" spans="1:8" s="44" customFormat="1" ht="21.75" customHeight="1">
      <c r="A677" s="708"/>
      <c r="B677" s="655" t="s">
        <v>1331</v>
      </c>
      <c r="C677" s="656"/>
      <c r="D677" s="593" t="s">
        <v>1257</v>
      </c>
      <c r="E677" s="656"/>
      <c r="F677" s="877">
        <v>20.37037037037037</v>
      </c>
      <c r="G677" s="779"/>
      <c r="H677" s="303">
        <v>22</v>
      </c>
    </row>
    <row r="678" spans="1:8" s="44" customFormat="1" ht="21.75" customHeight="1">
      <c r="A678" s="708"/>
      <c r="B678" s="655" t="s">
        <v>1330</v>
      </c>
      <c r="C678" s="656"/>
      <c r="D678" s="593" t="s">
        <v>1257</v>
      </c>
      <c r="E678" s="656"/>
      <c r="F678" s="877">
        <v>12.5</v>
      </c>
      <c r="G678" s="779"/>
      <c r="H678" s="303">
        <v>13.5</v>
      </c>
    </row>
    <row r="679" spans="1:7" s="22" customFormat="1" ht="21.75" customHeight="1">
      <c r="A679" s="102" t="s">
        <v>386</v>
      </c>
      <c r="B679" s="101" t="s">
        <v>385</v>
      </c>
      <c r="C679" s="87"/>
      <c r="D679" s="87"/>
      <c r="E679" s="87"/>
      <c r="F679" s="861"/>
      <c r="G679" s="645"/>
    </row>
    <row r="680" spans="1:7" s="22" customFormat="1" ht="21.75" customHeight="1">
      <c r="A680" s="719" t="s">
        <v>116</v>
      </c>
      <c r="B680" s="238" t="s">
        <v>387</v>
      </c>
      <c r="C680" s="181"/>
      <c r="D680" s="181"/>
      <c r="E680" s="181"/>
      <c r="F680" s="878"/>
      <c r="G680" s="645"/>
    </row>
    <row r="681" spans="1:7" s="44" customFormat="1" ht="21.75" customHeight="1">
      <c r="A681" s="264">
        <v>1</v>
      </c>
      <c r="B681" s="182" t="s">
        <v>2115</v>
      </c>
      <c r="C681" s="183"/>
      <c r="D681" s="183"/>
      <c r="E681" s="183"/>
      <c r="F681" s="879"/>
      <c r="G681" s="779"/>
    </row>
    <row r="682" spans="1:7" s="44" customFormat="1" ht="21.75" customHeight="1">
      <c r="A682" s="264"/>
      <c r="B682" s="184" t="s">
        <v>388</v>
      </c>
      <c r="C682" s="174"/>
      <c r="D682" s="160" t="s">
        <v>94</v>
      </c>
      <c r="E682" s="175"/>
      <c r="F682" s="877">
        <v>4500</v>
      </c>
      <c r="G682" s="779"/>
    </row>
    <row r="683" spans="1:7" s="82" customFormat="1" ht="21.75" customHeight="1">
      <c r="A683" s="264"/>
      <c r="B683" s="184" t="s">
        <v>67</v>
      </c>
      <c r="C683" s="174"/>
      <c r="D683" s="160" t="s">
        <v>94</v>
      </c>
      <c r="E683" s="175"/>
      <c r="F683" s="877">
        <v>2700</v>
      </c>
      <c r="G683" s="783"/>
    </row>
    <row r="684" spans="1:7" s="44" customFormat="1" ht="21.75" customHeight="1">
      <c r="A684" s="264"/>
      <c r="B684" s="184" t="s">
        <v>38</v>
      </c>
      <c r="C684" s="174"/>
      <c r="D684" s="160" t="s">
        <v>94</v>
      </c>
      <c r="E684" s="175"/>
      <c r="F684" s="877">
        <v>2720</v>
      </c>
      <c r="G684" s="779"/>
    </row>
    <row r="685" spans="1:8" s="44" customFormat="1" ht="21.75" customHeight="1">
      <c r="A685" s="264"/>
      <c r="B685" s="184" t="s">
        <v>88</v>
      </c>
      <c r="C685" s="174"/>
      <c r="D685" s="160" t="s">
        <v>41</v>
      </c>
      <c r="E685" s="175"/>
      <c r="F685" s="877">
        <v>106481.48148148147</v>
      </c>
      <c r="G685" s="779"/>
      <c r="H685" s="175">
        <v>115000</v>
      </c>
    </row>
    <row r="686" spans="1:8" s="44" customFormat="1" ht="21.75" customHeight="1">
      <c r="A686" s="264"/>
      <c r="B686" s="184" t="s">
        <v>24</v>
      </c>
      <c r="C686" s="174"/>
      <c r="D686" s="160" t="s">
        <v>41</v>
      </c>
      <c r="E686" s="175"/>
      <c r="F686" s="877">
        <v>120370.37037037036</v>
      </c>
      <c r="G686" s="779"/>
      <c r="H686" s="175">
        <v>130000</v>
      </c>
    </row>
    <row r="687" spans="1:7" s="44" customFormat="1" ht="23.25" customHeight="1">
      <c r="A687" s="264">
        <v>2</v>
      </c>
      <c r="B687" s="1147" t="s">
        <v>2116</v>
      </c>
      <c r="C687" s="972"/>
      <c r="D687" s="972"/>
      <c r="E687" s="972"/>
      <c r="F687" s="973"/>
      <c r="G687" s="779"/>
    </row>
    <row r="688" spans="1:8" s="44" customFormat="1" ht="21.75" customHeight="1">
      <c r="A688" s="264"/>
      <c r="B688" s="469" t="s">
        <v>950</v>
      </c>
      <c r="C688" s="470" t="s">
        <v>951</v>
      </c>
      <c r="D688" s="467" t="s">
        <v>41</v>
      </c>
      <c r="E688" s="471"/>
      <c r="F688" s="880">
        <v>93703.7037037037</v>
      </c>
      <c r="G688" s="779"/>
      <c r="H688" s="468">
        <v>101200</v>
      </c>
    </row>
    <row r="689" spans="1:8" s="44" customFormat="1" ht="21.75" customHeight="1">
      <c r="A689" s="264"/>
      <c r="B689" s="469" t="s">
        <v>954</v>
      </c>
      <c r="C689" s="470"/>
      <c r="D689" s="467" t="s">
        <v>41</v>
      </c>
      <c r="E689" s="471"/>
      <c r="F689" s="880">
        <v>106944.44444444444</v>
      </c>
      <c r="G689" s="779"/>
      <c r="H689" s="468">
        <v>115500</v>
      </c>
    </row>
    <row r="690" spans="1:8" s="44" customFormat="1" ht="21.75" customHeight="1">
      <c r="A690" s="264"/>
      <c r="B690" s="469" t="s">
        <v>953</v>
      </c>
      <c r="C690" s="470"/>
      <c r="D690" s="467" t="s">
        <v>41</v>
      </c>
      <c r="E690" s="471"/>
      <c r="F690" s="880">
        <v>106944.44444444444</v>
      </c>
      <c r="G690" s="779"/>
      <c r="H690" s="468">
        <v>115500</v>
      </c>
    </row>
    <row r="691" spans="1:8" s="44" customFormat="1" ht="21.75" customHeight="1">
      <c r="A691" s="264"/>
      <c r="B691" s="469" t="s">
        <v>961</v>
      </c>
      <c r="C691" s="470"/>
      <c r="D691" s="467" t="s">
        <v>41</v>
      </c>
      <c r="E691" s="471"/>
      <c r="F691" s="880">
        <v>117129.62962962962</v>
      </c>
      <c r="G691" s="779"/>
      <c r="H691" s="468">
        <v>126500</v>
      </c>
    </row>
    <row r="692" spans="1:8" s="44" customFormat="1" ht="21.75" customHeight="1">
      <c r="A692" s="264"/>
      <c r="B692" s="469" t="s">
        <v>952</v>
      </c>
      <c r="C692" s="174"/>
      <c r="D692" s="467" t="s">
        <v>41</v>
      </c>
      <c r="E692" s="175"/>
      <c r="F692" s="880">
        <v>122222.22222222222</v>
      </c>
      <c r="G692" s="779"/>
      <c r="H692" s="468">
        <v>132000</v>
      </c>
    </row>
    <row r="693" spans="1:7" s="44" customFormat="1" ht="45.75" customHeight="1">
      <c r="A693" s="344">
        <v>3</v>
      </c>
      <c r="B693" s="1193" t="s">
        <v>2217</v>
      </c>
      <c r="C693" s="1194"/>
      <c r="D693" s="1194"/>
      <c r="E693" s="1194"/>
      <c r="F693" s="1071"/>
      <c r="G693" s="779"/>
    </row>
    <row r="694" spans="1:8" s="44" customFormat="1" ht="24" customHeight="1">
      <c r="A694" s="344"/>
      <c r="B694" s="595" t="s">
        <v>1258</v>
      </c>
      <c r="C694" s="185" t="s">
        <v>176</v>
      </c>
      <c r="D694" s="164" t="s">
        <v>414</v>
      </c>
      <c r="E694" s="458"/>
      <c r="F694" s="459">
        <v>102100</v>
      </c>
      <c r="G694" s="779"/>
      <c r="H694" s="459"/>
    </row>
    <row r="695" spans="1:8" s="44" customFormat="1" ht="22.5" customHeight="1">
      <c r="A695" s="264"/>
      <c r="B695" s="178" t="s">
        <v>1259</v>
      </c>
      <c r="C695" s="185" t="s">
        <v>176</v>
      </c>
      <c r="D695" s="164" t="s">
        <v>414</v>
      </c>
      <c r="E695" s="162"/>
      <c r="F695" s="459">
        <v>97400</v>
      </c>
      <c r="G695" s="779"/>
      <c r="H695" s="270"/>
    </row>
    <row r="696" spans="1:7" s="44" customFormat="1" ht="67.5" customHeight="1">
      <c r="A696" s="405">
        <v>4</v>
      </c>
      <c r="B696" s="1061" t="s">
        <v>2117</v>
      </c>
      <c r="C696" s="1098"/>
      <c r="D696" s="1098"/>
      <c r="E696" s="1098"/>
      <c r="F696" s="1099"/>
      <c r="G696" s="779"/>
    </row>
    <row r="697" spans="1:7" s="44" customFormat="1" ht="22.5">
      <c r="A697" s="406"/>
      <c r="B697" s="400" t="s">
        <v>737</v>
      </c>
      <c r="C697" s="185" t="s">
        <v>176</v>
      </c>
      <c r="D697" s="164" t="s">
        <v>738</v>
      </c>
      <c r="E697" s="533">
        <v>80000</v>
      </c>
      <c r="F697" s="497"/>
      <c r="G697" s="779"/>
    </row>
    <row r="698" spans="1:7" s="44" customFormat="1" ht="22.5">
      <c r="A698" s="406"/>
      <c r="B698" s="400" t="s">
        <v>1260</v>
      </c>
      <c r="C698" s="185"/>
      <c r="D698" s="164" t="s">
        <v>738</v>
      </c>
      <c r="E698" s="533">
        <v>85000</v>
      </c>
      <c r="F698" s="497"/>
      <c r="G698" s="779"/>
    </row>
    <row r="699" spans="1:7" s="44" customFormat="1" ht="56.25" customHeight="1">
      <c r="A699" s="264">
        <v>5</v>
      </c>
      <c r="B699" s="1061" t="s">
        <v>2118</v>
      </c>
      <c r="C699" s="1098"/>
      <c r="D699" s="1098"/>
      <c r="E699" s="1098"/>
      <c r="F699" s="1099"/>
      <c r="G699" s="779"/>
    </row>
    <row r="700" spans="1:7" s="44" customFormat="1" ht="21.75" customHeight="1">
      <c r="A700" s="264" t="s">
        <v>365</v>
      </c>
      <c r="B700" s="263" t="s">
        <v>1997</v>
      </c>
      <c r="C700" s="259"/>
      <c r="D700" s="164"/>
      <c r="E700" s="186"/>
      <c r="F700" s="871"/>
      <c r="G700" s="779"/>
    </row>
    <row r="701" spans="1:8" s="44" customFormat="1" ht="21.75" customHeight="1">
      <c r="A701" s="264"/>
      <c r="B701" s="178" t="s">
        <v>872</v>
      </c>
      <c r="C701" s="259"/>
      <c r="D701" s="164" t="s">
        <v>460</v>
      </c>
      <c r="E701" s="186"/>
      <c r="F701" s="871">
        <v>157500</v>
      </c>
      <c r="G701" s="779"/>
      <c r="H701" s="186">
        <v>173250</v>
      </c>
    </row>
    <row r="702" spans="1:8" s="44" customFormat="1" ht="21.75" customHeight="1">
      <c r="A702" s="264"/>
      <c r="B702" s="178" t="s">
        <v>873</v>
      </c>
      <c r="C702" s="437"/>
      <c r="D702" s="591" t="s">
        <v>87</v>
      </c>
      <c r="E702" s="186"/>
      <c r="F702" s="871">
        <v>147954.54545454544</v>
      </c>
      <c r="G702" s="779"/>
      <c r="H702" s="186">
        <v>162750</v>
      </c>
    </row>
    <row r="703" spans="1:8" s="44" customFormat="1" ht="21.75" customHeight="1">
      <c r="A703" s="264"/>
      <c r="B703" s="178" t="s">
        <v>874</v>
      </c>
      <c r="C703" s="437"/>
      <c r="D703" s="591" t="s">
        <v>87</v>
      </c>
      <c r="E703" s="186"/>
      <c r="F703" s="871">
        <v>224318.1818181818</v>
      </c>
      <c r="G703" s="779"/>
      <c r="H703" s="186">
        <v>246750</v>
      </c>
    </row>
    <row r="704" spans="1:8" s="44" customFormat="1" ht="21.75" customHeight="1">
      <c r="A704" s="264"/>
      <c r="B704" s="178" t="s">
        <v>875</v>
      </c>
      <c r="C704" s="437"/>
      <c r="D704" s="591" t="s">
        <v>87</v>
      </c>
      <c r="E704" s="186"/>
      <c r="F704" s="871">
        <v>243409.09090909088</v>
      </c>
      <c r="G704" s="779"/>
      <c r="H704" s="186">
        <v>267750</v>
      </c>
    </row>
    <row r="705" spans="1:8" s="44" customFormat="1" ht="21.75" customHeight="1">
      <c r="A705" s="264"/>
      <c r="B705" s="178" t="s">
        <v>876</v>
      </c>
      <c r="C705" s="1084" t="s">
        <v>790</v>
      </c>
      <c r="D705" s="591" t="s">
        <v>87</v>
      </c>
      <c r="E705" s="186"/>
      <c r="F705" s="871">
        <v>195681.81818181818</v>
      </c>
      <c r="G705" s="779"/>
      <c r="H705" s="186">
        <v>215250</v>
      </c>
    </row>
    <row r="706" spans="1:8" s="44" customFormat="1" ht="21.75" customHeight="1">
      <c r="A706" s="264"/>
      <c r="B706" s="178" t="s">
        <v>877</v>
      </c>
      <c r="C706" s="994"/>
      <c r="D706" s="591" t="s">
        <v>87</v>
      </c>
      <c r="E706" s="186"/>
      <c r="F706" s="871">
        <v>238636.36363636362</v>
      </c>
      <c r="G706" s="779"/>
      <c r="H706" s="186">
        <v>262500</v>
      </c>
    </row>
    <row r="707" spans="1:8" s="44" customFormat="1" ht="21.75" customHeight="1">
      <c r="A707" s="264" t="s">
        <v>366</v>
      </c>
      <c r="B707" s="263" t="s">
        <v>871</v>
      </c>
      <c r="C707" s="994"/>
      <c r="D707" s="164"/>
      <c r="E707" s="186"/>
      <c r="F707" s="871"/>
      <c r="G707" s="779"/>
      <c r="H707" s="186"/>
    </row>
    <row r="708" spans="1:8" s="44" customFormat="1" ht="21.75" customHeight="1">
      <c r="A708" s="264"/>
      <c r="B708" s="178" t="s">
        <v>1998</v>
      </c>
      <c r="C708" s="994"/>
      <c r="D708" s="164" t="s">
        <v>414</v>
      </c>
      <c r="E708" s="186"/>
      <c r="F708" s="871">
        <v>171818.1818181818</v>
      </c>
      <c r="G708" s="779"/>
      <c r="H708" s="186">
        <v>189000</v>
      </c>
    </row>
    <row r="709" spans="1:8" s="44" customFormat="1" ht="21.75" customHeight="1">
      <c r="A709" s="264" t="s">
        <v>370</v>
      </c>
      <c r="B709" s="263" t="s">
        <v>882</v>
      </c>
      <c r="C709" s="994"/>
      <c r="D709" s="164"/>
      <c r="E709" s="186"/>
      <c r="F709" s="871"/>
      <c r="G709" s="779"/>
      <c r="H709" s="186"/>
    </row>
    <row r="710" spans="1:8" s="44" customFormat="1" ht="21.75" customHeight="1">
      <c r="A710" s="264"/>
      <c r="B710" s="178" t="s">
        <v>1999</v>
      </c>
      <c r="C710" s="994"/>
      <c r="D710" s="164" t="s">
        <v>41</v>
      </c>
      <c r="E710" s="186"/>
      <c r="F710" s="871">
        <v>195681.81818181818</v>
      </c>
      <c r="G710" s="784"/>
      <c r="H710" s="186">
        <v>215250</v>
      </c>
    </row>
    <row r="711" spans="1:8" s="44" customFormat="1" ht="21.75" customHeight="1">
      <c r="A711" s="264" t="s">
        <v>371</v>
      </c>
      <c r="B711" s="263" t="s">
        <v>878</v>
      </c>
      <c r="C711" s="994"/>
      <c r="D711" s="164"/>
      <c r="E711" s="186"/>
      <c r="F711" s="871"/>
      <c r="G711" s="779"/>
      <c r="H711" s="186"/>
    </row>
    <row r="712" spans="1:8" s="44" customFormat="1" ht="21.75" customHeight="1">
      <c r="A712" s="264"/>
      <c r="B712" s="178" t="s">
        <v>1999</v>
      </c>
      <c r="C712" s="994"/>
      <c r="D712" s="164" t="s">
        <v>414</v>
      </c>
      <c r="E712" s="186"/>
      <c r="F712" s="871">
        <v>195681.81818181818</v>
      </c>
      <c r="G712" s="779"/>
      <c r="H712" s="186">
        <v>215250</v>
      </c>
    </row>
    <row r="713" spans="1:8" s="44" customFormat="1" ht="21.75" customHeight="1">
      <c r="A713" s="264" t="s">
        <v>373</v>
      </c>
      <c r="B713" s="263" t="s">
        <v>2000</v>
      </c>
      <c r="C713" s="994"/>
      <c r="D713" s="164"/>
      <c r="E713" s="186"/>
      <c r="F713" s="871"/>
      <c r="G713" s="779"/>
      <c r="H713" s="186"/>
    </row>
    <row r="714" spans="1:8" s="44" customFormat="1" ht="21.75" customHeight="1">
      <c r="A714" s="264"/>
      <c r="B714" s="178" t="s">
        <v>876</v>
      </c>
      <c r="C714" s="994"/>
      <c r="D714" s="164" t="s">
        <v>414</v>
      </c>
      <c r="E714" s="186"/>
      <c r="F714" s="871">
        <v>205227.2727272727</v>
      </c>
      <c r="G714" s="779"/>
      <c r="H714" s="186">
        <v>225750</v>
      </c>
    </row>
    <row r="715" spans="1:8" s="44" customFormat="1" ht="21.75" customHeight="1">
      <c r="A715" s="264"/>
      <c r="B715" s="178" t="s">
        <v>877</v>
      </c>
      <c r="C715" s="994"/>
      <c r="D715" s="164" t="s">
        <v>414</v>
      </c>
      <c r="E715" s="186"/>
      <c r="F715" s="871">
        <v>243409.09090909088</v>
      </c>
      <c r="G715" s="779"/>
      <c r="H715" s="186">
        <v>267750</v>
      </c>
    </row>
    <row r="716" spans="1:8" s="44" customFormat="1" ht="21.75" customHeight="1">
      <c r="A716" s="264"/>
      <c r="B716" s="178" t="s">
        <v>879</v>
      </c>
      <c r="C716" s="994"/>
      <c r="D716" s="164" t="s">
        <v>414</v>
      </c>
      <c r="E716" s="186"/>
      <c r="F716" s="871">
        <v>272045.45454545453</v>
      </c>
      <c r="G716" s="779"/>
      <c r="H716" s="186">
        <v>299250</v>
      </c>
    </row>
    <row r="717" spans="1:8" s="44" customFormat="1" ht="21.75" customHeight="1">
      <c r="A717" s="264"/>
      <c r="B717" s="178" t="s">
        <v>880</v>
      </c>
      <c r="C717" s="994"/>
      <c r="D717" s="164" t="s">
        <v>414</v>
      </c>
      <c r="E717" s="186"/>
      <c r="F717" s="871">
        <v>291136.3636363636</v>
      </c>
      <c r="G717" s="779"/>
      <c r="H717" s="186">
        <v>320250</v>
      </c>
    </row>
    <row r="718" spans="1:8" s="44" customFormat="1" ht="21.75" customHeight="1">
      <c r="A718" s="264"/>
      <c r="B718" s="178" t="s">
        <v>881</v>
      </c>
      <c r="C718" s="995"/>
      <c r="D718" s="164" t="s">
        <v>414</v>
      </c>
      <c r="E718" s="186"/>
      <c r="F718" s="871">
        <v>386590.90909090906</v>
      </c>
      <c r="G718" s="779"/>
      <c r="H718" s="186">
        <v>425250</v>
      </c>
    </row>
    <row r="719" spans="1:7" s="44" customFormat="1" ht="45" customHeight="1">
      <c r="A719" s="817">
        <v>6</v>
      </c>
      <c r="B719" s="1052" t="s">
        <v>2041</v>
      </c>
      <c r="C719" s="1186"/>
      <c r="D719" s="1186"/>
      <c r="E719" s="1186"/>
      <c r="F719" s="1187"/>
      <c r="G719" s="779"/>
    </row>
    <row r="720" spans="1:7" s="44" customFormat="1" ht="27" customHeight="1">
      <c r="A720" s="817"/>
      <c r="B720" s="950" t="s">
        <v>1675</v>
      </c>
      <c r="C720" s="951"/>
      <c r="D720" s="951"/>
      <c r="E720" s="951"/>
      <c r="F720" s="952"/>
      <c r="G720" s="779"/>
    </row>
    <row r="721" spans="1:7" s="44" customFormat="1" ht="20.25" customHeight="1" hidden="1">
      <c r="A721" s="264"/>
      <c r="B721" s="187" t="s">
        <v>482</v>
      </c>
      <c r="C721" s="1008" t="s">
        <v>188</v>
      </c>
      <c r="D721" s="164" t="s">
        <v>414</v>
      </c>
      <c r="E721" s="301"/>
      <c r="F721" s="304"/>
      <c r="G721" s="779"/>
    </row>
    <row r="722" spans="1:7" s="44" customFormat="1" ht="21.75" customHeight="1" hidden="1">
      <c r="A722" s="264"/>
      <c r="B722" s="187" t="s">
        <v>254</v>
      </c>
      <c r="C722" s="1009"/>
      <c r="D722" s="164" t="s">
        <v>414</v>
      </c>
      <c r="E722" s="188"/>
      <c r="F722" s="429"/>
      <c r="G722" s="779"/>
    </row>
    <row r="723" spans="1:7" s="44" customFormat="1" ht="21.75" customHeight="1" hidden="1">
      <c r="A723" s="264"/>
      <c r="B723" s="187" t="s">
        <v>255</v>
      </c>
      <c r="C723" s="1009"/>
      <c r="D723" s="164" t="s">
        <v>87</v>
      </c>
      <c r="E723" s="188"/>
      <c r="F723" s="429"/>
      <c r="G723" s="779"/>
    </row>
    <row r="724" spans="1:7" s="44" customFormat="1" ht="21.75" customHeight="1" hidden="1">
      <c r="A724" s="264"/>
      <c r="B724" s="187" t="s">
        <v>256</v>
      </c>
      <c r="C724" s="1009"/>
      <c r="D724" s="164" t="s">
        <v>87</v>
      </c>
      <c r="E724" s="188"/>
      <c r="F724" s="429"/>
      <c r="G724" s="779"/>
    </row>
    <row r="725" spans="1:7" s="44" customFormat="1" ht="21.75" customHeight="1" hidden="1">
      <c r="A725" s="264"/>
      <c r="B725" s="187" t="s">
        <v>483</v>
      </c>
      <c r="C725" s="1009"/>
      <c r="D725" s="164"/>
      <c r="E725" s="188"/>
      <c r="F725" s="751"/>
      <c r="G725" s="779"/>
    </row>
    <row r="726" spans="1:7" s="44" customFormat="1" ht="21.75" customHeight="1" hidden="1">
      <c r="A726" s="264"/>
      <c r="B726" s="187" t="s">
        <v>257</v>
      </c>
      <c r="C726" s="1009"/>
      <c r="D726" s="164" t="s">
        <v>87</v>
      </c>
      <c r="E726" s="188"/>
      <c r="F726" s="429"/>
      <c r="G726" s="779"/>
    </row>
    <row r="727" spans="1:7" s="44" customFormat="1" ht="21.75" customHeight="1" hidden="1">
      <c r="A727" s="264"/>
      <c r="B727" s="187" t="s">
        <v>481</v>
      </c>
      <c r="C727" s="1009"/>
      <c r="D727" s="164" t="s">
        <v>87</v>
      </c>
      <c r="E727" s="188"/>
      <c r="F727" s="429"/>
      <c r="G727" s="779"/>
    </row>
    <row r="728" spans="1:7" s="44" customFormat="1" ht="21.75" customHeight="1" hidden="1">
      <c r="A728" s="264"/>
      <c r="B728" s="187" t="s">
        <v>258</v>
      </c>
      <c r="C728" s="1009"/>
      <c r="D728" s="164" t="s">
        <v>87</v>
      </c>
      <c r="E728" s="188"/>
      <c r="F728" s="429"/>
      <c r="G728" s="779"/>
    </row>
    <row r="729" spans="1:7" s="44" customFormat="1" ht="21.75" customHeight="1" hidden="1">
      <c r="A729" s="264"/>
      <c r="B729" s="187" t="s">
        <v>259</v>
      </c>
      <c r="C729" s="1009"/>
      <c r="D729" s="164" t="s">
        <v>414</v>
      </c>
      <c r="E729" s="186"/>
      <c r="F729" s="429"/>
      <c r="G729" s="779"/>
    </row>
    <row r="730" spans="1:7" s="44" customFormat="1" ht="21.75" customHeight="1" hidden="1">
      <c r="A730" s="264"/>
      <c r="B730" s="187" t="s">
        <v>260</v>
      </c>
      <c r="C730" s="1009"/>
      <c r="D730" s="164" t="s">
        <v>87</v>
      </c>
      <c r="E730" s="186"/>
      <c r="F730" s="429"/>
      <c r="G730" s="779"/>
    </row>
    <row r="731" spans="1:7" s="44" customFormat="1" ht="21.75" customHeight="1" hidden="1">
      <c r="A731" s="264"/>
      <c r="B731" s="187" t="s">
        <v>484</v>
      </c>
      <c r="C731" s="411"/>
      <c r="D731" s="164" t="s">
        <v>87</v>
      </c>
      <c r="E731" s="186"/>
      <c r="F731" s="751"/>
      <c r="G731" s="779"/>
    </row>
    <row r="732" spans="1:7" s="44" customFormat="1" ht="21.75" customHeight="1" hidden="1">
      <c r="A732" s="264"/>
      <c r="B732" s="187" t="s">
        <v>485</v>
      </c>
      <c r="C732" s="411"/>
      <c r="D732" s="164" t="s">
        <v>87</v>
      </c>
      <c r="E732" s="186"/>
      <c r="F732" s="751"/>
      <c r="G732" s="779"/>
    </row>
    <row r="733" spans="1:7" s="44" customFormat="1" ht="21.75" customHeight="1" hidden="1">
      <c r="A733" s="264"/>
      <c r="B733" s="187" t="s">
        <v>261</v>
      </c>
      <c r="C733" s="411"/>
      <c r="D733" s="164" t="s">
        <v>414</v>
      </c>
      <c r="E733" s="186"/>
      <c r="F733" s="751"/>
      <c r="G733" s="779"/>
    </row>
    <row r="734" spans="1:7" s="44" customFormat="1" ht="21.75" customHeight="1" hidden="1">
      <c r="A734" s="264"/>
      <c r="B734" s="187" t="s">
        <v>262</v>
      </c>
      <c r="C734" s="411"/>
      <c r="D734" s="164" t="s">
        <v>87</v>
      </c>
      <c r="E734" s="186"/>
      <c r="F734" s="429"/>
      <c r="G734" s="779"/>
    </row>
    <row r="735" spans="1:7" s="44" customFormat="1" ht="21.75" customHeight="1" hidden="1">
      <c r="A735" s="264"/>
      <c r="B735" s="187" t="s">
        <v>263</v>
      </c>
      <c r="C735" s="411"/>
      <c r="D735" s="164" t="s">
        <v>87</v>
      </c>
      <c r="E735" s="186"/>
      <c r="F735" s="429"/>
      <c r="G735" s="779"/>
    </row>
    <row r="736" spans="1:7" s="44" customFormat="1" ht="21.75" customHeight="1" hidden="1">
      <c r="A736" s="264"/>
      <c r="B736" s="187" t="s">
        <v>264</v>
      </c>
      <c r="C736" s="411"/>
      <c r="D736" s="164" t="s">
        <v>87</v>
      </c>
      <c r="E736" s="186"/>
      <c r="F736" s="429"/>
      <c r="G736" s="779"/>
    </row>
    <row r="737" spans="1:7" s="44" customFormat="1" ht="21.75" customHeight="1" hidden="1">
      <c r="A737" s="264"/>
      <c r="B737" s="187" t="s">
        <v>486</v>
      </c>
      <c r="C737" s="411"/>
      <c r="D737" s="164" t="s">
        <v>87</v>
      </c>
      <c r="E737" s="186"/>
      <c r="F737" s="751"/>
      <c r="G737" s="779"/>
    </row>
    <row r="738" spans="1:7" s="44" customFormat="1" ht="21.75" customHeight="1" hidden="1">
      <c r="A738" s="264"/>
      <c r="B738" s="187" t="s">
        <v>487</v>
      </c>
      <c r="C738" s="411"/>
      <c r="D738" s="164" t="s">
        <v>87</v>
      </c>
      <c r="E738" s="186"/>
      <c r="F738" s="751"/>
      <c r="G738" s="779"/>
    </row>
    <row r="739" spans="1:7" s="44" customFormat="1" ht="21.75" customHeight="1" hidden="1">
      <c r="A739" s="264"/>
      <c r="B739" s="187" t="s">
        <v>265</v>
      </c>
      <c r="C739" s="412"/>
      <c r="D739" s="164" t="s">
        <v>87</v>
      </c>
      <c r="E739" s="186"/>
      <c r="F739" s="429"/>
      <c r="G739" s="779"/>
    </row>
    <row r="740" spans="1:7" s="44" customFormat="1" ht="57.75" customHeight="1">
      <c r="A740" s="344">
        <v>7</v>
      </c>
      <c r="B740" s="1010" t="s">
        <v>2119</v>
      </c>
      <c r="C740" s="1139"/>
      <c r="D740" s="1139"/>
      <c r="E740" s="1139"/>
      <c r="F740" s="1012"/>
      <c r="G740" s="779"/>
    </row>
    <row r="741" spans="1:8" s="44" customFormat="1" ht="21.75" customHeight="1">
      <c r="A741" s="264"/>
      <c r="B741" s="187" t="s">
        <v>686</v>
      </c>
      <c r="C741" s="387"/>
      <c r="D741" s="164" t="s">
        <v>41</v>
      </c>
      <c r="E741" s="186"/>
      <c r="F741" s="429">
        <v>115818.18181818181</v>
      </c>
      <c r="G741" s="779"/>
      <c r="H741" s="189">
        <v>127400</v>
      </c>
    </row>
    <row r="742" spans="1:8" s="44" customFormat="1" ht="21.75" customHeight="1">
      <c r="A742" s="264"/>
      <c r="B742" s="187" t="s">
        <v>687</v>
      </c>
      <c r="C742" s="387"/>
      <c r="D742" s="591" t="s">
        <v>87</v>
      </c>
      <c r="E742" s="186"/>
      <c r="F742" s="429">
        <v>124090.90909090907</v>
      </c>
      <c r="G742" s="779"/>
      <c r="H742" s="189">
        <v>136500</v>
      </c>
    </row>
    <row r="743" spans="1:8" s="44" customFormat="1" ht="21.75" customHeight="1">
      <c r="A743" s="264"/>
      <c r="B743" s="187" t="s">
        <v>694</v>
      </c>
      <c r="C743" s="387"/>
      <c r="D743" s="591" t="s">
        <v>87</v>
      </c>
      <c r="E743" s="186"/>
      <c r="F743" s="429">
        <v>189090.9090909091</v>
      </c>
      <c r="G743" s="779"/>
      <c r="H743" s="189">
        <v>208000</v>
      </c>
    </row>
    <row r="744" spans="1:8" s="44" customFormat="1" ht="21.75" customHeight="1">
      <c r="A744" s="264"/>
      <c r="B744" s="187" t="s">
        <v>695</v>
      </c>
      <c r="C744" s="387"/>
      <c r="D744" s="591" t="s">
        <v>87</v>
      </c>
      <c r="E744" s="186"/>
      <c r="F744" s="429">
        <v>204454.54545454544</v>
      </c>
      <c r="G744" s="779"/>
      <c r="H744" s="189">
        <v>224900</v>
      </c>
    </row>
    <row r="745" spans="1:8" s="44" customFormat="1" ht="21.75" customHeight="1">
      <c r="A745" s="264"/>
      <c r="B745" s="187" t="s">
        <v>688</v>
      </c>
      <c r="C745" s="387"/>
      <c r="D745" s="591" t="s">
        <v>87</v>
      </c>
      <c r="E745" s="186"/>
      <c r="F745" s="429">
        <v>115818.18181818181</v>
      </c>
      <c r="G745" s="779"/>
      <c r="H745" s="189">
        <v>127400</v>
      </c>
    </row>
    <row r="746" spans="1:8" s="44" customFormat="1" ht="21.75" customHeight="1">
      <c r="A746" s="264"/>
      <c r="B746" s="187" t="s">
        <v>689</v>
      </c>
      <c r="C746" s="387"/>
      <c r="D746" s="591" t="s">
        <v>87</v>
      </c>
      <c r="E746" s="186"/>
      <c r="F746" s="429">
        <v>177272.72727272726</v>
      </c>
      <c r="G746" s="779"/>
      <c r="H746" s="189">
        <v>195000</v>
      </c>
    </row>
    <row r="747" spans="1:8" s="44" customFormat="1" ht="21.75" customHeight="1">
      <c r="A747" s="264"/>
      <c r="B747" s="187" t="s">
        <v>690</v>
      </c>
      <c r="C747" s="387"/>
      <c r="D747" s="591" t="s">
        <v>87</v>
      </c>
      <c r="E747" s="186"/>
      <c r="F747" s="429">
        <v>183181.81818181818</v>
      </c>
      <c r="G747" s="779"/>
      <c r="H747" s="189">
        <v>201500</v>
      </c>
    </row>
    <row r="748" spans="1:8" s="44" customFormat="1" ht="21.75" customHeight="1">
      <c r="A748" s="264"/>
      <c r="B748" s="187" t="s">
        <v>691</v>
      </c>
      <c r="C748" s="387"/>
      <c r="D748" s="591" t="s">
        <v>87</v>
      </c>
      <c r="E748" s="186"/>
      <c r="F748" s="429">
        <v>206818.1818181818</v>
      </c>
      <c r="G748" s="779"/>
      <c r="H748" s="189">
        <v>227500</v>
      </c>
    </row>
    <row r="749" spans="1:8" s="44" customFormat="1" ht="21.75" customHeight="1">
      <c r="A749" s="264"/>
      <c r="B749" s="187" t="s">
        <v>692</v>
      </c>
      <c r="C749" s="387"/>
      <c r="D749" s="591" t="s">
        <v>87</v>
      </c>
      <c r="E749" s="186"/>
      <c r="F749" s="429">
        <v>198545.45454545453</v>
      </c>
      <c r="G749" s="779"/>
      <c r="H749" s="189">
        <v>218400</v>
      </c>
    </row>
    <row r="750" spans="1:8" s="44" customFormat="1" ht="21.75" customHeight="1">
      <c r="A750" s="264"/>
      <c r="B750" s="187" t="s">
        <v>693</v>
      </c>
      <c r="C750" s="387"/>
      <c r="D750" s="591" t="s">
        <v>87</v>
      </c>
      <c r="E750" s="186"/>
      <c r="F750" s="429">
        <v>200909.09090909088</v>
      </c>
      <c r="G750" s="779"/>
      <c r="H750" s="189">
        <v>221000</v>
      </c>
    </row>
    <row r="751" spans="1:7" s="44" customFormat="1" ht="42" customHeight="1">
      <c r="A751" s="344">
        <v>8</v>
      </c>
      <c r="B751" s="1010" t="s">
        <v>2120</v>
      </c>
      <c r="C751" s="1011"/>
      <c r="D751" s="1011"/>
      <c r="E751" s="1011"/>
      <c r="F751" s="1012"/>
      <c r="G751" s="779"/>
    </row>
    <row r="752" spans="1:8" s="44" customFormat="1" ht="24.75" customHeight="1">
      <c r="A752" s="344"/>
      <c r="B752" s="428" t="s">
        <v>819</v>
      </c>
      <c r="C752" s="301"/>
      <c r="D752" s="164" t="s">
        <v>41</v>
      </c>
      <c r="E752" s="301"/>
      <c r="F752" s="430">
        <v>213949.99999999997</v>
      </c>
      <c r="G752" s="779"/>
      <c r="H752" s="430">
        <v>235345</v>
      </c>
    </row>
    <row r="753" spans="1:8" s="44" customFormat="1" ht="24.75" customHeight="1">
      <c r="A753" s="344"/>
      <c r="B753" s="428" t="s">
        <v>796</v>
      </c>
      <c r="C753" s="301"/>
      <c r="D753" s="591" t="s">
        <v>87</v>
      </c>
      <c r="E753" s="301"/>
      <c r="F753" s="430">
        <v>213949.99999999997</v>
      </c>
      <c r="G753" s="779"/>
      <c r="H753" s="430">
        <v>235345</v>
      </c>
    </row>
    <row r="754" spans="1:8" s="44" customFormat="1" ht="24.75" customHeight="1">
      <c r="A754" s="344"/>
      <c r="B754" s="428" t="s">
        <v>797</v>
      </c>
      <c r="C754" s="301"/>
      <c r="D754" s="591" t="s">
        <v>87</v>
      </c>
      <c r="E754" s="301"/>
      <c r="F754" s="430">
        <v>288500</v>
      </c>
      <c r="G754" s="779"/>
      <c r="H754" s="430">
        <v>317350</v>
      </c>
    </row>
    <row r="755" spans="1:8" s="44" customFormat="1" ht="24.75" customHeight="1">
      <c r="A755" s="344"/>
      <c r="B755" s="428" t="s">
        <v>798</v>
      </c>
      <c r="C755" s="301"/>
      <c r="D755" s="591" t="s">
        <v>87</v>
      </c>
      <c r="E755" s="301"/>
      <c r="F755" s="430">
        <v>102999.99999999999</v>
      </c>
      <c r="G755" s="779"/>
      <c r="H755" s="430">
        <v>113300</v>
      </c>
    </row>
    <row r="756" spans="1:8" s="44" customFormat="1" ht="24.75" customHeight="1">
      <c r="A756" s="344"/>
      <c r="B756" s="428" t="s">
        <v>799</v>
      </c>
      <c r="C756" s="301"/>
      <c r="D756" s="591" t="s">
        <v>87</v>
      </c>
      <c r="E756" s="301"/>
      <c r="F756" s="430">
        <v>184999.99999999997</v>
      </c>
      <c r="G756" s="779"/>
      <c r="H756" s="430">
        <v>203500</v>
      </c>
    </row>
    <row r="757" spans="1:8" s="44" customFormat="1" ht="24.75" customHeight="1">
      <c r="A757" s="344"/>
      <c r="B757" s="428" t="s">
        <v>800</v>
      </c>
      <c r="C757" s="301"/>
      <c r="D757" s="591" t="s">
        <v>87</v>
      </c>
      <c r="E757" s="301"/>
      <c r="F757" s="430">
        <v>145000</v>
      </c>
      <c r="G757" s="779"/>
      <c r="H757" s="430">
        <v>159500</v>
      </c>
    </row>
    <row r="758" spans="1:8" s="44" customFormat="1" ht="24.75" customHeight="1">
      <c r="A758" s="344"/>
      <c r="B758" s="428" t="s">
        <v>801</v>
      </c>
      <c r="C758" s="301"/>
      <c r="D758" s="591" t="s">
        <v>87</v>
      </c>
      <c r="E758" s="301"/>
      <c r="F758" s="430">
        <v>229899.99999999997</v>
      </c>
      <c r="G758" s="779"/>
      <c r="H758" s="430">
        <v>252890</v>
      </c>
    </row>
    <row r="759" spans="1:8" s="44" customFormat="1" ht="24.75" customHeight="1">
      <c r="A759" s="344"/>
      <c r="B759" s="428" t="s">
        <v>802</v>
      </c>
      <c r="C759" s="301"/>
      <c r="D759" s="591" t="s">
        <v>87</v>
      </c>
      <c r="E759" s="301"/>
      <c r="F759" s="430">
        <v>241999.99999999997</v>
      </c>
      <c r="G759" s="779"/>
      <c r="H759" s="430">
        <v>266200</v>
      </c>
    </row>
    <row r="760" spans="1:8" s="44" customFormat="1" ht="24.75" customHeight="1">
      <c r="A760" s="344"/>
      <c r="B760" s="428" t="s">
        <v>803</v>
      </c>
      <c r="C760" s="301"/>
      <c r="D760" s="591" t="s">
        <v>87</v>
      </c>
      <c r="E760" s="301"/>
      <c r="F760" s="430">
        <v>266200</v>
      </c>
      <c r="G760" s="779"/>
      <c r="H760" s="430">
        <v>292820</v>
      </c>
    </row>
    <row r="761" spans="1:8" s="44" customFormat="1" ht="24.75" customHeight="1">
      <c r="A761" s="344"/>
      <c r="B761" s="428" t="s">
        <v>804</v>
      </c>
      <c r="C761" s="301"/>
      <c r="D761" s="591" t="s">
        <v>87</v>
      </c>
      <c r="E761" s="301"/>
      <c r="F761" s="430">
        <v>266200</v>
      </c>
      <c r="G761" s="779"/>
      <c r="H761" s="430">
        <v>292820</v>
      </c>
    </row>
    <row r="762" spans="1:8" s="44" customFormat="1" ht="24.75" customHeight="1">
      <c r="A762" s="344"/>
      <c r="B762" s="428" t="s">
        <v>805</v>
      </c>
      <c r="C762" s="301"/>
      <c r="D762" s="591" t="s">
        <v>87</v>
      </c>
      <c r="E762" s="301"/>
      <c r="F762" s="430">
        <v>266200</v>
      </c>
      <c r="G762" s="779"/>
      <c r="H762" s="430">
        <v>292820</v>
      </c>
    </row>
    <row r="763" spans="1:8" s="44" customFormat="1" ht="24.75" customHeight="1" hidden="1">
      <c r="A763" s="344"/>
      <c r="B763" s="428" t="s">
        <v>793</v>
      </c>
      <c r="C763" s="301"/>
      <c r="D763" s="591" t="s">
        <v>87</v>
      </c>
      <c r="E763" s="301"/>
      <c r="F763" s="430">
        <v>0</v>
      </c>
      <c r="G763" s="779"/>
      <c r="H763" s="430"/>
    </row>
    <row r="764" spans="1:8" s="44" customFormat="1" ht="24.75" customHeight="1">
      <c r="A764" s="344"/>
      <c r="B764" s="428" t="s">
        <v>806</v>
      </c>
      <c r="C764" s="301"/>
      <c r="D764" s="591" t="s">
        <v>87</v>
      </c>
      <c r="E764" s="301"/>
      <c r="F764" s="430">
        <v>322250</v>
      </c>
      <c r="G764" s="779"/>
      <c r="H764" s="430">
        <v>354475</v>
      </c>
    </row>
    <row r="765" spans="1:8" s="44" customFormat="1" ht="24.75" customHeight="1" hidden="1">
      <c r="A765" s="344"/>
      <c r="B765" s="428" t="s">
        <v>793</v>
      </c>
      <c r="C765" s="301"/>
      <c r="D765" s="591" t="s">
        <v>87</v>
      </c>
      <c r="E765" s="301"/>
      <c r="F765" s="430">
        <v>0</v>
      </c>
      <c r="G765" s="779"/>
      <c r="H765" s="430"/>
    </row>
    <row r="766" spans="1:8" s="44" customFormat="1" ht="24.75" customHeight="1">
      <c r="A766" s="344"/>
      <c r="B766" s="428" t="s">
        <v>807</v>
      </c>
      <c r="C766" s="301"/>
      <c r="D766" s="591" t="s">
        <v>87</v>
      </c>
      <c r="E766" s="301"/>
      <c r="F766" s="430">
        <v>419999.99999999994</v>
      </c>
      <c r="G766" s="779"/>
      <c r="H766" s="430">
        <v>462000</v>
      </c>
    </row>
    <row r="767" spans="1:8" s="44" customFormat="1" ht="24.75" customHeight="1">
      <c r="A767" s="344"/>
      <c r="B767" s="428" t="s">
        <v>808</v>
      </c>
      <c r="C767" s="301"/>
      <c r="D767" s="591" t="s">
        <v>87</v>
      </c>
      <c r="E767" s="301"/>
      <c r="F767" s="430">
        <v>479999.99999999994</v>
      </c>
      <c r="G767" s="779"/>
      <c r="H767" s="430">
        <v>528000</v>
      </c>
    </row>
    <row r="768" spans="1:8" s="44" customFormat="1" ht="24.75" customHeight="1">
      <c r="A768" s="344"/>
      <c r="B768" s="428" t="s">
        <v>809</v>
      </c>
      <c r="C768" s="301"/>
      <c r="D768" s="591" t="s">
        <v>87</v>
      </c>
      <c r="E768" s="301"/>
      <c r="F768" s="430">
        <v>550000</v>
      </c>
      <c r="G768" s="779"/>
      <c r="H768" s="430">
        <v>605000</v>
      </c>
    </row>
    <row r="769" spans="1:8" s="44" customFormat="1" ht="24.75" customHeight="1">
      <c r="A769" s="344"/>
      <c r="B769" s="428" t="s">
        <v>810</v>
      </c>
      <c r="C769" s="301"/>
      <c r="D769" s="591" t="s">
        <v>87</v>
      </c>
      <c r="E769" s="301"/>
      <c r="F769" s="430">
        <v>126674.99999999999</v>
      </c>
      <c r="G769" s="779"/>
      <c r="H769" s="430">
        <v>139342.5</v>
      </c>
    </row>
    <row r="770" spans="1:8" s="44" customFormat="1" ht="24.75" customHeight="1">
      <c r="A770" s="344"/>
      <c r="B770" s="428" t="s">
        <v>811</v>
      </c>
      <c r="C770" s="301"/>
      <c r="D770" s="591" t="s">
        <v>87</v>
      </c>
      <c r="E770" s="301"/>
      <c r="F770" s="430">
        <v>213950</v>
      </c>
      <c r="G770" s="779"/>
      <c r="H770" s="430">
        <v>235345.00000000003</v>
      </c>
    </row>
    <row r="771" spans="1:8" s="44" customFormat="1" ht="24.75" customHeight="1" hidden="1">
      <c r="A771" s="344"/>
      <c r="B771" s="428" t="s">
        <v>794</v>
      </c>
      <c r="C771" s="301"/>
      <c r="D771" s="591" t="s">
        <v>87</v>
      </c>
      <c r="E771" s="301"/>
      <c r="F771" s="430">
        <v>0</v>
      </c>
      <c r="G771" s="779"/>
      <c r="H771" s="430"/>
    </row>
    <row r="772" spans="1:8" s="44" customFormat="1" ht="24.75" customHeight="1">
      <c r="A772" s="344"/>
      <c r="B772" s="428" t="s">
        <v>812</v>
      </c>
      <c r="C772" s="301"/>
      <c r="D772" s="591" t="s">
        <v>87</v>
      </c>
      <c r="E772" s="301"/>
      <c r="F772" s="430">
        <v>270000</v>
      </c>
      <c r="G772" s="779"/>
      <c r="H772" s="430">
        <v>297000</v>
      </c>
    </row>
    <row r="773" spans="1:8" s="44" customFormat="1" ht="24.75" customHeight="1" hidden="1">
      <c r="A773" s="344"/>
      <c r="B773" s="428" t="s">
        <v>795</v>
      </c>
      <c r="C773" s="301"/>
      <c r="D773" s="591" t="s">
        <v>87</v>
      </c>
      <c r="E773" s="301"/>
      <c r="F773" s="430">
        <v>0</v>
      </c>
      <c r="G773" s="779"/>
      <c r="H773" s="430"/>
    </row>
    <row r="774" spans="1:8" s="44" customFormat="1" ht="24.75" customHeight="1">
      <c r="A774" s="344"/>
      <c r="B774" s="428" t="s">
        <v>813</v>
      </c>
      <c r="C774" s="301"/>
      <c r="D774" s="591" t="s">
        <v>87</v>
      </c>
      <c r="E774" s="301"/>
      <c r="F774" s="430">
        <v>288500</v>
      </c>
      <c r="G774" s="779"/>
      <c r="H774" s="430">
        <v>317350</v>
      </c>
    </row>
    <row r="775" spans="1:8" s="44" customFormat="1" ht="21.75" customHeight="1" hidden="1">
      <c r="A775" s="264"/>
      <c r="B775" s="187" t="s">
        <v>794</v>
      </c>
      <c r="C775" s="387"/>
      <c r="D775" s="591" t="s">
        <v>87</v>
      </c>
      <c r="E775" s="186"/>
      <c r="F775" s="430">
        <v>0</v>
      </c>
      <c r="G775" s="779"/>
      <c r="H775" s="429"/>
    </row>
    <row r="776" spans="1:8" s="44" customFormat="1" ht="21.75" customHeight="1">
      <c r="A776" s="264"/>
      <c r="B776" s="187" t="s">
        <v>814</v>
      </c>
      <c r="C776" s="387"/>
      <c r="D776" s="591" t="s">
        <v>87</v>
      </c>
      <c r="E776" s="186"/>
      <c r="F776" s="430">
        <v>320000</v>
      </c>
      <c r="G776" s="779"/>
      <c r="H776" s="429">
        <v>352000</v>
      </c>
    </row>
    <row r="777" spans="1:8" s="44" customFormat="1" ht="21.75" customHeight="1" hidden="1">
      <c r="A777" s="264"/>
      <c r="B777" s="187" t="s">
        <v>795</v>
      </c>
      <c r="C777" s="387"/>
      <c r="D777" s="591" t="s">
        <v>87</v>
      </c>
      <c r="E777" s="186"/>
      <c r="F777" s="430">
        <v>0</v>
      </c>
      <c r="G777" s="779"/>
      <c r="H777" s="429"/>
    </row>
    <row r="778" spans="1:8" s="44" customFormat="1" ht="21.75" customHeight="1">
      <c r="A778" s="264"/>
      <c r="B778" s="187" t="s">
        <v>815</v>
      </c>
      <c r="C778" s="387"/>
      <c r="D778" s="591" t="s">
        <v>87</v>
      </c>
      <c r="E778" s="186"/>
      <c r="F778" s="430">
        <v>799999.9999999999</v>
      </c>
      <c r="G778" s="779"/>
      <c r="H778" s="429">
        <v>880000</v>
      </c>
    </row>
    <row r="779" spans="1:8" s="44" customFormat="1" ht="21.75" customHeight="1">
      <c r="A779" s="264"/>
      <c r="B779" s="187" t="s">
        <v>816</v>
      </c>
      <c r="C779" s="387"/>
      <c r="D779" s="591" t="s">
        <v>87</v>
      </c>
      <c r="E779" s="186"/>
      <c r="F779" s="430">
        <v>499999.99999999994</v>
      </c>
      <c r="G779" s="779"/>
      <c r="H779" s="429">
        <v>550000</v>
      </c>
    </row>
    <row r="780" spans="1:8" s="44" customFormat="1" ht="21.75" customHeight="1">
      <c r="A780" s="264"/>
      <c r="B780" s="187" t="s">
        <v>817</v>
      </c>
      <c r="C780" s="387"/>
      <c r="D780" s="591" t="s">
        <v>87</v>
      </c>
      <c r="E780" s="186"/>
      <c r="F780" s="430">
        <v>280000</v>
      </c>
      <c r="G780" s="779"/>
      <c r="H780" s="429">
        <v>308000</v>
      </c>
    </row>
    <row r="781" spans="1:8" s="44" customFormat="1" ht="21.75" customHeight="1">
      <c r="A781" s="264"/>
      <c r="B781" s="187" t="s">
        <v>818</v>
      </c>
      <c r="C781" s="387"/>
      <c r="D781" s="591" t="s">
        <v>87</v>
      </c>
      <c r="E781" s="186"/>
      <c r="F781" s="430">
        <v>350000</v>
      </c>
      <c r="G781" s="779"/>
      <c r="H781" s="429">
        <v>385000</v>
      </c>
    </row>
    <row r="782" spans="1:7" s="22" customFormat="1" ht="21.75" customHeight="1">
      <c r="A782" s="266" t="s">
        <v>5</v>
      </c>
      <c r="B782" s="279" t="s">
        <v>389</v>
      </c>
      <c r="C782" s="281"/>
      <c r="D782" s="84"/>
      <c r="E782" s="96"/>
      <c r="F782" s="881"/>
      <c r="G782" s="645"/>
    </row>
    <row r="783" spans="1:7" s="44" customFormat="1" ht="21.75" customHeight="1">
      <c r="A783" s="271">
        <v>1</v>
      </c>
      <c r="B783" s="594" t="s">
        <v>353</v>
      </c>
      <c r="C783" s="632"/>
      <c r="D783" s="77"/>
      <c r="E783" s="79"/>
      <c r="F783" s="856"/>
      <c r="G783" s="779"/>
    </row>
    <row r="784" spans="1:7" s="22" customFormat="1" ht="42.75" customHeight="1">
      <c r="A784" s="271" t="s">
        <v>365</v>
      </c>
      <c r="B784" s="1197" t="s">
        <v>2121</v>
      </c>
      <c r="C784" s="1198"/>
      <c r="D784" s="1198"/>
      <c r="E784" s="1198"/>
      <c r="F784" s="1199"/>
      <c r="G784" s="645"/>
    </row>
    <row r="785" spans="1:8" s="22" customFormat="1" ht="26.25" customHeight="1">
      <c r="A785" s="271"/>
      <c r="B785" s="80" t="s">
        <v>1119</v>
      </c>
      <c r="C785" s="272"/>
      <c r="D785" s="77" t="s">
        <v>85</v>
      </c>
      <c r="E785" s="246"/>
      <c r="F785" s="882">
        <v>21296.296296296296</v>
      </c>
      <c r="G785" s="645"/>
      <c r="H785" s="246">
        <v>23000</v>
      </c>
    </row>
    <row r="786" spans="1:8" s="22" customFormat="1" ht="21.75" customHeight="1">
      <c r="A786" s="271"/>
      <c r="B786" s="80" t="s">
        <v>1120</v>
      </c>
      <c r="C786" s="272"/>
      <c r="D786" s="77" t="s">
        <v>87</v>
      </c>
      <c r="E786" s="246"/>
      <c r="F786" s="882">
        <v>12962.962962962962</v>
      </c>
      <c r="G786" s="645"/>
      <c r="H786" s="246">
        <v>14000</v>
      </c>
    </row>
    <row r="787" spans="1:8" s="22" customFormat="1" ht="21.75" customHeight="1">
      <c r="A787" s="271"/>
      <c r="B787" s="80" t="s">
        <v>1118</v>
      </c>
      <c r="C787" s="272"/>
      <c r="D787" s="77" t="s">
        <v>87</v>
      </c>
      <c r="E787" s="246"/>
      <c r="F787" s="882">
        <v>12037.037037037036</v>
      </c>
      <c r="G787" s="645"/>
      <c r="H787" s="246">
        <v>13000</v>
      </c>
    </row>
    <row r="788" spans="1:8" s="22" customFormat="1" ht="21.75" customHeight="1">
      <c r="A788" s="271"/>
      <c r="B788" s="80" t="s">
        <v>1121</v>
      </c>
      <c r="C788" s="272"/>
      <c r="D788" s="77" t="s">
        <v>87</v>
      </c>
      <c r="E788" s="246"/>
      <c r="F788" s="882">
        <v>25000</v>
      </c>
      <c r="G788" s="645"/>
      <c r="H788" s="246">
        <v>27000</v>
      </c>
    </row>
    <row r="789" spans="1:8" s="22" customFormat="1" ht="21.75" customHeight="1">
      <c r="A789" s="271"/>
      <c r="B789" s="80" t="s">
        <v>1114</v>
      </c>
      <c r="C789" s="272"/>
      <c r="D789" s="77" t="s">
        <v>87</v>
      </c>
      <c r="E789" s="246"/>
      <c r="F789" s="882">
        <v>3703.7037037037035</v>
      </c>
      <c r="G789" s="645"/>
      <c r="H789" s="246">
        <v>4000</v>
      </c>
    </row>
    <row r="790" spans="1:8" s="22" customFormat="1" ht="21.75" customHeight="1">
      <c r="A790" s="271"/>
      <c r="B790" s="80" t="s">
        <v>1113</v>
      </c>
      <c r="C790" s="272"/>
      <c r="D790" s="77" t="s">
        <v>87</v>
      </c>
      <c r="E790" s="246"/>
      <c r="F790" s="882">
        <v>7407.407407407407</v>
      </c>
      <c r="G790" s="645"/>
      <c r="H790" s="246">
        <v>8000</v>
      </c>
    </row>
    <row r="791" spans="1:8" s="22" customFormat="1" ht="21.75" customHeight="1">
      <c r="A791" s="271"/>
      <c r="B791" s="80" t="s">
        <v>1115</v>
      </c>
      <c r="C791" s="272"/>
      <c r="D791" s="77" t="s">
        <v>87</v>
      </c>
      <c r="E791" s="246"/>
      <c r="F791" s="882">
        <v>7222.222222222222</v>
      </c>
      <c r="G791" s="645"/>
      <c r="H791" s="246">
        <v>7800</v>
      </c>
    </row>
    <row r="792" spans="1:8" s="22" customFormat="1" ht="21.75" customHeight="1">
      <c r="A792" s="271"/>
      <c r="B792" s="80" t="s">
        <v>1116</v>
      </c>
      <c r="C792" s="272"/>
      <c r="D792" s="77" t="s">
        <v>87</v>
      </c>
      <c r="E792" s="527"/>
      <c r="F792" s="882">
        <v>6944.444444444444</v>
      </c>
      <c r="G792" s="645"/>
      <c r="H792" s="246">
        <v>7500</v>
      </c>
    </row>
    <row r="793" spans="1:8" s="22" customFormat="1" ht="21.75" customHeight="1">
      <c r="A793" s="271"/>
      <c r="B793" s="80" t="s">
        <v>1117</v>
      </c>
      <c r="C793" s="272"/>
      <c r="D793" s="77" t="s">
        <v>87</v>
      </c>
      <c r="E793" s="522"/>
      <c r="F793" s="882">
        <v>6944.444444444444</v>
      </c>
      <c r="G793" s="645"/>
      <c r="H793" s="246">
        <v>7500</v>
      </c>
    </row>
    <row r="794" spans="1:8" s="22" customFormat="1" ht="21.75" customHeight="1">
      <c r="A794" s="271"/>
      <c r="B794" s="80" t="s">
        <v>1122</v>
      </c>
      <c r="C794" s="272"/>
      <c r="D794" s="77" t="s">
        <v>87</v>
      </c>
      <c r="E794" s="528"/>
      <c r="F794" s="882">
        <v>3148.148148148148</v>
      </c>
      <c r="G794" s="645"/>
      <c r="H794" s="526">
        <v>3400</v>
      </c>
    </row>
    <row r="795" spans="1:7" s="22" customFormat="1" ht="61.5" customHeight="1">
      <c r="A795" s="271" t="s">
        <v>366</v>
      </c>
      <c r="B795" s="1197" t="s">
        <v>2122</v>
      </c>
      <c r="C795" s="1198"/>
      <c r="D795" s="1198"/>
      <c r="E795" s="1198"/>
      <c r="F795" s="1199"/>
      <c r="G795" s="645"/>
    </row>
    <row r="796" spans="1:7" s="22" customFormat="1" ht="21.75" customHeight="1">
      <c r="A796" s="271"/>
      <c r="B796" s="371" t="s">
        <v>670</v>
      </c>
      <c r="C796" s="377"/>
      <c r="D796" s="377"/>
      <c r="E796" s="377"/>
      <c r="F796" s="883"/>
      <c r="G796" s="645"/>
    </row>
    <row r="797" spans="1:8" s="22" customFormat="1" ht="21.75" customHeight="1">
      <c r="A797" s="271"/>
      <c r="B797" s="76" t="s">
        <v>669</v>
      </c>
      <c r="C797" s="272"/>
      <c r="D797" s="77" t="s">
        <v>85</v>
      </c>
      <c r="E797" s="246"/>
      <c r="F797" s="882">
        <v>14722.22222222222</v>
      </c>
      <c r="G797" s="645"/>
      <c r="H797" s="246">
        <v>15900</v>
      </c>
    </row>
    <row r="798" spans="1:8" s="22" customFormat="1" ht="21.75" customHeight="1">
      <c r="A798" s="271"/>
      <c r="B798" s="76" t="s">
        <v>660</v>
      </c>
      <c r="C798" s="272"/>
      <c r="D798" s="77" t="s">
        <v>87</v>
      </c>
      <c r="E798" s="246"/>
      <c r="F798" s="882">
        <v>24777.777777777777</v>
      </c>
      <c r="G798" s="645"/>
      <c r="H798" s="246">
        <v>26760</v>
      </c>
    </row>
    <row r="799" spans="1:8" s="22" customFormat="1" ht="21.75" customHeight="1">
      <c r="A799" s="271"/>
      <c r="B799" s="76" t="s">
        <v>661</v>
      </c>
      <c r="C799" s="272"/>
      <c r="D799" s="77" t="s">
        <v>87</v>
      </c>
      <c r="E799" s="246"/>
      <c r="F799" s="882">
        <v>24777.777777777777</v>
      </c>
      <c r="G799" s="645"/>
      <c r="H799" s="246">
        <v>26760</v>
      </c>
    </row>
    <row r="800" spans="1:8" s="22" customFormat="1" ht="21.75" customHeight="1">
      <c r="A800" s="271"/>
      <c r="B800" s="373" t="s">
        <v>662</v>
      </c>
      <c r="C800" s="272"/>
      <c r="D800" s="77" t="s">
        <v>87</v>
      </c>
      <c r="E800" s="246"/>
      <c r="F800" s="882"/>
      <c r="G800" s="645"/>
      <c r="H800" s="246"/>
    </row>
    <row r="801" spans="1:8" s="22" customFormat="1" ht="21.75" customHeight="1">
      <c r="A801" s="271"/>
      <c r="B801" s="376" t="s">
        <v>668</v>
      </c>
      <c r="C801" s="272"/>
      <c r="D801" s="77" t="s">
        <v>87</v>
      </c>
      <c r="E801" s="246"/>
      <c r="F801" s="882">
        <v>8777.777777777777</v>
      </c>
      <c r="G801" s="645"/>
      <c r="H801" s="246">
        <v>9480</v>
      </c>
    </row>
    <row r="802" spans="1:8" s="22" customFormat="1" ht="21.75" customHeight="1">
      <c r="A802" s="271"/>
      <c r="B802" s="376" t="s">
        <v>667</v>
      </c>
      <c r="C802" s="272"/>
      <c r="D802" s="77" t="s">
        <v>87</v>
      </c>
      <c r="E802" s="246"/>
      <c r="F802" s="882">
        <v>5277.777777777777</v>
      </c>
      <c r="G802" s="645"/>
      <c r="H802" s="246">
        <v>5700</v>
      </c>
    </row>
    <row r="803" spans="1:8" s="22" customFormat="1" ht="21.75" customHeight="1">
      <c r="A803" s="271"/>
      <c r="B803" s="76" t="s">
        <v>666</v>
      </c>
      <c r="C803" s="272"/>
      <c r="D803" s="77" t="s">
        <v>87</v>
      </c>
      <c r="E803" s="246"/>
      <c r="F803" s="882">
        <v>16620.37037037037</v>
      </c>
      <c r="G803" s="645"/>
      <c r="H803" s="246">
        <v>17950</v>
      </c>
    </row>
    <row r="804" spans="1:8" s="22" customFormat="1" ht="21.75" customHeight="1">
      <c r="A804" s="271"/>
      <c r="B804" s="76" t="s">
        <v>665</v>
      </c>
      <c r="C804" s="272"/>
      <c r="D804" s="77" t="s">
        <v>87</v>
      </c>
      <c r="E804" s="246"/>
      <c r="F804" s="882">
        <v>6361.11111111111</v>
      </c>
      <c r="G804" s="645"/>
      <c r="H804" s="246">
        <v>6870</v>
      </c>
    </row>
    <row r="805" spans="1:8" s="22" customFormat="1" ht="21.75" customHeight="1">
      <c r="A805" s="271"/>
      <c r="B805" s="76" t="s">
        <v>664</v>
      </c>
      <c r="C805" s="272"/>
      <c r="D805" s="77" t="s">
        <v>87</v>
      </c>
      <c r="E805" s="246"/>
      <c r="F805" s="882">
        <v>8768.518518518518</v>
      </c>
      <c r="G805" s="645"/>
      <c r="H805" s="246">
        <v>9470</v>
      </c>
    </row>
    <row r="806" spans="1:8" s="22" customFormat="1" ht="21.75" customHeight="1">
      <c r="A806" s="271"/>
      <c r="B806" s="376" t="s">
        <v>663</v>
      </c>
      <c r="C806" s="272"/>
      <c r="D806" s="77" t="s">
        <v>87</v>
      </c>
      <c r="E806" s="246"/>
      <c r="F806" s="882">
        <v>11629.62962962963</v>
      </c>
      <c r="G806" s="645"/>
      <c r="H806" s="246">
        <v>12560</v>
      </c>
    </row>
    <row r="807" spans="1:7" s="22" customFormat="1" ht="61.5" customHeight="1">
      <c r="A807" s="271" t="s">
        <v>370</v>
      </c>
      <c r="B807" s="1173" t="s">
        <v>2181</v>
      </c>
      <c r="C807" s="1174"/>
      <c r="D807" s="1174"/>
      <c r="E807" s="1174"/>
      <c r="F807" s="1175"/>
      <c r="G807" s="645"/>
    </row>
    <row r="808" spans="1:7" s="32" customFormat="1" ht="46.5" customHeight="1">
      <c r="A808" s="224"/>
      <c r="B808" s="76" t="s">
        <v>2184</v>
      </c>
      <c r="C808" s="81" t="s">
        <v>175</v>
      </c>
      <c r="D808" s="77" t="s">
        <v>85</v>
      </c>
      <c r="E808" s="79"/>
      <c r="F808" s="856"/>
      <c r="G808" s="645"/>
    </row>
    <row r="809" spans="1:8" s="32" customFormat="1" ht="21.75" customHeight="1">
      <c r="A809" s="224"/>
      <c r="B809" s="76" t="s">
        <v>2179</v>
      </c>
      <c r="C809" s="75" t="s">
        <v>87</v>
      </c>
      <c r="D809" s="77" t="s">
        <v>87</v>
      </c>
      <c r="E809" s="78"/>
      <c r="F809" s="78">
        <v>15000</v>
      </c>
      <c r="G809" s="645"/>
      <c r="H809" s="78"/>
    </row>
    <row r="810" spans="1:8" s="32" customFormat="1" ht="41.25" customHeight="1">
      <c r="A810" s="224"/>
      <c r="B810" s="76" t="s">
        <v>2180</v>
      </c>
      <c r="C810" s="75" t="s">
        <v>87</v>
      </c>
      <c r="D810" s="77" t="s">
        <v>87</v>
      </c>
      <c r="E810" s="78"/>
      <c r="F810" s="78">
        <v>15500</v>
      </c>
      <c r="G810" s="645"/>
      <c r="H810" s="78"/>
    </row>
    <row r="811" spans="1:8" s="22" customFormat="1" ht="21.75" customHeight="1">
      <c r="A811" s="271"/>
      <c r="B811" s="76" t="s">
        <v>2182</v>
      </c>
      <c r="C811" s="75" t="s">
        <v>87</v>
      </c>
      <c r="D811" s="77" t="s">
        <v>87</v>
      </c>
      <c r="E811" s="78"/>
      <c r="F811" s="78">
        <v>28000</v>
      </c>
      <c r="G811" s="645"/>
      <c r="H811" s="78"/>
    </row>
    <row r="812" spans="1:8" s="22" customFormat="1" ht="21.75" customHeight="1">
      <c r="A812" s="271"/>
      <c r="B812" s="76" t="s">
        <v>2183</v>
      </c>
      <c r="C812" s="75" t="s">
        <v>87</v>
      </c>
      <c r="D812" s="77" t="s">
        <v>87</v>
      </c>
      <c r="E812" s="78"/>
      <c r="F812" s="78">
        <v>28000</v>
      </c>
      <c r="G812" s="645"/>
      <c r="H812" s="78"/>
    </row>
    <row r="813" spans="1:7" s="22" customFormat="1" ht="37.5" customHeight="1">
      <c r="A813" s="271" t="s">
        <v>371</v>
      </c>
      <c r="B813" s="1197" t="s">
        <v>2065</v>
      </c>
      <c r="C813" s="1198"/>
      <c r="D813" s="1198"/>
      <c r="E813" s="1198"/>
      <c r="F813" s="1199"/>
      <c r="G813" s="645"/>
    </row>
    <row r="814" spans="1:7" s="22" customFormat="1" ht="24.75" customHeight="1">
      <c r="A814" s="271"/>
      <c r="B814" s="950" t="s">
        <v>1675</v>
      </c>
      <c r="C814" s="951"/>
      <c r="D814" s="951"/>
      <c r="E814" s="951"/>
      <c r="F814" s="952"/>
      <c r="G814" s="645"/>
    </row>
    <row r="815" spans="1:7" s="22" customFormat="1" ht="21.75" customHeight="1" hidden="1">
      <c r="A815" s="271"/>
      <c r="B815" s="326" t="s">
        <v>608</v>
      </c>
      <c r="C815" s="81" t="s">
        <v>175</v>
      </c>
      <c r="D815" s="77" t="s">
        <v>85</v>
      </c>
      <c r="E815" s="77"/>
      <c r="F815" s="856"/>
      <c r="G815" s="645"/>
    </row>
    <row r="816" spans="1:7" s="22" customFormat="1" ht="21.75" customHeight="1" hidden="1">
      <c r="A816" s="271"/>
      <c r="B816" s="326" t="s">
        <v>609</v>
      </c>
      <c r="C816" s="75" t="s">
        <v>87</v>
      </c>
      <c r="D816" s="51" t="s">
        <v>87</v>
      </c>
      <c r="E816" s="77"/>
      <c r="F816" s="856"/>
      <c r="G816" s="645"/>
    </row>
    <row r="817" spans="1:7" s="22" customFormat="1" ht="21.75" customHeight="1" hidden="1">
      <c r="A817" s="271"/>
      <c r="B817" s="326" t="s">
        <v>610</v>
      </c>
      <c r="C817" s="75" t="s">
        <v>87</v>
      </c>
      <c r="D817" s="51" t="s">
        <v>87</v>
      </c>
      <c r="E817" s="77"/>
      <c r="F817" s="856"/>
      <c r="G817" s="645"/>
    </row>
    <row r="818" spans="1:7" s="22" customFormat="1" ht="21.75" customHeight="1" hidden="1">
      <c r="A818" s="271"/>
      <c r="B818" s="326" t="s">
        <v>607</v>
      </c>
      <c r="C818" s="75" t="s">
        <v>87</v>
      </c>
      <c r="D818" s="51" t="s">
        <v>87</v>
      </c>
      <c r="E818" s="77"/>
      <c r="F818" s="856"/>
      <c r="G818" s="645"/>
    </row>
    <row r="819" spans="1:7" s="22" customFormat="1" ht="21.75" customHeight="1" hidden="1">
      <c r="A819" s="271"/>
      <c r="B819" s="326" t="s">
        <v>611</v>
      </c>
      <c r="C819" s="75" t="s">
        <v>87</v>
      </c>
      <c r="D819" s="51" t="s">
        <v>87</v>
      </c>
      <c r="E819" s="77"/>
      <c r="F819" s="856"/>
      <c r="G819" s="645"/>
    </row>
    <row r="820" spans="1:7" s="22" customFormat="1" ht="21.75" customHeight="1" hidden="1">
      <c r="A820" s="271"/>
      <c r="B820" s="326" t="s">
        <v>606</v>
      </c>
      <c r="C820" s="75" t="s">
        <v>87</v>
      </c>
      <c r="D820" s="51" t="s">
        <v>87</v>
      </c>
      <c r="E820" s="77"/>
      <c r="F820" s="856"/>
      <c r="G820" s="645"/>
    </row>
    <row r="821" spans="1:7" s="22" customFormat="1" ht="51" customHeight="1">
      <c r="A821" s="271" t="s">
        <v>372</v>
      </c>
      <c r="B821" s="1013" t="s">
        <v>2123</v>
      </c>
      <c r="C821" s="1014"/>
      <c r="D821" s="1014"/>
      <c r="E821" s="1014"/>
      <c r="F821" s="1015"/>
      <c r="G821" s="645"/>
    </row>
    <row r="822" spans="1:7" s="22" customFormat="1" ht="21.75" customHeight="1">
      <c r="A822" s="271"/>
      <c r="B822" s="622" t="s">
        <v>854</v>
      </c>
      <c r="C822" s="377"/>
      <c r="D822" s="377"/>
      <c r="E822" s="77"/>
      <c r="F822" s="856"/>
      <c r="G822" s="645"/>
    </row>
    <row r="823" spans="1:8" s="22" customFormat="1" ht="21.75" customHeight="1">
      <c r="A823" s="271"/>
      <c r="B823" s="76" t="s">
        <v>866</v>
      </c>
      <c r="C823" s="272"/>
      <c r="D823" s="77" t="s">
        <v>85</v>
      </c>
      <c r="E823" s="77"/>
      <c r="F823" s="856">
        <v>13981.48148148148</v>
      </c>
      <c r="G823" s="645"/>
      <c r="H823" s="327">
        <v>15100</v>
      </c>
    </row>
    <row r="824" spans="1:8" s="22" customFormat="1" ht="21.75" customHeight="1">
      <c r="A824" s="271"/>
      <c r="B824" s="76" t="s">
        <v>660</v>
      </c>
      <c r="C824" s="272"/>
      <c r="D824" s="77" t="s">
        <v>87</v>
      </c>
      <c r="E824" s="77"/>
      <c r="F824" s="856">
        <v>20000</v>
      </c>
      <c r="G824" s="645"/>
      <c r="H824" s="327">
        <v>21600</v>
      </c>
    </row>
    <row r="825" spans="1:8" s="22" customFormat="1" ht="21.75" customHeight="1">
      <c r="A825" s="271"/>
      <c r="B825" s="76" t="s">
        <v>661</v>
      </c>
      <c r="C825" s="272"/>
      <c r="D825" s="77" t="s">
        <v>87</v>
      </c>
      <c r="E825" s="77"/>
      <c r="F825" s="856">
        <v>20000</v>
      </c>
      <c r="G825" s="645"/>
      <c r="H825" s="327">
        <v>21600</v>
      </c>
    </row>
    <row r="826" spans="1:8" s="22" customFormat="1" ht="21.75" customHeight="1">
      <c r="A826" s="271"/>
      <c r="B826" s="76" t="s">
        <v>136</v>
      </c>
      <c r="C826" s="75"/>
      <c r="D826" s="77" t="s">
        <v>87</v>
      </c>
      <c r="E826" s="77"/>
      <c r="F826" s="856">
        <v>25092.59259259259</v>
      </c>
      <c r="G826" s="645"/>
      <c r="H826" s="327">
        <v>27100</v>
      </c>
    </row>
    <row r="827" spans="1:8" s="22" customFormat="1" ht="21.75" customHeight="1">
      <c r="A827" s="271"/>
      <c r="B827" s="76" t="s">
        <v>137</v>
      </c>
      <c r="C827" s="75"/>
      <c r="D827" s="77" t="s">
        <v>87</v>
      </c>
      <c r="E827" s="77"/>
      <c r="F827" s="856">
        <v>25092.59259259259</v>
      </c>
      <c r="G827" s="645"/>
      <c r="H827" s="327">
        <v>27100</v>
      </c>
    </row>
    <row r="828" spans="1:8" s="22" customFormat="1" ht="21.75" customHeight="1">
      <c r="A828" s="271"/>
      <c r="B828" s="76" t="s">
        <v>138</v>
      </c>
      <c r="C828" s="75"/>
      <c r="D828" s="77" t="s">
        <v>87</v>
      </c>
      <c r="E828" s="77"/>
      <c r="F828" s="856">
        <v>30648.148148148146</v>
      </c>
      <c r="G828" s="645"/>
      <c r="H828" s="327">
        <v>33100</v>
      </c>
    </row>
    <row r="829" spans="1:8" s="22" customFormat="1" ht="21.75" customHeight="1">
      <c r="A829" s="271"/>
      <c r="B829" s="76" t="s">
        <v>139</v>
      </c>
      <c r="C829" s="75"/>
      <c r="D829" s="77" t="s">
        <v>87</v>
      </c>
      <c r="E829" s="77"/>
      <c r="F829" s="856">
        <v>30648.148148148146</v>
      </c>
      <c r="G829" s="645"/>
      <c r="H829" s="327">
        <v>33100</v>
      </c>
    </row>
    <row r="830" spans="1:8" s="22" customFormat="1" ht="21.75" customHeight="1">
      <c r="A830" s="271"/>
      <c r="B830" s="76" t="s">
        <v>140</v>
      </c>
      <c r="C830" s="75"/>
      <c r="D830" s="77" t="s">
        <v>87</v>
      </c>
      <c r="E830" s="77"/>
      <c r="F830" s="856">
        <v>37129.62962962963</v>
      </c>
      <c r="G830" s="645"/>
      <c r="H830" s="327">
        <v>40100</v>
      </c>
    </row>
    <row r="831" spans="1:8" s="22" customFormat="1" ht="21.75" customHeight="1">
      <c r="A831" s="271"/>
      <c r="B831" s="76" t="s">
        <v>141</v>
      </c>
      <c r="C831" s="75"/>
      <c r="D831" s="77" t="s">
        <v>87</v>
      </c>
      <c r="E831" s="77"/>
      <c r="F831" s="856">
        <v>37129.62962962963</v>
      </c>
      <c r="G831" s="645"/>
      <c r="H831" s="327">
        <v>40100</v>
      </c>
    </row>
    <row r="832" spans="1:8" s="22" customFormat="1" ht="38.25" customHeight="1">
      <c r="A832" s="271"/>
      <c r="B832" s="76" t="s">
        <v>855</v>
      </c>
      <c r="C832" s="75"/>
      <c r="D832" s="77" t="s">
        <v>85</v>
      </c>
      <c r="E832" s="77"/>
      <c r="F832" s="856">
        <v>232407.4074074074</v>
      </c>
      <c r="G832" s="645"/>
      <c r="H832" s="327">
        <v>251000</v>
      </c>
    </row>
    <row r="833" spans="1:8" s="22" customFormat="1" ht="21.75" customHeight="1">
      <c r="A833" s="271"/>
      <c r="B833" s="76" t="s">
        <v>856</v>
      </c>
      <c r="C833" s="75"/>
      <c r="D833" s="77" t="s">
        <v>857</v>
      </c>
      <c r="E833" s="77"/>
      <c r="F833" s="856">
        <v>212962.96296296295</v>
      </c>
      <c r="G833" s="645"/>
      <c r="H833" s="327">
        <v>230000</v>
      </c>
    </row>
    <row r="834" spans="1:8" s="22" customFormat="1" ht="21.75" customHeight="1">
      <c r="A834" s="271"/>
      <c r="B834" s="76" t="s">
        <v>858</v>
      </c>
      <c r="C834" s="75"/>
      <c r="D834" s="77" t="s">
        <v>859</v>
      </c>
      <c r="E834" s="77"/>
      <c r="F834" s="856">
        <v>694444.4444444444</v>
      </c>
      <c r="G834" s="645"/>
      <c r="H834" s="327">
        <v>750000</v>
      </c>
    </row>
    <row r="835" spans="1:8" s="22" customFormat="1" ht="21.75" customHeight="1">
      <c r="A835" s="271"/>
      <c r="B835" s="76" t="s">
        <v>860</v>
      </c>
      <c r="C835" s="75"/>
      <c r="D835" s="77" t="s">
        <v>85</v>
      </c>
      <c r="E835" s="77"/>
      <c r="F835" s="856">
        <v>259259.25925925924</v>
      </c>
      <c r="G835" s="645"/>
      <c r="H835" s="327">
        <v>280000</v>
      </c>
    </row>
    <row r="836" spans="1:8" s="22" customFormat="1" ht="21.75" customHeight="1">
      <c r="A836" s="271"/>
      <c r="B836" s="76" t="s">
        <v>861</v>
      </c>
      <c r="C836" s="75"/>
      <c r="D836" s="77" t="s">
        <v>862</v>
      </c>
      <c r="E836" s="77"/>
      <c r="F836" s="856">
        <v>212962.96296296295</v>
      </c>
      <c r="G836" s="645"/>
      <c r="H836" s="327">
        <v>230000</v>
      </c>
    </row>
    <row r="837" spans="1:8" s="22" customFormat="1" ht="21.75" customHeight="1">
      <c r="A837" s="271"/>
      <c r="B837" s="76" t="s">
        <v>863</v>
      </c>
      <c r="C837" s="75"/>
      <c r="D837" s="77" t="s">
        <v>862</v>
      </c>
      <c r="E837" s="77"/>
      <c r="F837" s="856">
        <v>120370.37037037036</v>
      </c>
      <c r="G837" s="645"/>
      <c r="H837" s="327">
        <v>130000</v>
      </c>
    </row>
    <row r="838" spans="1:8" s="22" customFormat="1" ht="21.75" customHeight="1">
      <c r="A838" s="271"/>
      <c r="B838" s="76" t="s">
        <v>864</v>
      </c>
      <c r="C838" s="75"/>
      <c r="D838" s="77" t="s">
        <v>857</v>
      </c>
      <c r="E838" s="77"/>
      <c r="F838" s="856">
        <v>462962.9629629629</v>
      </c>
      <c r="G838" s="645"/>
      <c r="H838" s="327">
        <v>500000</v>
      </c>
    </row>
    <row r="839" spans="1:8" s="22" customFormat="1" ht="21.75" customHeight="1">
      <c r="A839" s="271"/>
      <c r="B839" s="76" t="s">
        <v>865</v>
      </c>
      <c r="C839" s="75"/>
      <c r="D839" s="77" t="s">
        <v>857</v>
      </c>
      <c r="E839" s="77"/>
      <c r="F839" s="856">
        <v>231481.48148148146</v>
      </c>
      <c r="G839" s="645"/>
      <c r="H839" s="327">
        <v>250000</v>
      </c>
    </row>
    <row r="840" spans="1:7" s="44" customFormat="1" ht="21.75" customHeight="1">
      <c r="A840" s="271">
        <v>2</v>
      </c>
      <c r="B840" s="633" t="s">
        <v>350</v>
      </c>
      <c r="C840" s="634"/>
      <c r="D840" s="634"/>
      <c r="E840" s="634"/>
      <c r="F840" s="884"/>
      <c r="G840" s="779"/>
    </row>
    <row r="841" spans="1:7" s="22" customFormat="1" ht="63.75" customHeight="1">
      <c r="A841" s="716" t="s">
        <v>365</v>
      </c>
      <c r="B841" s="1055" t="s">
        <v>2124</v>
      </c>
      <c r="C841" s="1056"/>
      <c r="D841" s="1056"/>
      <c r="E841" s="1056"/>
      <c r="F841" s="1057"/>
      <c r="G841" s="645"/>
    </row>
    <row r="842" spans="1:7" s="22" customFormat="1" ht="18.75" hidden="1">
      <c r="A842" s="716"/>
      <c r="B842" s="1119" t="s">
        <v>1336</v>
      </c>
      <c r="C842" s="1120"/>
      <c r="D842" s="1120"/>
      <c r="E842" s="1120"/>
      <c r="F842" s="1121"/>
      <c r="G842" s="645"/>
    </row>
    <row r="843" spans="1:7" s="22" customFormat="1" ht="21.75" customHeight="1">
      <c r="A843" s="716"/>
      <c r="B843" s="599" t="s">
        <v>975</v>
      </c>
      <c r="C843" s="221"/>
      <c r="D843" s="130"/>
      <c r="E843" s="56"/>
      <c r="F843" s="853"/>
      <c r="G843" s="645"/>
    </row>
    <row r="844" spans="1:8" s="22" customFormat="1" ht="18.75">
      <c r="A844" s="716"/>
      <c r="B844" s="57" t="s">
        <v>121</v>
      </c>
      <c r="C844" s="221" t="s">
        <v>514</v>
      </c>
      <c r="D844" s="130" t="s">
        <v>93</v>
      </c>
      <c r="E844" s="56"/>
      <c r="F844" s="853">
        <v>129091</v>
      </c>
      <c r="G844" s="645"/>
      <c r="H844" s="56"/>
    </row>
    <row r="845" spans="1:8" s="22" customFormat="1" ht="18.75">
      <c r="A845" s="716"/>
      <c r="B845" s="57" t="s">
        <v>122</v>
      </c>
      <c r="C845" s="130" t="s">
        <v>87</v>
      </c>
      <c r="D845" s="130" t="s">
        <v>93</v>
      </c>
      <c r="E845" s="56"/>
      <c r="F845" s="853">
        <v>136364</v>
      </c>
      <c r="G845" s="645"/>
      <c r="H845" s="56"/>
    </row>
    <row r="846" spans="1:8" s="22" customFormat="1" ht="18.75">
      <c r="A846" s="716"/>
      <c r="B846" s="57" t="s">
        <v>123</v>
      </c>
      <c r="C846" s="130" t="s">
        <v>87</v>
      </c>
      <c r="D846" s="130" t="s">
        <v>93</v>
      </c>
      <c r="E846" s="56"/>
      <c r="F846" s="853">
        <v>151818</v>
      </c>
      <c r="G846" s="645"/>
      <c r="H846" s="56"/>
    </row>
    <row r="847" spans="1:8" s="22" customFormat="1" ht="19.5" customHeight="1">
      <c r="A847" s="716"/>
      <c r="B847" s="57" t="s">
        <v>1123</v>
      </c>
      <c r="C847" s="130" t="s">
        <v>87</v>
      </c>
      <c r="D847" s="130" t="s">
        <v>93</v>
      </c>
      <c r="E847" s="56"/>
      <c r="F847" s="853">
        <v>159091</v>
      </c>
      <c r="G847" s="645"/>
      <c r="H847" s="56"/>
    </row>
    <row r="848" spans="1:8" s="22" customFormat="1" ht="24" customHeight="1">
      <c r="A848" s="716"/>
      <c r="B848" s="55" t="s">
        <v>1305</v>
      </c>
      <c r="C848" s="260"/>
      <c r="D848" s="130"/>
      <c r="E848" s="56"/>
      <c r="F848" s="853"/>
      <c r="G848" s="645"/>
      <c r="H848" s="56"/>
    </row>
    <row r="849" spans="1:8" s="22" customFormat="1" ht="33">
      <c r="A849" s="716"/>
      <c r="B849" s="57" t="s">
        <v>121</v>
      </c>
      <c r="C849" s="529" t="s">
        <v>516</v>
      </c>
      <c r="D849" s="130" t="s">
        <v>93</v>
      </c>
      <c r="E849" s="56"/>
      <c r="F849" s="853">
        <v>129091</v>
      </c>
      <c r="G849" s="645"/>
      <c r="H849" s="56"/>
    </row>
    <row r="850" spans="1:8" s="22" customFormat="1" ht="18.75">
      <c r="A850" s="716"/>
      <c r="B850" s="57" t="s">
        <v>122</v>
      </c>
      <c r="C850" s="130" t="s">
        <v>87</v>
      </c>
      <c r="D850" s="130" t="s">
        <v>87</v>
      </c>
      <c r="E850" s="56"/>
      <c r="F850" s="853">
        <v>138182</v>
      </c>
      <c r="G850" s="645"/>
      <c r="H850" s="56"/>
    </row>
    <row r="851" spans="1:8" s="22" customFormat="1" ht="18.75">
      <c r="A851" s="716"/>
      <c r="B851" s="57" t="s">
        <v>123</v>
      </c>
      <c r="C851" s="130" t="s">
        <v>87</v>
      </c>
      <c r="D851" s="130" t="s">
        <v>87</v>
      </c>
      <c r="E851" s="56"/>
      <c r="F851" s="853">
        <v>152727</v>
      </c>
      <c r="G851" s="645"/>
      <c r="H851" s="56"/>
    </row>
    <row r="852" spans="1:8" s="22" customFormat="1" ht="18.75">
      <c r="A852" s="716"/>
      <c r="B852" s="55" t="s">
        <v>743</v>
      </c>
      <c r="C852" s="221"/>
      <c r="D852" s="130"/>
      <c r="E852" s="56"/>
      <c r="F852" s="853"/>
      <c r="G852" s="645"/>
      <c r="H852" s="56"/>
    </row>
    <row r="853" spans="1:8" s="22" customFormat="1" ht="18.75">
      <c r="A853" s="716"/>
      <c r="B853" s="57" t="s">
        <v>122</v>
      </c>
      <c r="C853" s="221" t="s">
        <v>515</v>
      </c>
      <c r="D853" s="130" t="s">
        <v>93</v>
      </c>
      <c r="E853" s="56"/>
      <c r="F853" s="853">
        <v>149091</v>
      </c>
      <c r="G853" s="645"/>
      <c r="H853" s="56"/>
    </row>
    <row r="854" spans="1:8" s="22" customFormat="1" ht="18.75">
      <c r="A854" s="716"/>
      <c r="B854" s="500" t="s">
        <v>123</v>
      </c>
      <c r="C854" s="501" t="s">
        <v>517</v>
      </c>
      <c r="D854" s="222" t="s">
        <v>93</v>
      </c>
      <c r="E854" s="223"/>
      <c r="F854" s="885">
        <v>165455</v>
      </c>
      <c r="G854" s="645"/>
      <c r="H854" s="223"/>
    </row>
    <row r="855" spans="1:7" s="22" customFormat="1" ht="18.75" hidden="1">
      <c r="A855" s="503" t="s">
        <v>366</v>
      </c>
      <c r="B855" s="1224" t="s">
        <v>1124</v>
      </c>
      <c r="C855" s="1224"/>
      <c r="D855" s="1224"/>
      <c r="E855" s="1224"/>
      <c r="F855" s="1225"/>
      <c r="G855" s="645"/>
    </row>
    <row r="856" spans="1:7" s="22" customFormat="1" ht="37.5" hidden="1">
      <c r="A856" s="502"/>
      <c r="B856" s="407" t="s">
        <v>658</v>
      </c>
      <c r="D856" s="408"/>
      <c r="E856" s="409"/>
      <c r="F856" s="886"/>
      <c r="G856" s="645"/>
    </row>
    <row r="857" spans="1:7" s="22" customFormat="1" ht="18.75" hidden="1">
      <c r="A857" s="128"/>
      <c r="B857" s="57" t="s">
        <v>120</v>
      </c>
      <c r="C857" s="410"/>
      <c r="D857" s="130" t="s">
        <v>93</v>
      </c>
      <c r="E857" s="56"/>
      <c r="F857" s="316">
        <v>84000</v>
      </c>
      <c r="G857" s="645"/>
    </row>
    <row r="858" spans="1:7" s="22" customFormat="1" ht="18.75" hidden="1">
      <c r="A858" s="128"/>
      <c r="B858" s="57" t="s">
        <v>121</v>
      </c>
      <c r="C858" s="410"/>
      <c r="D858" s="130" t="s">
        <v>87</v>
      </c>
      <c r="E858" s="56"/>
      <c r="F858" s="316">
        <v>89000</v>
      </c>
      <c r="G858" s="645"/>
    </row>
    <row r="859" spans="1:7" s="22" customFormat="1" ht="18.75" hidden="1">
      <c r="A859" s="128"/>
      <c r="B859" s="57" t="s">
        <v>122</v>
      </c>
      <c r="C859" s="1019" t="s">
        <v>194</v>
      </c>
      <c r="D859" s="130" t="s">
        <v>87</v>
      </c>
      <c r="E859" s="56"/>
      <c r="F859" s="316">
        <v>94000</v>
      </c>
      <c r="G859" s="645"/>
    </row>
    <row r="860" spans="1:7" s="22" customFormat="1" ht="18.75" hidden="1">
      <c r="A860" s="128"/>
      <c r="B860" s="57" t="s">
        <v>503</v>
      </c>
      <c r="C860" s="1009"/>
      <c r="D860" s="130" t="s">
        <v>87</v>
      </c>
      <c r="E860" s="56"/>
      <c r="F860" s="316">
        <v>100000</v>
      </c>
      <c r="G860" s="645"/>
    </row>
    <row r="861" spans="1:7" s="22" customFormat="1" ht="18.75" hidden="1">
      <c r="A861" s="128"/>
      <c r="B861" s="57" t="s">
        <v>123</v>
      </c>
      <c r="C861" s="1009"/>
      <c r="D861" s="130" t="s">
        <v>87</v>
      </c>
      <c r="E861" s="56"/>
      <c r="F861" s="316">
        <v>105000</v>
      </c>
      <c r="G861" s="645"/>
    </row>
    <row r="862" spans="1:7" s="22" customFormat="1" ht="18.75" hidden="1">
      <c r="A862" s="128"/>
      <c r="B862" s="57" t="s">
        <v>504</v>
      </c>
      <c r="C862" s="1009"/>
      <c r="D862" s="130" t="s">
        <v>87</v>
      </c>
      <c r="E862" s="56"/>
      <c r="F862" s="316">
        <v>114000</v>
      </c>
      <c r="G862" s="645"/>
    </row>
    <row r="863" spans="1:7" s="22" customFormat="1" ht="18.75" hidden="1">
      <c r="A863" s="128"/>
      <c r="B863" s="57" t="s">
        <v>505</v>
      </c>
      <c r="C863" s="1009"/>
      <c r="D863" s="130" t="s">
        <v>87</v>
      </c>
      <c r="E863" s="56"/>
      <c r="F863" s="316">
        <v>123000</v>
      </c>
      <c r="G863" s="645"/>
    </row>
    <row r="864" spans="1:7" s="22" customFormat="1" ht="37.5" hidden="1">
      <c r="A864" s="128"/>
      <c r="B864" s="212" t="s">
        <v>655</v>
      </c>
      <c r="C864" s="1009"/>
      <c r="D864" s="130"/>
      <c r="E864" s="56"/>
      <c r="F864" s="316"/>
      <c r="G864" s="645"/>
    </row>
    <row r="865" spans="1:7" s="22" customFormat="1" ht="18.75" hidden="1">
      <c r="A865" s="128"/>
      <c r="B865" s="57" t="s">
        <v>121</v>
      </c>
      <c r="C865" s="1009"/>
      <c r="D865" s="130" t="s">
        <v>93</v>
      </c>
      <c r="E865" s="56"/>
      <c r="F865" s="855">
        <v>95000</v>
      </c>
      <c r="G865" s="645"/>
    </row>
    <row r="866" spans="1:7" s="22" customFormat="1" ht="18.75" hidden="1">
      <c r="A866" s="128"/>
      <c r="B866" s="57" t="s">
        <v>122</v>
      </c>
      <c r="C866" s="1009"/>
      <c r="D866" s="130" t="s">
        <v>87</v>
      </c>
      <c r="E866" s="56"/>
      <c r="F866" s="855">
        <v>99000</v>
      </c>
      <c r="G866" s="645"/>
    </row>
    <row r="867" spans="1:7" s="22" customFormat="1" ht="18.75" hidden="1">
      <c r="A867" s="128"/>
      <c r="B867" s="57" t="s">
        <v>503</v>
      </c>
      <c r="C867" s="1009"/>
      <c r="D867" s="130" t="s">
        <v>87</v>
      </c>
      <c r="E867" s="56"/>
      <c r="F867" s="855">
        <v>104000</v>
      </c>
      <c r="G867" s="645"/>
    </row>
    <row r="868" spans="1:7" s="22" customFormat="1" ht="18.75" hidden="1">
      <c r="A868" s="128"/>
      <c r="B868" s="57" t="s">
        <v>123</v>
      </c>
      <c r="C868" s="1009"/>
      <c r="D868" s="130" t="s">
        <v>87</v>
      </c>
      <c r="E868" s="56"/>
      <c r="F868" s="855">
        <v>108000</v>
      </c>
      <c r="G868" s="645"/>
    </row>
    <row r="869" spans="1:7" s="22" customFormat="1" ht="18.75" hidden="1">
      <c r="A869" s="322"/>
      <c r="B869" s="323" t="s">
        <v>190</v>
      </c>
      <c r="C869" s="1020"/>
      <c r="D869" s="324" t="s">
        <v>87</v>
      </c>
      <c r="E869" s="325"/>
      <c r="F869" s="887">
        <v>112000</v>
      </c>
      <c r="G869" s="645"/>
    </row>
    <row r="870" spans="1:7" s="22" customFormat="1" ht="37.5" hidden="1">
      <c r="A870" s="318"/>
      <c r="B870" s="319" t="s">
        <v>656</v>
      </c>
      <c r="C870" s="1029" t="s">
        <v>195</v>
      </c>
      <c r="D870" s="320"/>
      <c r="E870" s="321"/>
      <c r="F870" s="888"/>
      <c r="G870" s="645"/>
    </row>
    <row r="871" spans="1:7" s="22" customFormat="1" ht="18.75" hidden="1">
      <c r="A871" s="128"/>
      <c r="B871" s="57" t="s">
        <v>120</v>
      </c>
      <c r="C871" s="1030"/>
      <c r="D871" s="130" t="s">
        <v>87</v>
      </c>
      <c r="E871" s="56"/>
      <c r="F871" s="855">
        <v>89000</v>
      </c>
      <c r="G871" s="645"/>
    </row>
    <row r="872" spans="1:7" s="22" customFormat="1" ht="18.75" hidden="1">
      <c r="A872" s="128"/>
      <c r="B872" s="57" t="s">
        <v>122</v>
      </c>
      <c r="C872" s="1030"/>
      <c r="D872" s="130" t="s">
        <v>87</v>
      </c>
      <c r="E872" s="56"/>
      <c r="F872" s="855">
        <v>98000</v>
      </c>
      <c r="G872" s="645"/>
    </row>
    <row r="873" spans="1:7" s="22" customFormat="1" ht="18.75" hidden="1">
      <c r="A873" s="128"/>
      <c r="B873" s="57" t="s">
        <v>123</v>
      </c>
      <c r="C873" s="1030"/>
      <c r="D873" s="130" t="s">
        <v>87</v>
      </c>
      <c r="E873" s="56"/>
      <c r="F873" s="855">
        <v>107000</v>
      </c>
      <c r="G873" s="645"/>
    </row>
    <row r="874" spans="1:7" s="22" customFormat="1" ht="37.5" hidden="1">
      <c r="A874" s="128"/>
      <c r="B874" s="212" t="s">
        <v>657</v>
      </c>
      <c r="C874" s="315"/>
      <c r="D874" s="130"/>
      <c r="E874" s="56"/>
      <c r="F874" s="855"/>
      <c r="G874" s="645"/>
    </row>
    <row r="875" spans="1:7" s="22" customFormat="1" ht="18.75" hidden="1">
      <c r="A875" s="128"/>
      <c r="B875" s="57" t="s">
        <v>122</v>
      </c>
      <c r="C875" s="315"/>
      <c r="D875" s="130" t="s">
        <v>93</v>
      </c>
      <c r="E875" s="56"/>
      <c r="F875" s="855">
        <v>114000</v>
      </c>
      <c r="G875" s="645"/>
    </row>
    <row r="876" spans="1:7" s="22" customFormat="1" ht="18.75" hidden="1">
      <c r="A876" s="128"/>
      <c r="B876" s="57" t="s">
        <v>123</v>
      </c>
      <c r="C876" s="315"/>
      <c r="D876" s="130" t="s">
        <v>93</v>
      </c>
      <c r="E876" s="56"/>
      <c r="F876" s="855">
        <v>124000</v>
      </c>
      <c r="G876" s="645"/>
    </row>
    <row r="877" spans="1:7" s="22" customFormat="1" ht="64.5" customHeight="1">
      <c r="A877" s="317" t="s">
        <v>366</v>
      </c>
      <c r="B877" s="1176" t="s">
        <v>2125</v>
      </c>
      <c r="C877" s="1177"/>
      <c r="D877" s="1177"/>
      <c r="E877" s="1177"/>
      <c r="F877" s="1178"/>
      <c r="G877" s="645"/>
    </row>
    <row r="878" spans="1:8" s="22" customFormat="1" ht="21.75" customHeight="1">
      <c r="A878" s="510"/>
      <c r="B878" s="600" t="s">
        <v>1010</v>
      </c>
      <c r="C878" s="1200" t="s">
        <v>1024</v>
      </c>
      <c r="D878" s="601" t="s">
        <v>93</v>
      </c>
      <c r="E878" s="602"/>
      <c r="F878" s="889">
        <v>135434.54545454544</v>
      </c>
      <c r="G878" s="645"/>
      <c r="H878" s="675">
        <v>148978</v>
      </c>
    </row>
    <row r="879" spans="1:8" s="22" customFormat="1" ht="21.75" customHeight="1">
      <c r="A879" s="510"/>
      <c r="B879" s="600" t="s">
        <v>1011</v>
      </c>
      <c r="C879" s="1216"/>
      <c r="D879" s="603" t="s">
        <v>87</v>
      </c>
      <c r="E879" s="602"/>
      <c r="F879" s="889">
        <v>146880</v>
      </c>
      <c r="G879" s="645"/>
      <c r="H879" s="675">
        <v>161568</v>
      </c>
    </row>
    <row r="880" spans="1:8" s="22" customFormat="1" ht="21.75" customHeight="1">
      <c r="A880" s="510"/>
      <c r="B880" s="600" t="s">
        <v>1012</v>
      </c>
      <c r="C880" s="1216"/>
      <c r="D880" s="603" t="s">
        <v>87</v>
      </c>
      <c r="E880" s="602"/>
      <c r="F880" s="889">
        <v>157855.45454545453</v>
      </c>
      <c r="G880" s="645"/>
      <c r="H880" s="604">
        <v>173641</v>
      </c>
    </row>
    <row r="881" spans="1:8" s="22" customFormat="1" ht="21.75" customHeight="1" hidden="1">
      <c r="A881" s="510"/>
      <c r="B881" s="600" t="s">
        <v>1013</v>
      </c>
      <c r="C881" s="1216"/>
      <c r="D881" s="603" t="s">
        <v>87</v>
      </c>
      <c r="E881" s="602"/>
      <c r="F881" s="889">
        <v>116363.63636363635</v>
      </c>
      <c r="G881" s="645"/>
      <c r="H881" s="604">
        <v>128000</v>
      </c>
    </row>
    <row r="882" spans="1:8" s="22" customFormat="1" ht="21.75" customHeight="1" hidden="1">
      <c r="A882" s="510"/>
      <c r="B882" s="600" t="s">
        <v>1014</v>
      </c>
      <c r="C882" s="1216"/>
      <c r="D882" s="603" t="s">
        <v>87</v>
      </c>
      <c r="E882" s="602"/>
      <c r="F882" s="889">
        <v>123636.36363636363</v>
      </c>
      <c r="G882" s="645"/>
      <c r="H882" s="604">
        <v>136000</v>
      </c>
    </row>
    <row r="883" spans="1:8" s="22" customFormat="1" ht="21.75" customHeight="1" hidden="1">
      <c r="A883" s="510"/>
      <c r="B883" s="600" t="s">
        <v>1015</v>
      </c>
      <c r="C883" s="1216"/>
      <c r="D883" s="603" t="s">
        <v>87</v>
      </c>
      <c r="E883" s="602"/>
      <c r="F883" s="889">
        <v>132727.2727272727</v>
      </c>
      <c r="G883" s="645"/>
      <c r="H883" s="604">
        <v>146000</v>
      </c>
    </row>
    <row r="884" spans="1:8" s="22" customFormat="1" ht="23.25" customHeight="1">
      <c r="A884" s="510"/>
      <c r="B884" s="605" t="s">
        <v>1016</v>
      </c>
      <c r="C884" s="1217"/>
      <c r="D884" s="603" t="s">
        <v>87</v>
      </c>
      <c r="E884" s="606"/>
      <c r="F884" s="889">
        <v>140866.36363636362</v>
      </c>
      <c r="G884" s="645"/>
      <c r="H884" s="604">
        <v>154953</v>
      </c>
    </row>
    <row r="885" spans="1:8" s="22" customFormat="1" ht="21.75" customHeight="1">
      <c r="A885" s="510"/>
      <c r="B885" s="605" t="s">
        <v>1017</v>
      </c>
      <c r="C885" s="1200" t="s">
        <v>1025</v>
      </c>
      <c r="D885" s="603" t="s">
        <v>87</v>
      </c>
      <c r="E885" s="606"/>
      <c r="F885" s="889">
        <v>153027.2727272727</v>
      </c>
      <c r="G885" s="645"/>
      <c r="H885" s="604">
        <v>168330</v>
      </c>
    </row>
    <row r="886" spans="1:8" s="22" customFormat="1" ht="21.75" customHeight="1">
      <c r="A886" s="510"/>
      <c r="B886" s="605" t="s">
        <v>1202</v>
      </c>
      <c r="C886" s="1009"/>
      <c r="D886" s="601" t="s">
        <v>93</v>
      </c>
      <c r="E886" s="606"/>
      <c r="F886" s="889">
        <v>178649.09090909088</v>
      </c>
      <c r="G886" s="645"/>
      <c r="H886" s="604">
        <v>196514</v>
      </c>
    </row>
    <row r="887" spans="1:8" s="22" customFormat="1" ht="21.75" customHeight="1">
      <c r="A887" s="510"/>
      <c r="B887" s="605" t="s">
        <v>1018</v>
      </c>
      <c r="C887" s="1009"/>
      <c r="D887" s="603" t="s">
        <v>87</v>
      </c>
      <c r="E887" s="606"/>
      <c r="F887" s="889">
        <v>146168.1818181818</v>
      </c>
      <c r="G887" s="645"/>
      <c r="H887" s="604">
        <v>160785</v>
      </c>
    </row>
    <row r="888" spans="1:8" s="22" customFormat="1" ht="21.75" customHeight="1">
      <c r="A888" s="510"/>
      <c r="B888" s="605" t="s">
        <v>1019</v>
      </c>
      <c r="C888" s="1009"/>
      <c r="D888" s="603" t="s">
        <v>87</v>
      </c>
      <c r="E888" s="606"/>
      <c r="F888" s="889">
        <v>157699.09090909088</v>
      </c>
      <c r="G888" s="645"/>
      <c r="H888" s="604">
        <v>173469</v>
      </c>
    </row>
    <row r="889" spans="1:8" s="22" customFormat="1" ht="24" customHeight="1">
      <c r="A889" s="510"/>
      <c r="B889" s="605" t="s">
        <v>1020</v>
      </c>
      <c r="C889" s="1009"/>
      <c r="D889" s="603" t="s">
        <v>87</v>
      </c>
      <c r="E889" s="606"/>
      <c r="F889" s="889">
        <v>170665.45454545453</v>
      </c>
      <c r="G889" s="645"/>
      <c r="H889" s="604">
        <v>187732</v>
      </c>
    </row>
    <row r="890" spans="1:8" s="22" customFormat="1" ht="18">
      <c r="A890" s="510"/>
      <c r="B890" s="605" t="s">
        <v>1021</v>
      </c>
      <c r="C890" s="1009"/>
      <c r="D890" s="603" t="s">
        <v>87</v>
      </c>
      <c r="E890" s="606"/>
      <c r="F890" s="889">
        <v>154499.09090909088</v>
      </c>
      <c r="G890" s="645"/>
      <c r="H890" s="604">
        <v>169949</v>
      </c>
    </row>
    <row r="891" spans="1:8" s="22" customFormat="1" ht="18">
      <c r="A891" s="510"/>
      <c r="B891" s="605" t="s">
        <v>1022</v>
      </c>
      <c r="C891" s="1009"/>
      <c r="D891" s="603" t="s">
        <v>87</v>
      </c>
      <c r="E891" s="606"/>
      <c r="F891" s="889">
        <v>167560</v>
      </c>
      <c r="G891" s="645"/>
      <c r="H891" s="604">
        <v>184316</v>
      </c>
    </row>
    <row r="892" spans="1:8" s="22" customFormat="1" ht="18">
      <c r="A892" s="510"/>
      <c r="B892" s="605" t="s">
        <v>1023</v>
      </c>
      <c r="C892" s="1032"/>
      <c r="D892" s="603" t="s">
        <v>87</v>
      </c>
      <c r="E892" s="607"/>
      <c r="F892" s="889">
        <v>179769.09090909088</v>
      </c>
      <c r="G892" s="645"/>
      <c r="H892" s="604">
        <v>197746</v>
      </c>
    </row>
    <row r="893" spans="1:7" s="22" customFormat="1" ht="42.75" customHeight="1">
      <c r="A893" s="519" t="s">
        <v>370</v>
      </c>
      <c r="B893" s="1055" t="s">
        <v>2208</v>
      </c>
      <c r="C893" s="1082"/>
      <c r="D893" s="1082"/>
      <c r="E893" s="1082"/>
      <c r="F893" s="1083"/>
      <c r="G893" s="645"/>
    </row>
    <row r="894" spans="1:7" s="22" customFormat="1" ht="18">
      <c r="A894" s="518"/>
      <c r="B894" s="613" t="s">
        <v>1272</v>
      </c>
      <c r="C894" s="830"/>
      <c r="D894" s="601"/>
      <c r="E894" s="607"/>
      <c r="F894" s="890"/>
      <c r="G894" s="645"/>
    </row>
    <row r="895" spans="1:8" s="22" customFormat="1" ht="18">
      <c r="A895" s="518"/>
      <c r="B895" s="612" t="s">
        <v>1081</v>
      </c>
      <c r="C895" s="608" t="s">
        <v>1084</v>
      </c>
      <c r="D895" s="609" t="s">
        <v>93</v>
      </c>
      <c r="E895" s="610"/>
      <c r="F895" s="891">
        <v>114272.72727272726</v>
      </c>
      <c r="G895" s="645"/>
      <c r="H895" s="611">
        <v>125700</v>
      </c>
    </row>
    <row r="896" spans="1:8" s="22" customFormat="1" ht="18">
      <c r="A896" s="518"/>
      <c r="B896" s="612" t="s">
        <v>1082</v>
      </c>
      <c r="C896" s="608" t="s">
        <v>1084</v>
      </c>
      <c r="D896" s="609" t="s">
        <v>93</v>
      </c>
      <c r="E896" s="610"/>
      <c r="F896" s="891">
        <v>126292.72727272726</v>
      </c>
      <c r="G896" s="645"/>
      <c r="H896" s="611">
        <v>138922</v>
      </c>
    </row>
    <row r="897" spans="1:8" s="22" customFormat="1" ht="18">
      <c r="A897" s="518"/>
      <c r="B897" s="612" t="s">
        <v>1083</v>
      </c>
      <c r="C897" s="608" t="s">
        <v>1084</v>
      </c>
      <c r="D897" s="609" t="s">
        <v>93</v>
      </c>
      <c r="E897" s="610"/>
      <c r="F897" s="891">
        <v>138701.81818181818</v>
      </c>
      <c r="G897" s="645"/>
      <c r="H897" s="611">
        <v>152572</v>
      </c>
    </row>
    <row r="898" spans="1:8" s="22" customFormat="1" ht="18">
      <c r="A898" s="518"/>
      <c r="B898" s="613" t="s">
        <v>1273</v>
      </c>
      <c r="C898" s="608"/>
      <c r="D898" s="609"/>
      <c r="E898" s="610"/>
      <c r="F898" s="891"/>
      <c r="G898" s="645"/>
      <c r="H898" s="611"/>
    </row>
    <row r="899" spans="1:8" s="22" customFormat="1" ht="18">
      <c r="A899" s="518"/>
      <c r="B899" s="612" t="s">
        <v>1082</v>
      </c>
      <c r="C899" s="608" t="s">
        <v>1084</v>
      </c>
      <c r="D899" s="609" t="s">
        <v>93</v>
      </c>
      <c r="E899" s="610"/>
      <c r="F899" s="891">
        <v>133932.72727272726</v>
      </c>
      <c r="G899" s="645"/>
      <c r="H899" s="611">
        <v>147326</v>
      </c>
    </row>
    <row r="900" spans="1:8" s="22" customFormat="1" ht="18">
      <c r="A900" s="518"/>
      <c r="B900" s="612" t="s">
        <v>1083</v>
      </c>
      <c r="C900" s="608" t="s">
        <v>1084</v>
      </c>
      <c r="D900" s="609" t="s">
        <v>93</v>
      </c>
      <c r="E900" s="610"/>
      <c r="F900" s="891">
        <v>143841.81818181818</v>
      </c>
      <c r="G900" s="645"/>
      <c r="H900" s="611">
        <v>158226</v>
      </c>
    </row>
    <row r="901" spans="1:8" s="22" customFormat="1" ht="18">
      <c r="A901" s="518"/>
      <c r="B901" s="613" t="s">
        <v>1274</v>
      </c>
      <c r="C901" s="608"/>
      <c r="D901" s="609"/>
      <c r="E901" s="610"/>
      <c r="F901" s="891"/>
      <c r="G901" s="645"/>
      <c r="H901" s="611"/>
    </row>
    <row r="902" spans="1:8" s="22" customFormat="1" ht="18">
      <c r="A902" s="518"/>
      <c r="B902" s="612" t="s">
        <v>1721</v>
      </c>
      <c r="C902" s="608" t="s">
        <v>1084</v>
      </c>
      <c r="D902" s="609" t="s">
        <v>93</v>
      </c>
      <c r="E902" s="610"/>
      <c r="F902" s="891">
        <v>117870.90909090909</v>
      </c>
      <c r="G902" s="645"/>
      <c r="H902" s="611">
        <v>129658</v>
      </c>
    </row>
    <row r="903" spans="1:8" s="22" customFormat="1" ht="18">
      <c r="A903" s="518"/>
      <c r="B903" s="612" t="s">
        <v>1082</v>
      </c>
      <c r="C903" s="608" t="s">
        <v>1084</v>
      </c>
      <c r="D903" s="609" t="s">
        <v>93</v>
      </c>
      <c r="E903" s="610"/>
      <c r="F903" s="891">
        <v>129919.0909090909</v>
      </c>
      <c r="G903" s="645"/>
      <c r="H903" s="611">
        <v>142911</v>
      </c>
    </row>
    <row r="904" spans="1:8" s="22" customFormat="1" ht="18">
      <c r="A904" s="518"/>
      <c r="B904" s="612" t="s">
        <v>1083</v>
      </c>
      <c r="C904" s="608" t="s">
        <v>1084</v>
      </c>
      <c r="D904" s="609" t="s">
        <v>93</v>
      </c>
      <c r="E904" s="610"/>
      <c r="F904" s="891">
        <v>139882.72727272726</v>
      </c>
      <c r="G904" s="645"/>
      <c r="H904" s="611">
        <v>153871</v>
      </c>
    </row>
    <row r="905" spans="1:7" s="22" customFormat="1" ht="18.75">
      <c r="A905" s="505" t="s">
        <v>368</v>
      </c>
      <c r="B905" s="506" t="s">
        <v>390</v>
      </c>
      <c r="C905" s="507"/>
      <c r="D905" s="508"/>
      <c r="E905" s="509"/>
      <c r="F905" s="892"/>
      <c r="G905" s="645"/>
    </row>
    <row r="906" spans="1:7" s="44" customFormat="1" ht="55.5" customHeight="1" hidden="1">
      <c r="A906" s="264">
        <v>1</v>
      </c>
      <c r="B906" s="1010" t="s">
        <v>1983</v>
      </c>
      <c r="C906" s="1122"/>
      <c r="D906" s="1122"/>
      <c r="E906" s="1122"/>
      <c r="F906" s="1123"/>
      <c r="G906" s="779"/>
    </row>
    <row r="907" spans="1:7" s="22" customFormat="1" ht="39" hidden="1">
      <c r="A907" s="170"/>
      <c r="B907" s="147" t="s">
        <v>1026</v>
      </c>
      <c r="C907" s="139"/>
      <c r="D907" s="131" t="s">
        <v>415</v>
      </c>
      <c r="E907" s="136"/>
      <c r="F907" s="841">
        <v>803000.0000000001</v>
      </c>
      <c r="G907" s="645"/>
    </row>
    <row r="908" spans="1:7" s="22" customFormat="1" ht="19.5" hidden="1">
      <c r="A908" s="170"/>
      <c r="B908" s="147" t="s">
        <v>59</v>
      </c>
      <c r="C908" s="139"/>
      <c r="D908" s="131" t="s">
        <v>87</v>
      </c>
      <c r="E908" s="136"/>
      <c r="F908" s="840">
        <v>450000</v>
      </c>
      <c r="G908" s="645"/>
    </row>
    <row r="909" spans="1:7" s="22" customFormat="1" ht="19.5" hidden="1">
      <c r="A909" s="170"/>
      <c r="B909" s="147" t="s">
        <v>92</v>
      </c>
      <c r="C909" s="139"/>
      <c r="D909" s="131" t="s">
        <v>87</v>
      </c>
      <c r="E909" s="136"/>
      <c r="F909" s="840">
        <v>415000</v>
      </c>
      <c r="G909" s="645"/>
    </row>
    <row r="910" spans="1:7" s="22" customFormat="1" ht="19.5" hidden="1">
      <c r="A910" s="170"/>
      <c r="B910" s="147" t="s">
        <v>427</v>
      </c>
      <c r="C910" s="139"/>
      <c r="D910" s="131" t="s">
        <v>87</v>
      </c>
      <c r="E910" s="136"/>
      <c r="F910" s="840">
        <v>480000</v>
      </c>
      <c r="G910" s="645"/>
    </row>
    <row r="911" spans="1:7" s="22" customFormat="1" ht="19.5" hidden="1">
      <c r="A911" s="170"/>
      <c r="B911" s="147" t="s">
        <v>68</v>
      </c>
      <c r="C911" s="139"/>
      <c r="D911" s="131" t="s">
        <v>87</v>
      </c>
      <c r="E911" s="136"/>
      <c r="F911" s="840">
        <v>530000</v>
      </c>
      <c r="G911" s="645"/>
    </row>
    <row r="912" spans="1:7" s="22" customFormat="1" ht="19.5" hidden="1">
      <c r="A912" s="170"/>
      <c r="B912" s="147" t="s">
        <v>63</v>
      </c>
      <c r="C912" s="139"/>
      <c r="D912" s="131" t="s">
        <v>87</v>
      </c>
      <c r="E912" s="136"/>
      <c r="F912" s="840">
        <v>260000</v>
      </c>
      <c r="G912" s="645"/>
    </row>
    <row r="913" spans="1:7" s="22" customFormat="1" ht="19.5" hidden="1">
      <c r="A913" s="170"/>
      <c r="B913" s="147" t="s">
        <v>71</v>
      </c>
      <c r="C913" s="139"/>
      <c r="D913" s="131" t="s">
        <v>87</v>
      </c>
      <c r="E913" s="136"/>
      <c r="F913" s="840">
        <v>155000</v>
      </c>
      <c r="G913" s="645"/>
    </row>
    <row r="914" spans="1:7" s="22" customFormat="1" ht="39.75" hidden="1">
      <c r="A914" s="170">
        <v>2</v>
      </c>
      <c r="B914" s="191" t="s">
        <v>1027</v>
      </c>
      <c r="C914" s="139"/>
      <c r="D914" s="131"/>
      <c r="E914" s="136"/>
      <c r="F914" s="840"/>
      <c r="G914" s="645"/>
    </row>
    <row r="915" spans="1:7" s="22" customFormat="1" ht="39" hidden="1">
      <c r="A915" s="170"/>
      <c r="B915" s="192" t="s">
        <v>1028</v>
      </c>
      <c r="C915" s="139"/>
      <c r="D915" s="131" t="s">
        <v>415</v>
      </c>
      <c r="E915" s="136"/>
      <c r="F915" s="841">
        <v>1500000</v>
      </c>
      <c r="G915" s="645"/>
    </row>
    <row r="916" spans="1:7" s="22" customFormat="1" ht="39" hidden="1">
      <c r="A916" s="170"/>
      <c r="B916" s="192" t="s">
        <v>962</v>
      </c>
      <c r="C916" s="139"/>
      <c r="D916" s="131" t="s">
        <v>87</v>
      </c>
      <c r="E916" s="136"/>
      <c r="F916" s="841">
        <v>1500000</v>
      </c>
      <c r="G916" s="645"/>
    </row>
    <row r="917" spans="1:7" s="22" customFormat="1" ht="39" hidden="1">
      <c r="A917" s="170"/>
      <c r="B917" s="192" t="s">
        <v>1029</v>
      </c>
      <c r="C917" s="282"/>
      <c r="D917" s="131" t="s">
        <v>87</v>
      </c>
      <c r="E917" s="136"/>
      <c r="F917" s="841">
        <v>2800000</v>
      </c>
      <c r="G917" s="645"/>
    </row>
    <row r="918" spans="1:7" s="22" customFormat="1" ht="39" hidden="1">
      <c r="A918" s="170"/>
      <c r="B918" s="192" t="s">
        <v>963</v>
      </c>
      <c r="C918" s="282"/>
      <c r="D918" s="131" t="s">
        <v>87</v>
      </c>
      <c r="E918" s="136"/>
      <c r="F918" s="841">
        <v>2800000</v>
      </c>
      <c r="G918" s="645"/>
    </row>
    <row r="919" spans="1:7" s="22" customFormat="1" ht="18.75" hidden="1">
      <c r="A919" s="170">
        <v>3</v>
      </c>
      <c r="B919" s="422" t="s">
        <v>351</v>
      </c>
      <c r="C919" s="423"/>
      <c r="D919" s="423"/>
      <c r="E919" s="424"/>
      <c r="F919" s="893"/>
      <c r="G919" s="645"/>
    </row>
    <row r="920" spans="1:7" s="22" customFormat="1" ht="18.75" hidden="1">
      <c r="A920" s="170"/>
      <c r="B920" s="614" t="s">
        <v>1030</v>
      </c>
      <c r="C920" s="253"/>
      <c r="D920" s="253"/>
      <c r="E920" s="193"/>
      <c r="F920" s="894"/>
      <c r="G920" s="645"/>
    </row>
    <row r="921" spans="1:7" s="22" customFormat="1" ht="21.75" hidden="1">
      <c r="A921" s="170"/>
      <c r="B921" s="140" t="s">
        <v>964</v>
      </c>
      <c r="C921" s="139"/>
      <c r="D921" s="131" t="s">
        <v>415</v>
      </c>
      <c r="E921" s="136"/>
      <c r="F921" s="841">
        <v>1265000</v>
      </c>
      <c r="G921" s="645"/>
    </row>
    <row r="922" spans="1:7" s="22" customFormat="1" ht="21.75" hidden="1">
      <c r="A922" s="170"/>
      <c r="B922" s="140" t="s">
        <v>965</v>
      </c>
      <c r="C922" s="139"/>
      <c r="D922" s="131" t="s">
        <v>415</v>
      </c>
      <c r="E922" s="136"/>
      <c r="F922" s="841">
        <v>1265000</v>
      </c>
      <c r="G922" s="645"/>
    </row>
    <row r="923" spans="1:7" s="22" customFormat="1" ht="19.5" hidden="1">
      <c r="A923" s="170" t="s">
        <v>366</v>
      </c>
      <c r="B923" s="194" t="s">
        <v>391</v>
      </c>
      <c r="C923" s="139"/>
      <c r="D923" s="131"/>
      <c r="E923" s="136"/>
      <c r="F923" s="841"/>
      <c r="G923" s="645"/>
    </row>
    <row r="924" spans="1:7" s="22" customFormat="1" ht="58.5" hidden="1">
      <c r="A924" s="170"/>
      <c r="B924" s="192" t="s">
        <v>54</v>
      </c>
      <c r="C924" s="139"/>
      <c r="D924" s="131" t="s">
        <v>415</v>
      </c>
      <c r="E924" s="136"/>
      <c r="F924" s="841"/>
      <c r="G924" s="645"/>
    </row>
    <row r="925" spans="1:7" s="22" customFormat="1" ht="58.5" hidden="1">
      <c r="A925" s="170"/>
      <c r="B925" s="192" t="s">
        <v>53</v>
      </c>
      <c r="C925" s="139"/>
      <c r="D925" s="131" t="s">
        <v>87</v>
      </c>
      <c r="E925" s="136"/>
      <c r="F925" s="841"/>
      <c r="G925" s="645"/>
    </row>
    <row r="926" spans="1:7" s="22" customFormat="1" ht="37.5" customHeight="1" hidden="1">
      <c r="A926" s="170"/>
      <c r="B926" s="195" t="s">
        <v>76</v>
      </c>
      <c r="C926" s="139"/>
      <c r="D926" s="131" t="s">
        <v>87</v>
      </c>
      <c r="E926" s="136"/>
      <c r="F926" s="841"/>
      <c r="G926" s="645"/>
    </row>
    <row r="927" spans="1:7" s="32" customFormat="1" ht="41.25" customHeight="1">
      <c r="A927" s="170">
        <v>1</v>
      </c>
      <c r="B927" s="1179" t="s">
        <v>2126</v>
      </c>
      <c r="C927" s="1139"/>
      <c r="D927" s="1139"/>
      <c r="E927" s="1139"/>
      <c r="F927" s="1012"/>
      <c r="G927" s="645"/>
    </row>
    <row r="928" spans="1:7" s="32" customFormat="1" ht="22.5" customHeight="1">
      <c r="A928" s="170"/>
      <c r="B928" s="950" t="s">
        <v>1675</v>
      </c>
      <c r="C928" s="951"/>
      <c r="D928" s="951"/>
      <c r="E928" s="951"/>
      <c r="F928" s="952"/>
      <c r="G928" s="645"/>
    </row>
    <row r="929" spans="1:7" s="32" customFormat="1" ht="21.75" customHeight="1" hidden="1">
      <c r="A929" s="170" t="s">
        <v>365</v>
      </c>
      <c r="B929" s="295" t="s">
        <v>590</v>
      </c>
      <c r="C929" s="172"/>
      <c r="D929" s="152"/>
      <c r="E929" s="158"/>
      <c r="F929" s="895"/>
      <c r="G929" s="645"/>
    </row>
    <row r="930" spans="1:7" s="32" customFormat="1" ht="21.75" customHeight="1" hidden="1">
      <c r="A930" s="170"/>
      <c r="B930" s="171" t="s">
        <v>493</v>
      </c>
      <c r="C930" s="172"/>
      <c r="D930" s="152" t="s">
        <v>41</v>
      </c>
      <c r="E930" s="158"/>
      <c r="F930" s="895"/>
      <c r="G930" s="645"/>
    </row>
    <row r="931" spans="1:7" s="32" customFormat="1" ht="21.75" customHeight="1" hidden="1">
      <c r="A931" s="170"/>
      <c r="B931" s="171" t="s">
        <v>494</v>
      </c>
      <c r="C931" s="172"/>
      <c r="D931" s="196" t="s">
        <v>312</v>
      </c>
      <c r="E931" s="158"/>
      <c r="F931" s="895"/>
      <c r="G931" s="645"/>
    </row>
    <row r="932" spans="1:7" s="32" customFormat="1" ht="21.75" customHeight="1" hidden="1">
      <c r="A932" s="170"/>
      <c r="B932" s="171" t="s">
        <v>495</v>
      </c>
      <c r="C932" s="172"/>
      <c r="D932" s="152" t="s">
        <v>41</v>
      </c>
      <c r="E932" s="158"/>
      <c r="F932" s="895"/>
      <c r="G932" s="645"/>
    </row>
    <row r="933" spans="1:7" s="32" customFormat="1" ht="21.75" customHeight="1" hidden="1">
      <c r="A933" s="170"/>
      <c r="B933" s="171" t="s">
        <v>496</v>
      </c>
      <c r="C933" s="172"/>
      <c r="D933" s="196" t="s">
        <v>312</v>
      </c>
      <c r="E933" s="158"/>
      <c r="F933" s="895"/>
      <c r="G933" s="645"/>
    </row>
    <row r="934" spans="1:7" s="32" customFormat="1" ht="21.75" customHeight="1" hidden="1">
      <c r="A934" s="170" t="s">
        <v>366</v>
      </c>
      <c r="B934" s="194" t="s">
        <v>589</v>
      </c>
      <c r="C934" s="172"/>
      <c r="D934" s="152"/>
      <c r="E934" s="158"/>
      <c r="F934" s="895"/>
      <c r="G934" s="645"/>
    </row>
    <row r="935" spans="1:7" s="32" customFormat="1" ht="21.75" customHeight="1" hidden="1">
      <c r="A935" s="170"/>
      <c r="B935" s="171" t="s">
        <v>492</v>
      </c>
      <c r="C935" s="172"/>
      <c r="D935" s="152" t="s">
        <v>41</v>
      </c>
      <c r="E935" s="158"/>
      <c r="F935" s="895"/>
      <c r="G935" s="645"/>
    </row>
    <row r="936" spans="1:7" s="32" customFormat="1" ht="21.75" customHeight="1" hidden="1">
      <c r="A936" s="170"/>
      <c r="B936" s="171" t="s">
        <v>491</v>
      </c>
      <c r="C936" s="172"/>
      <c r="D936" s="196" t="s">
        <v>312</v>
      </c>
      <c r="E936" s="158"/>
      <c r="F936" s="895"/>
      <c r="G936" s="645"/>
    </row>
    <row r="937" spans="1:7" s="32" customFormat="1" ht="21.75" customHeight="1" hidden="1">
      <c r="A937" s="170"/>
      <c r="B937" s="171" t="s">
        <v>497</v>
      </c>
      <c r="C937" s="314"/>
      <c r="D937" s="196" t="s">
        <v>312</v>
      </c>
      <c r="E937" s="158"/>
      <c r="F937" s="895"/>
      <c r="G937" s="645"/>
    </row>
    <row r="938" spans="1:7" s="22" customFormat="1" ht="39" customHeight="1">
      <c r="A938" s="170">
        <v>2</v>
      </c>
      <c r="B938" s="1179" t="s">
        <v>2066</v>
      </c>
      <c r="C938" s="1139"/>
      <c r="D938" s="1139"/>
      <c r="E938" s="1139"/>
      <c r="F938" s="1012"/>
      <c r="G938" s="645"/>
    </row>
    <row r="939" spans="1:7" s="22" customFormat="1" ht="24" customHeight="1">
      <c r="A939" s="170"/>
      <c r="B939" s="950" t="s">
        <v>1675</v>
      </c>
      <c r="C939" s="951"/>
      <c r="D939" s="951"/>
      <c r="E939" s="951"/>
      <c r="F939" s="952"/>
      <c r="G939" s="645"/>
    </row>
    <row r="940" spans="1:7" s="22" customFormat="1" ht="21.75" customHeight="1" hidden="1">
      <c r="A940" s="170"/>
      <c r="B940" s="141" t="s">
        <v>128</v>
      </c>
      <c r="C940" s="169" t="s">
        <v>61</v>
      </c>
      <c r="D940" s="152" t="s">
        <v>414</v>
      </c>
      <c r="E940" s="158"/>
      <c r="F940" s="895"/>
      <c r="G940" s="645"/>
    </row>
    <row r="941" spans="1:7" s="22" customFormat="1" ht="21.75" customHeight="1" hidden="1">
      <c r="A941" s="170"/>
      <c r="B941" s="141" t="s">
        <v>129</v>
      </c>
      <c r="C941" s="172"/>
      <c r="D941" s="152" t="s">
        <v>87</v>
      </c>
      <c r="E941" s="158"/>
      <c r="F941" s="895"/>
      <c r="G941" s="645"/>
    </row>
    <row r="942" spans="1:7" s="22" customFormat="1" ht="21.75" customHeight="1" hidden="1">
      <c r="A942" s="170"/>
      <c r="B942" s="141" t="s">
        <v>130</v>
      </c>
      <c r="C942" s="172"/>
      <c r="D942" s="152" t="s">
        <v>87</v>
      </c>
      <c r="E942" s="158"/>
      <c r="F942" s="895"/>
      <c r="G942" s="645"/>
    </row>
    <row r="943" spans="1:7" s="22" customFormat="1" ht="21.75" customHeight="1" hidden="1">
      <c r="A943" s="170"/>
      <c r="B943" s="141" t="s">
        <v>131</v>
      </c>
      <c r="C943" s="172"/>
      <c r="D943" s="152" t="s">
        <v>87</v>
      </c>
      <c r="E943" s="158"/>
      <c r="F943" s="895"/>
      <c r="G943" s="645"/>
    </row>
    <row r="944" spans="1:7" s="22" customFormat="1" ht="21.75" customHeight="1" hidden="1">
      <c r="A944" s="170"/>
      <c r="B944" s="141" t="s">
        <v>132</v>
      </c>
      <c r="C944" s="172"/>
      <c r="D944" s="152" t="s">
        <v>87</v>
      </c>
      <c r="E944" s="158"/>
      <c r="F944" s="895"/>
      <c r="G944" s="645"/>
    </row>
    <row r="945" spans="1:7" s="22" customFormat="1" ht="21.75" customHeight="1" hidden="1">
      <c r="A945" s="170"/>
      <c r="B945" s="141" t="s">
        <v>133</v>
      </c>
      <c r="C945" s="172"/>
      <c r="D945" s="152" t="s">
        <v>87</v>
      </c>
      <c r="E945" s="158"/>
      <c r="F945" s="895"/>
      <c r="G945" s="645"/>
    </row>
    <row r="946" spans="1:7" s="22" customFormat="1" ht="21.75" customHeight="1" hidden="1">
      <c r="A946" s="170"/>
      <c r="B946" s="141" t="s">
        <v>134</v>
      </c>
      <c r="C946" s="172"/>
      <c r="D946" s="152" t="s">
        <v>87</v>
      </c>
      <c r="E946" s="158"/>
      <c r="F946" s="895"/>
      <c r="G946" s="645"/>
    </row>
    <row r="947" spans="1:7" s="22" customFormat="1" ht="21.75" customHeight="1" hidden="1">
      <c r="A947" s="170"/>
      <c r="B947" s="141" t="s">
        <v>135</v>
      </c>
      <c r="C947" s="172"/>
      <c r="D947" s="152" t="s">
        <v>87</v>
      </c>
      <c r="E947" s="158"/>
      <c r="F947" s="895"/>
      <c r="G947" s="645"/>
    </row>
    <row r="948" spans="1:7" s="22" customFormat="1" ht="21.75" customHeight="1">
      <c r="A948" s="266" t="s">
        <v>393</v>
      </c>
      <c r="B948" s="116" t="s">
        <v>392</v>
      </c>
      <c r="C948" s="273"/>
      <c r="D948" s="92"/>
      <c r="E948" s="93"/>
      <c r="F948" s="874"/>
      <c r="G948" s="645"/>
    </row>
    <row r="949" spans="1:7" s="22" customFormat="1" ht="21.75" customHeight="1">
      <c r="A949" s="128">
        <v>1</v>
      </c>
      <c r="B949" s="225" t="s">
        <v>2128</v>
      </c>
      <c r="C949" s="129"/>
      <c r="D949" s="130"/>
      <c r="E949" s="56"/>
      <c r="F949" s="853"/>
      <c r="G949" s="645"/>
    </row>
    <row r="950" spans="1:8" s="22" customFormat="1" ht="21.75" customHeight="1">
      <c r="A950" s="128"/>
      <c r="B950" s="213" t="s">
        <v>105</v>
      </c>
      <c r="C950" s="115"/>
      <c r="D950" s="51" t="s">
        <v>466</v>
      </c>
      <c r="E950" s="58"/>
      <c r="F950" s="852">
        <v>87962.96296296296</v>
      </c>
      <c r="G950" s="645"/>
      <c r="H950" s="58">
        <v>95000</v>
      </c>
    </row>
    <row r="951" spans="1:8" s="22" customFormat="1" ht="21.75" customHeight="1">
      <c r="A951" s="128"/>
      <c r="B951" s="213" t="s">
        <v>107</v>
      </c>
      <c r="C951" s="115"/>
      <c r="D951" s="51" t="s">
        <v>87</v>
      </c>
      <c r="E951" s="58"/>
      <c r="F951" s="852">
        <v>129629.62962962962</v>
      </c>
      <c r="G951" s="645"/>
      <c r="H951" s="58">
        <v>140000</v>
      </c>
    </row>
    <row r="952" spans="1:8" s="22" customFormat="1" ht="21.75" customHeight="1">
      <c r="A952" s="128"/>
      <c r="B952" s="213" t="s">
        <v>32</v>
      </c>
      <c r="C952" s="115"/>
      <c r="D952" s="51" t="s">
        <v>87</v>
      </c>
      <c r="E952" s="58"/>
      <c r="F952" s="852">
        <v>171296.2962962963</v>
      </c>
      <c r="G952" s="645"/>
      <c r="H952" s="58">
        <v>185000</v>
      </c>
    </row>
    <row r="953" spans="1:7" s="22" customFormat="1" ht="39.75" customHeight="1">
      <c r="A953" s="128">
        <v>2</v>
      </c>
      <c r="B953" s="1206" t="s">
        <v>2127</v>
      </c>
      <c r="C953" s="1207"/>
      <c r="D953" s="1207"/>
      <c r="E953" s="1207"/>
      <c r="F953" s="1208"/>
      <c r="G953" s="645"/>
    </row>
    <row r="954" spans="1:8" s="22" customFormat="1" ht="21.75">
      <c r="A954" s="128"/>
      <c r="B954" s="213" t="s">
        <v>328</v>
      </c>
      <c r="C954" s="115"/>
      <c r="D954" s="51" t="s">
        <v>466</v>
      </c>
      <c r="E954" s="58"/>
      <c r="F954" s="852">
        <v>194444.44444444444</v>
      </c>
      <c r="G954" s="645"/>
      <c r="H954" s="58">
        <v>210000</v>
      </c>
    </row>
    <row r="955" spans="1:8" s="22" customFormat="1" ht="21.75">
      <c r="A955" s="128"/>
      <c r="B955" s="213" t="s">
        <v>329</v>
      </c>
      <c r="C955" s="115"/>
      <c r="D955" s="51" t="s">
        <v>466</v>
      </c>
      <c r="E955" s="58"/>
      <c r="F955" s="852">
        <v>249999.99999999997</v>
      </c>
      <c r="G955" s="645"/>
      <c r="H955" s="58">
        <v>270000</v>
      </c>
    </row>
    <row r="956" spans="1:8" s="22" customFormat="1" ht="21.75">
      <c r="A956" s="128"/>
      <c r="B956" s="213" t="s">
        <v>330</v>
      </c>
      <c r="C956" s="115"/>
      <c r="D956" s="51" t="s">
        <v>466</v>
      </c>
      <c r="E956" s="58"/>
      <c r="F956" s="852">
        <v>342592.5925925926</v>
      </c>
      <c r="G956" s="645"/>
      <c r="H956" s="58">
        <v>370000</v>
      </c>
    </row>
    <row r="957" spans="1:8" s="22" customFormat="1" ht="21.75">
      <c r="A957" s="128"/>
      <c r="B957" s="213" t="s">
        <v>331</v>
      </c>
      <c r="C957" s="115"/>
      <c r="D957" s="51" t="s">
        <v>466</v>
      </c>
      <c r="E957" s="58"/>
      <c r="F957" s="852">
        <v>435185.18518518517</v>
      </c>
      <c r="G957" s="645"/>
      <c r="H957" s="58">
        <v>470000</v>
      </c>
    </row>
    <row r="958" spans="1:7" s="22" customFormat="1" ht="18.75">
      <c r="A958" s="266" t="s">
        <v>377</v>
      </c>
      <c r="B958" s="239" t="s">
        <v>394</v>
      </c>
      <c r="C958" s="267"/>
      <c r="D958" s="92"/>
      <c r="E958" s="95"/>
      <c r="F958" s="874"/>
      <c r="G958" s="645"/>
    </row>
    <row r="959" spans="1:7" s="22" customFormat="1" ht="63.75" customHeight="1">
      <c r="A959" s="170">
        <v>1</v>
      </c>
      <c r="B959" s="1124" t="s">
        <v>2219</v>
      </c>
      <c r="C959" s="958"/>
      <c r="D959" s="958"/>
      <c r="E959" s="958"/>
      <c r="F959" s="959"/>
      <c r="G959" s="645"/>
    </row>
    <row r="960" spans="1:7" s="22" customFormat="1" ht="33">
      <c r="A960" s="170" t="s">
        <v>365</v>
      </c>
      <c r="B960" s="197" t="s">
        <v>945</v>
      </c>
      <c r="C960" s="744" t="s">
        <v>1907</v>
      </c>
      <c r="D960" s="152"/>
      <c r="E960" s="173"/>
      <c r="F960" s="895"/>
      <c r="G960" s="645"/>
    </row>
    <row r="961" spans="1:8" s="22" customFormat="1" ht="19.5">
      <c r="A961" s="170"/>
      <c r="B961" s="200" t="s">
        <v>1229</v>
      </c>
      <c r="C961" s="275" t="s">
        <v>87</v>
      </c>
      <c r="D961" s="152" t="s">
        <v>39</v>
      </c>
      <c r="E961" s="173"/>
      <c r="F961" s="895">
        <f>242800/40/1.1</f>
        <v>5518.181818181818</v>
      </c>
      <c r="G961" s="645"/>
      <c r="H961" s="173">
        <v>6070</v>
      </c>
    </row>
    <row r="962" spans="1:8" s="22" customFormat="1" ht="18.75">
      <c r="A962" s="170"/>
      <c r="B962" s="199" t="s">
        <v>1914</v>
      </c>
      <c r="C962" s="275" t="s">
        <v>87</v>
      </c>
      <c r="D962" s="152" t="s">
        <v>89</v>
      </c>
      <c r="E962" s="173"/>
      <c r="F962" s="895">
        <f>1240000/18/1.1</f>
        <v>62626.26262626262</v>
      </c>
      <c r="G962" s="645"/>
      <c r="H962" s="173">
        <v>68889</v>
      </c>
    </row>
    <row r="963" spans="1:8" s="22" customFormat="1" ht="18.75" hidden="1">
      <c r="A963" s="170"/>
      <c r="B963" s="199" t="s">
        <v>1915</v>
      </c>
      <c r="C963" s="275" t="s">
        <v>87</v>
      </c>
      <c r="D963" s="152" t="s">
        <v>89</v>
      </c>
      <c r="E963" s="173"/>
      <c r="F963" s="895"/>
      <c r="G963" s="645"/>
      <c r="H963" s="173"/>
    </row>
    <row r="964" spans="1:8" s="22" customFormat="1" ht="18.75">
      <c r="A964" s="170"/>
      <c r="B964" s="199" t="s">
        <v>1916</v>
      </c>
      <c r="C964" s="275" t="s">
        <v>87</v>
      </c>
      <c r="D964" s="152" t="s">
        <v>89</v>
      </c>
      <c r="E964" s="173"/>
      <c r="F964" s="895">
        <f>1337500/17.5/1.1</f>
        <v>69480.51948051948</v>
      </c>
      <c r="G964" s="645"/>
      <c r="H964" s="173">
        <v>76429</v>
      </c>
    </row>
    <row r="965" spans="1:8" s="22" customFormat="1" ht="24.75" customHeight="1">
      <c r="A965" s="170"/>
      <c r="B965" s="199" t="s">
        <v>1917</v>
      </c>
      <c r="C965" s="275" t="s">
        <v>87</v>
      </c>
      <c r="D965" s="152" t="s">
        <v>89</v>
      </c>
      <c r="E965" s="173"/>
      <c r="F965" s="895">
        <f>1537500/17.5/1.1</f>
        <v>79870.12987012987</v>
      </c>
      <c r="G965" s="645"/>
      <c r="H965" s="173">
        <v>87857</v>
      </c>
    </row>
    <row r="966" spans="1:8" s="22" customFormat="1" ht="21">
      <c r="A966" s="170" t="s">
        <v>366</v>
      </c>
      <c r="B966" s="197" t="s">
        <v>946</v>
      </c>
      <c r="C966" s="275"/>
      <c r="D966" s="152"/>
      <c r="E966" s="173"/>
      <c r="F966" s="895"/>
      <c r="G966" s="645"/>
      <c r="H966" s="173"/>
    </row>
    <row r="967" spans="1:8" s="22" customFormat="1" ht="19.5">
      <c r="A967" s="170"/>
      <c r="B967" s="200" t="s">
        <v>1230</v>
      </c>
      <c r="C967" s="275" t="s">
        <v>87</v>
      </c>
      <c r="D967" s="152" t="s">
        <v>39</v>
      </c>
      <c r="E967" s="173"/>
      <c r="F967" s="895">
        <f>331000/40/1.1</f>
        <v>7522.727272727272</v>
      </c>
      <c r="G967" s="645"/>
      <c r="H967" s="173">
        <v>8275</v>
      </c>
    </row>
    <row r="968" spans="1:8" s="22" customFormat="1" ht="39.75" customHeight="1">
      <c r="A968" s="170"/>
      <c r="B968" s="141" t="s">
        <v>1918</v>
      </c>
      <c r="C968" s="275" t="s">
        <v>87</v>
      </c>
      <c r="D968" s="152" t="s">
        <v>89</v>
      </c>
      <c r="E968" s="173"/>
      <c r="F968" s="895">
        <f>1491750/18/1.1</f>
        <v>75340.90909090909</v>
      </c>
      <c r="G968" s="645"/>
      <c r="H968" s="173">
        <v>82875</v>
      </c>
    </row>
    <row r="969" spans="1:8" s="22" customFormat="1" ht="18.75">
      <c r="A969" s="170"/>
      <c r="B969" s="199" t="s">
        <v>1919</v>
      </c>
      <c r="C969" s="275" t="s">
        <v>87</v>
      </c>
      <c r="D969" s="152" t="s">
        <v>89</v>
      </c>
      <c r="E969" s="173"/>
      <c r="F969" s="895">
        <f>1587500/15/1.1</f>
        <v>96212.1212121212</v>
      </c>
      <c r="G969" s="645"/>
      <c r="H969" s="173">
        <v>69000</v>
      </c>
    </row>
    <row r="970" spans="1:8" s="22" customFormat="1" ht="18.75">
      <c r="A970" s="170"/>
      <c r="B970" s="199" t="s">
        <v>1920</v>
      </c>
      <c r="C970" s="275" t="s">
        <v>87</v>
      </c>
      <c r="D970" s="152" t="s">
        <v>89</v>
      </c>
      <c r="E970" s="173"/>
      <c r="F970" s="895">
        <v>96211.81818181818</v>
      </c>
      <c r="G970" s="645"/>
      <c r="H970" s="173">
        <v>105833</v>
      </c>
    </row>
    <row r="971" spans="1:8" s="22" customFormat="1" ht="18.75">
      <c r="A971" s="170"/>
      <c r="B971" s="141" t="s">
        <v>1921</v>
      </c>
      <c r="C971" s="275" t="s">
        <v>87</v>
      </c>
      <c r="D971" s="152" t="s">
        <v>89</v>
      </c>
      <c r="E971" s="173"/>
      <c r="F971" s="895">
        <f>1787500/15/1.1</f>
        <v>108333.33333333333</v>
      </c>
      <c r="G971" s="645"/>
      <c r="H971" s="173">
        <v>119167</v>
      </c>
    </row>
    <row r="972" spans="1:8" s="22" customFormat="1" ht="18.75">
      <c r="A972" s="170" t="s">
        <v>370</v>
      </c>
      <c r="B972" s="949" t="s">
        <v>2220</v>
      </c>
      <c r="C972" s="275"/>
      <c r="D972" s="152"/>
      <c r="E972" s="173"/>
      <c r="F972" s="895"/>
      <c r="G972" s="645"/>
      <c r="H972" s="173"/>
    </row>
    <row r="973" spans="1:8" s="22" customFormat="1" ht="18.75">
      <c r="A973" s="170"/>
      <c r="B973" s="141" t="s">
        <v>2222</v>
      </c>
      <c r="C973" s="275"/>
      <c r="D973" s="152" t="s">
        <v>89</v>
      </c>
      <c r="E973" s="173"/>
      <c r="F973" s="895">
        <f>101460/1.1</f>
        <v>92236.36363636363</v>
      </c>
      <c r="G973" s="645"/>
      <c r="H973" s="173"/>
    </row>
    <row r="974" spans="1:8" s="22" customFormat="1" ht="43.5" customHeight="1">
      <c r="A974" s="170"/>
      <c r="B974" s="199" t="s">
        <v>2221</v>
      </c>
      <c r="C974" s="275"/>
      <c r="D974" s="152" t="s">
        <v>89</v>
      </c>
      <c r="E974" s="173"/>
      <c r="F974" s="895">
        <f>59745/1.1</f>
        <v>54313.63636363636</v>
      </c>
      <c r="G974" s="645"/>
      <c r="H974" s="158">
        <v>59745</v>
      </c>
    </row>
    <row r="975" spans="1:8" s="22" customFormat="1" ht="21" customHeight="1">
      <c r="A975" s="170" t="s">
        <v>371</v>
      </c>
      <c r="B975" s="201" t="s">
        <v>2227</v>
      </c>
      <c r="C975" s="275"/>
      <c r="D975" s="152"/>
      <c r="E975" s="173"/>
      <c r="F975" s="895"/>
      <c r="G975" s="645"/>
      <c r="H975" s="158"/>
    </row>
    <row r="976" spans="1:8" s="22" customFormat="1" ht="21.75" customHeight="1">
      <c r="A976" s="170"/>
      <c r="B976" s="199" t="s">
        <v>2228</v>
      </c>
      <c r="C976" s="275"/>
      <c r="D976" s="152" t="s">
        <v>39</v>
      </c>
      <c r="E976" s="173"/>
      <c r="F976" s="895">
        <f>8600/1.1</f>
        <v>7818.181818181817</v>
      </c>
      <c r="G976" s="645"/>
      <c r="H976" s="158"/>
    </row>
    <row r="977" spans="1:8" s="22" customFormat="1" ht="21.75" customHeight="1">
      <c r="A977" s="170"/>
      <c r="B977" s="199" t="s">
        <v>2223</v>
      </c>
      <c r="C977" s="275"/>
      <c r="D977" s="152" t="s">
        <v>89</v>
      </c>
      <c r="E977" s="173"/>
      <c r="F977" s="895">
        <f>80111/1.1</f>
        <v>72828.18181818181</v>
      </c>
      <c r="G977" s="645"/>
      <c r="H977" s="158"/>
    </row>
    <row r="978" spans="1:8" s="22" customFormat="1" ht="23.25" customHeight="1">
      <c r="A978" s="170"/>
      <c r="B978" s="199" t="s">
        <v>2224</v>
      </c>
      <c r="C978" s="275"/>
      <c r="D978" s="152" t="s">
        <v>89</v>
      </c>
      <c r="E978" s="173"/>
      <c r="F978" s="895">
        <f>61833/1.1</f>
        <v>56211.81818181818</v>
      </c>
      <c r="G978" s="645"/>
      <c r="H978" s="158"/>
    </row>
    <row r="979" spans="1:8" s="22" customFormat="1" ht="22.5" customHeight="1">
      <c r="A979" s="170"/>
      <c r="B979" s="199" t="s">
        <v>2225</v>
      </c>
      <c r="C979" s="275"/>
      <c r="D979" s="152" t="s">
        <v>89</v>
      </c>
      <c r="E979" s="173"/>
      <c r="F979" s="895">
        <f>72944/1.1</f>
        <v>66312.72727272726</v>
      </c>
      <c r="G979" s="645"/>
      <c r="H979" s="158"/>
    </row>
    <row r="980" spans="1:8" s="22" customFormat="1" ht="22.5" customHeight="1">
      <c r="A980" s="170" t="s">
        <v>373</v>
      </c>
      <c r="B980" s="201" t="s">
        <v>2226</v>
      </c>
      <c r="C980" s="275"/>
      <c r="D980" s="152"/>
      <c r="E980" s="173"/>
      <c r="F980" s="895"/>
      <c r="G980" s="645"/>
      <c r="H980" s="158"/>
    </row>
    <row r="981" spans="1:8" s="22" customFormat="1" ht="22.5" customHeight="1">
      <c r="A981" s="170"/>
      <c r="B981" s="199" t="s">
        <v>2229</v>
      </c>
      <c r="C981" s="275"/>
      <c r="D981" s="152" t="s">
        <v>39</v>
      </c>
      <c r="E981" s="173"/>
      <c r="F981" s="895">
        <f>9375/1.1</f>
        <v>8522.727272727272</v>
      </c>
      <c r="G981" s="645"/>
      <c r="H981" s="158"/>
    </row>
    <row r="982" spans="1:8" s="22" customFormat="1" ht="22.5" customHeight="1">
      <c r="A982" s="170"/>
      <c r="B982" s="199" t="s">
        <v>2230</v>
      </c>
      <c r="C982" s="275"/>
      <c r="D982" s="152" t="s">
        <v>89</v>
      </c>
      <c r="E982" s="173"/>
      <c r="F982" s="895">
        <f>111556/1.1</f>
        <v>101414.54545454544</v>
      </c>
      <c r="G982" s="645"/>
      <c r="H982" s="158"/>
    </row>
    <row r="983" spans="1:8" s="22" customFormat="1" ht="22.5" customHeight="1">
      <c r="A983" s="170"/>
      <c r="B983" s="199" t="s">
        <v>2231</v>
      </c>
      <c r="C983" s="275"/>
      <c r="D983" s="152" t="s">
        <v>89</v>
      </c>
      <c r="E983" s="173"/>
      <c r="F983" s="895">
        <f>108722/1.1</f>
        <v>98838.18181818181</v>
      </c>
      <c r="G983" s="645"/>
      <c r="H983" s="158"/>
    </row>
    <row r="984" spans="1:8" s="22" customFormat="1" ht="22.5" customHeight="1">
      <c r="A984" s="170"/>
      <c r="B984" s="199" t="s">
        <v>2232</v>
      </c>
      <c r="C984" s="275"/>
      <c r="D984" s="152" t="s">
        <v>89</v>
      </c>
      <c r="E984" s="173"/>
      <c r="F984" s="895">
        <f>119833/1.1</f>
        <v>108939.0909090909</v>
      </c>
      <c r="G984" s="645"/>
      <c r="H984" s="158"/>
    </row>
    <row r="985" spans="1:8" s="22" customFormat="1" ht="26.25" customHeight="1">
      <c r="A985" s="170" t="s">
        <v>374</v>
      </c>
      <c r="B985" s="201" t="s">
        <v>2233</v>
      </c>
      <c r="C985" s="275"/>
      <c r="D985" s="152"/>
      <c r="E985" s="173"/>
      <c r="F985" s="895"/>
      <c r="G985" s="645"/>
      <c r="H985" s="158"/>
    </row>
    <row r="986" spans="1:8" s="22" customFormat="1" ht="26.25" customHeight="1">
      <c r="A986" s="170"/>
      <c r="B986" s="199" t="s">
        <v>2234</v>
      </c>
      <c r="C986" s="275"/>
      <c r="D986" s="152" t="s">
        <v>89</v>
      </c>
      <c r="E986" s="173"/>
      <c r="F986" s="895">
        <f>106200/1.1</f>
        <v>96545.45454545454</v>
      </c>
      <c r="G986" s="645"/>
      <c r="H986" s="158"/>
    </row>
    <row r="987" spans="1:8" s="22" customFormat="1" ht="39.75" customHeight="1">
      <c r="A987" s="170"/>
      <c r="B987" s="199" t="s">
        <v>2235</v>
      </c>
      <c r="C987" s="275"/>
      <c r="D987" s="152" t="s">
        <v>89</v>
      </c>
      <c r="E987" s="173"/>
      <c r="F987" s="895">
        <f>95250/1.1</f>
        <v>86590.90909090909</v>
      </c>
      <c r="G987" s="645"/>
      <c r="H987" s="158"/>
    </row>
    <row r="988" spans="1:8" s="22" customFormat="1" ht="18.75">
      <c r="A988" s="170" t="s">
        <v>375</v>
      </c>
      <c r="B988" s="194" t="s">
        <v>947</v>
      </c>
      <c r="C988" s="275"/>
      <c r="D988" s="152"/>
      <c r="E988" s="173"/>
      <c r="F988" s="895"/>
      <c r="G988" s="645"/>
      <c r="H988" s="173"/>
    </row>
    <row r="989" spans="1:8" s="22" customFormat="1" ht="18.75">
      <c r="A989" s="170"/>
      <c r="B989" s="199" t="s">
        <v>166</v>
      </c>
      <c r="C989" s="275" t="s">
        <v>87</v>
      </c>
      <c r="D989" s="152" t="s">
        <v>39</v>
      </c>
      <c r="E989" s="173"/>
      <c r="F989" s="895">
        <v>73636.36363636363</v>
      </c>
      <c r="G989" s="645"/>
      <c r="H989" s="173">
        <v>81000</v>
      </c>
    </row>
    <row r="990" spans="1:8" s="22" customFormat="1" ht="18.75">
      <c r="A990" s="170"/>
      <c r="B990" s="199" t="s">
        <v>167</v>
      </c>
      <c r="C990" s="275" t="s">
        <v>87</v>
      </c>
      <c r="D990" s="152" t="s">
        <v>87</v>
      </c>
      <c r="E990" s="173"/>
      <c r="F990" s="895">
        <v>75909.0909090909</v>
      </c>
      <c r="G990" s="645"/>
      <c r="H990" s="173">
        <v>83500</v>
      </c>
    </row>
    <row r="991" spans="1:8" s="22" customFormat="1" ht="18.75">
      <c r="A991" s="170" t="s">
        <v>376</v>
      </c>
      <c r="B991" s="201" t="s">
        <v>948</v>
      </c>
      <c r="C991" s="275"/>
      <c r="D991" s="152"/>
      <c r="E991" s="173"/>
      <c r="F991" s="895"/>
      <c r="G991" s="645"/>
      <c r="H991" s="173"/>
    </row>
    <row r="992" spans="1:8" s="22" customFormat="1" ht="18.75">
      <c r="A992" s="170"/>
      <c r="B992" s="199" t="s">
        <v>165</v>
      </c>
      <c r="C992" s="275" t="s">
        <v>87</v>
      </c>
      <c r="D992" s="152" t="s">
        <v>89</v>
      </c>
      <c r="E992" s="173"/>
      <c r="F992" s="895">
        <v>99999.99999999999</v>
      </c>
      <c r="G992" s="645"/>
      <c r="H992" s="173">
        <v>110000</v>
      </c>
    </row>
    <row r="993" spans="1:8" s="22" customFormat="1" ht="18.75">
      <c r="A993" s="170"/>
      <c r="B993" s="199" t="s">
        <v>168</v>
      </c>
      <c r="C993" s="275" t="s">
        <v>87</v>
      </c>
      <c r="D993" s="152" t="s">
        <v>89</v>
      </c>
      <c r="E993" s="173"/>
      <c r="F993" s="895">
        <v>118181.81818181818</v>
      </c>
      <c r="G993" s="645"/>
      <c r="H993" s="173">
        <v>130000</v>
      </c>
    </row>
    <row r="994" spans="1:8" s="22" customFormat="1" ht="18.75">
      <c r="A994" s="170"/>
      <c r="B994" s="199" t="s">
        <v>169</v>
      </c>
      <c r="C994" s="275" t="s">
        <v>87</v>
      </c>
      <c r="D994" s="152" t="s">
        <v>89</v>
      </c>
      <c r="E994" s="173"/>
      <c r="F994" s="895">
        <v>168181.81818181818</v>
      </c>
      <c r="G994" s="645"/>
      <c r="H994" s="173">
        <v>185000</v>
      </c>
    </row>
    <row r="995" spans="1:8" s="22" customFormat="1" ht="18.75">
      <c r="A995" s="170" t="s">
        <v>417</v>
      </c>
      <c r="B995" s="194" t="s">
        <v>949</v>
      </c>
      <c r="C995" s="275" t="s">
        <v>87</v>
      </c>
      <c r="D995" s="152"/>
      <c r="E995" s="173"/>
      <c r="F995" s="895"/>
      <c r="G995" s="645"/>
      <c r="H995" s="173"/>
    </row>
    <row r="996" spans="1:8" s="22" customFormat="1" ht="18.75">
      <c r="A996" s="170"/>
      <c r="B996" s="199" t="s">
        <v>170</v>
      </c>
      <c r="C996" s="275" t="s">
        <v>87</v>
      </c>
      <c r="D996" s="152" t="s">
        <v>614</v>
      </c>
      <c r="E996" s="173"/>
      <c r="F996" s="895">
        <v>272727.2727272727</v>
      </c>
      <c r="G996" s="645"/>
      <c r="H996" s="173">
        <v>300000</v>
      </c>
    </row>
    <row r="997" spans="1:8" s="22" customFormat="1" ht="18.75">
      <c r="A997" s="170"/>
      <c r="B997" s="199" t="s">
        <v>976</v>
      </c>
      <c r="C997" s="275" t="s">
        <v>87</v>
      </c>
      <c r="D997" s="152" t="s">
        <v>614</v>
      </c>
      <c r="E997" s="173"/>
      <c r="F997" s="895">
        <v>231818.1818181818</v>
      </c>
      <c r="G997" s="645"/>
      <c r="H997" s="173">
        <v>255000</v>
      </c>
    </row>
    <row r="998" spans="1:8" s="35" customFormat="1" ht="18.75">
      <c r="A998" s="170" t="s">
        <v>425</v>
      </c>
      <c r="B998" s="194" t="s">
        <v>171</v>
      </c>
      <c r="C998" s="275" t="s">
        <v>87</v>
      </c>
      <c r="D998" s="152"/>
      <c r="E998" s="173"/>
      <c r="F998" s="895"/>
      <c r="G998" s="785"/>
      <c r="H998" s="173"/>
    </row>
    <row r="999" spans="1:8" s="32" customFormat="1" ht="18.75">
      <c r="A999" s="170"/>
      <c r="B999" s="199" t="s">
        <v>977</v>
      </c>
      <c r="C999" s="275" t="s">
        <v>87</v>
      </c>
      <c r="D999" s="152" t="s">
        <v>614</v>
      </c>
      <c r="E999" s="173"/>
      <c r="F999" s="895">
        <v>318181.8181818182</v>
      </c>
      <c r="G999" s="645"/>
      <c r="H999" s="173">
        <v>350000</v>
      </c>
    </row>
    <row r="1000" spans="1:8" s="35" customFormat="1" ht="18.75">
      <c r="A1000" s="170"/>
      <c r="B1000" s="199" t="s">
        <v>617</v>
      </c>
      <c r="C1000" s="275" t="s">
        <v>87</v>
      </c>
      <c r="D1000" s="152" t="s">
        <v>39</v>
      </c>
      <c r="E1000" s="173"/>
      <c r="F1000" s="895">
        <v>318181.8181818182</v>
      </c>
      <c r="G1000" s="785"/>
      <c r="H1000" s="173">
        <v>350000</v>
      </c>
    </row>
    <row r="1001" spans="1:8" s="32" customFormat="1" ht="37.5">
      <c r="A1001" s="170" t="s">
        <v>93</v>
      </c>
      <c r="B1001" s="194" t="s">
        <v>636</v>
      </c>
      <c r="C1001" s="275" t="s">
        <v>87</v>
      </c>
      <c r="D1001" s="170"/>
      <c r="E1001" s="202"/>
      <c r="F1001" s="895"/>
      <c r="G1001" s="645"/>
      <c r="H1001" s="202"/>
    </row>
    <row r="1002" spans="1:8" s="22" customFormat="1" ht="21.75" customHeight="1">
      <c r="A1002" s="170"/>
      <c r="B1002" s="199" t="s">
        <v>172</v>
      </c>
      <c r="C1002" s="275" t="s">
        <v>87</v>
      </c>
      <c r="D1002" s="152" t="s">
        <v>614</v>
      </c>
      <c r="E1002" s="173"/>
      <c r="F1002" s="895">
        <v>318181.8181818182</v>
      </c>
      <c r="G1002" s="645"/>
      <c r="H1002" s="173">
        <v>350000</v>
      </c>
    </row>
    <row r="1003" spans="1:8" s="32" customFormat="1" ht="25.5" customHeight="1">
      <c r="A1003" s="170" t="s">
        <v>426</v>
      </c>
      <c r="B1003" s="194" t="s">
        <v>637</v>
      </c>
      <c r="C1003" s="275" t="s">
        <v>87</v>
      </c>
      <c r="D1003" s="170"/>
      <c r="E1003" s="202"/>
      <c r="F1003" s="895"/>
      <c r="G1003" s="645"/>
      <c r="H1003" s="202"/>
    </row>
    <row r="1004" spans="1:8" s="32" customFormat="1" ht="21.75" customHeight="1">
      <c r="A1004" s="170"/>
      <c r="B1004" s="199" t="s">
        <v>173</v>
      </c>
      <c r="C1004" s="275" t="s">
        <v>87</v>
      </c>
      <c r="D1004" s="152" t="s">
        <v>614</v>
      </c>
      <c r="E1004" s="173"/>
      <c r="F1004" s="895">
        <v>318181.8181818182</v>
      </c>
      <c r="G1004" s="645"/>
      <c r="H1004" s="173">
        <v>350000</v>
      </c>
    </row>
    <row r="1005" spans="1:8" s="22" customFormat="1" ht="21.75" customHeight="1">
      <c r="A1005" s="170"/>
      <c r="B1005" s="199" t="s">
        <v>616</v>
      </c>
      <c r="C1005" s="275" t="s">
        <v>87</v>
      </c>
      <c r="D1005" s="152" t="s">
        <v>614</v>
      </c>
      <c r="E1005" s="173"/>
      <c r="F1005" s="895">
        <v>327272.72727272724</v>
      </c>
      <c r="G1005" s="645"/>
      <c r="H1005" s="173">
        <v>360000</v>
      </c>
    </row>
    <row r="1006" spans="1:8" s="22" customFormat="1" ht="21.75" customHeight="1">
      <c r="A1006" s="170"/>
      <c r="B1006" s="199" t="s">
        <v>979</v>
      </c>
      <c r="C1006" s="275" t="s">
        <v>87</v>
      </c>
      <c r="D1006" s="152" t="s">
        <v>39</v>
      </c>
      <c r="E1006" s="173"/>
      <c r="F1006" s="895">
        <v>109090.90909090909</v>
      </c>
      <c r="G1006" s="645"/>
      <c r="H1006" s="173">
        <v>120000</v>
      </c>
    </row>
    <row r="1007" spans="1:8" s="22" customFormat="1" ht="21.75" customHeight="1">
      <c r="A1007" s="170"/>
      <c r="B1007" s="199" t="s">
        <v>978</v>
      </c>
      <c r="C1007" s="275" t="s">
        <v>87</v>
      </c>
      <c r="D1007" s="152" t="s">
        <v>615</v>
      </c>
      <c r="E1007" s="173"/>
      <c r="F1007" s="895">
        <v>54545.454545454544</v>
      </c>
      <c r="G1007" s="645"/>
      <c r="H1007" s="173">
        <v>60000</v>
      </c>
    </row>
    <row r="1008" spans="1:7" s="36" customFormat="1" ht="58.5" customHeight="1">
      <c r="A1008" s="170">
        <v>2</v>
      </c>
      <c r="B1008" s="1072" t="s">
        <v>2129</v>
      </c>
      <c r="C1008" s="1139"/>
      <c r="D1008" s="1139"/>
      <c r="E1008" s="1139"/>
      <c r="F1008" s="1012"/>
      <c r="G1008" s="786"/>
    </row>
    <row r="1009" spans="1:8" s="36" customFormat="1" ht="38.25" customHeight="1">
      <c r="A1009" s="170"/>
      <c r="B1009" s="199" t="s">
        <v>1864</v>
      </c>
      <c r="C1009" s="744" t="s">
        <v>1907</v>
      </c>
      <c r="D1009" s="152" t="s">
        <v>89</v>
      </c>
      <c r="E1009" s="173"/>
      <c r="F1009" s="896">
        <v>315636.3636363636</v>
      </c>
      <c r="G1009" s="787"/>
      <c r="H1009" s="203">
        <v>347200</v>
      </c>
    </row>
    <row r="1010" spans="1:8" s="22" customFormat="1" ht="21.75" customHeight="1">
      <c r="A1010" s="170"/>
      <c r="B1010" s="199" t="s">
        <v>1858</v>
      </c>
      <c r="C1010" s="172" t="s">
        <v>87</v>
      </c>
      <c r="D1010" s="131" t="s">
        <v>87</v>
      </c>
      <c r="E1010" s="173"/>
      <c r="F1010" s="896">
        <v>197979.27272727274</v>
      </c>
      <c r="G1010" s="787"/>
      <c r="H1010" s="203">
        <v>217777.2</v>
      </c>
    </row>
    <row r="1011" spans="1:8" s="22" customFormat="1" ht="21.75" customHeight="1">
      <c r="A1011" s="170"/>
      <c r="B1011" s="199" t="s">
        <v>1859</v>
      </c>
      <c r="C1011" s="172" t="s">
        <v>87</v>
      </c>
      <c r="D1011" s="131" t="s">
        <v>87</v>
      </c>
      <c r="E1011" s="173"/>
      <c r="F1011" s="896">
        <v>158282.18181818182</v>
      </c>
      <c r="G1011" s="787"/>
      <c r="H1011" s="203">
        <v>174110.40000000002</v>
      </c>
    </row>
    <row r="1012" spans="1:8" s="22" customFormat="1" ht="38.25" customHeight="1">
      <c r="A1012" s="170"/>
      <c r="B1012" s="199" t="s">
        <v>1860</v>
      </c>
      <c r="C1012" s="172" t="s">
        <v>87</v>
      </c>
      <c r="D1012" s="131" t="s">
        <v>87</v>
      </c>
      <c r="E1012" s="173"/>
      <c r="F1012" s="896">
        <v>120909.0909090909</v>
      </c>
      <c r="G1012" s="787"/>
      <c r="H1012" s="203">
        <v>133000</v>
      </c>
    </row>
    <row r="1013" spans="1:8" s="22" customFormat="1" ht="21.75" customHeight="1">
      <c r="A1013" s="170"/>
      <c r="B1013" s="199" t="s">
        <v>1865</v>
      </c>
      <c r="C1013" s="172" t="s">
        <v>87</v>
      </c>
      <c r="D1013" s="131" t="s">
        <v>87</v>
      </c>
      <c r="E1013" s="173"/>
      <c r="F1013" s="896">
        <v>244999.99999999997</v>
      </c>
      <c r="G1013" s="787"/>
      <c r="H1013" s="203">
        <v>269500</v>
      </c>
    </row>
    <row r="1014" spans="1:8" s="36" customFormat="1" ht="21.75" customHeight="1">
      <c r="A1014" s="170"/>
      <c r="B1014" s="199" t="s">
        <v>1861</v>
      </c>
      <c r="C1014" s="172" t="s">
        <v>87</v>
      </c>
      <c r="D1014" s="131" t="s">
        <v>87</v>
      </c>
      <c r="E1014" s="173"/>
      <c r="F1014" s="896">
        <v>126263.04545454546</v>
      </c>
      <c r="G1014" s="787"/>
      <c r="H1014" s="203">
        <v>138889.35</v>
      </c>
    </row>
    <row r="1015" spans="1:8" s="36" customFormat="1" ht="21.75" customHeight="1">
      <c r="A1015" s="170"/>
      <c r="B1015" s="199" t="s">
        <v>1862</v>
      </c>
      <c r="C1015" s="172" t="s">
        <v>87</v>
      </c>
      <c r="D1015" s="131" t="s">
        <v>87</v>
      </c>
      <c r="E1015" s="173"/>
      <c r="F1015" s="896">
        <v>72626.31818181819</v>
      </c>
      <c r="G1015" s="787"/>
      <c r="H1015" s="203">
        <v>79888.95000000001</v>
      </c>
    </row>
    <row r="1016" spans="1:8" s="36" customFormat="1" ht="21.75" customHeight="1">
      <c r="A1016" s="170"/>
      <c r="B1016" s="199" t="s">
        <v>1863</v>
      </c>
      <c r="C1016" s="172" t="s">
        <v>87</v>
      </c>
      <c r="D1016" s="131" t="s">
        <v>87</v>
      </c>
      <c r="E1016" s="173"/>
      <c r="F1016" s="896">
        <v>50454.409090909096</v>
      </c>
      <c r="G1016" s="787"/>
      <c r="H1016" s="203">
        <v>55499.850000000006</v>
      </c>
    </row>
    <row r="1017" spans="1:8" s="22" customFormat="1" ht="21.75" customHeight="1">
      <c r="A1017" s="170"/>
      <c r="B1017" s="199" t="s">
        <v>1856</v>
      </c>
      <c r="C1017" s="172" t="s">
        <v>87</v>
      </c>
      <c r="D1017" s="131" t="s">
        <v>87</v>
      </c>
      <c r="E1017" s="173"/>
      <c r="F1017" s="896">
        <v>144020.45454545453</v>
      </c>
      <c r="G1017" s="787"/>
      <c r="H1017" s="203">
        <v>158422.5</v>
      </c>
    </row>
    <row r="1018" spans="1:8" s="22" customFormat="1" ht="21.75" customHeight="1">
      <c r="A1018" s="170"/>
      <c r="B1018" s="199" t="s">
        <v>1857</v>
      </c>
      <c r="C1018" s="172" t="s">
        <v>87</v>
      </c>
      <c r="D1018" s="131" t="s">
        <v>87</v>
      </c>
      <c r="E1018" s="173"/>
      <c r="F1018" s="896">
        <v>92879.99999999999</v>
      </c>
      <c r="G1018" s="787"/>
      <c r="H1018" s="203">
        <v>102168</v>
      </c>
    </row>
    <row r="1019" spans="1:8" s="22" customFormat="1" ht="21.75" customHeight="1">
      <c r="A1019" s="170"/>
      <c r="B1019" s="199" t="s">
        <v>1866</v>
      </c>
      <c r="C1019" s="172" t="s">
        <v>87</v>
      </c>
      <c r="D1019" s="131" t="s">
        <v>87</v>
      </c>
      <c r="E1019" s="173"/>
      <c r="F1019" s="896">
        <v>173131.3131313131</v>
      </c>
      <c r="G1019" s="787"/>
      <c r="H1019" s="203">
        <v>190444.44444444444</v>
      </c>
    </row>
    <row r="1020" spans="1:8" s="22" customFormat="1" ht="41.25" customHeight="1">
      <c r="A1020" s="170"/>
      <c r="B1020" s="199" t="s">
        <v>1867</v>
      </c>
      <c r="C1020" s="274" t="s">
        <v>87</v>
      </c>
      <c r="D1020" s="131" t="s">
        <v>87</v>
      </c>
      <c r="E1020" s="173"/>
      <c r="F1020" s="896">
        <v>192373.73737373736</v>
      </c>
      <c r="G1020" s="787"/>
      <c r="H1020" s="203">
        <v>211611.11111111112</v>
      </c>
    </row>
    <row r="1021" spans="1:8" s="22" customFormat="1" ht="21.75" customHeight="1">
      <c r="A1021" s="170"/>
      <c r="B1021" s="199" t="s">
        <v>227</v>
      </c>
      <c r="C1021" s="172" t="s">
        <v>87</v>
      </c>
      <c r="D1021" s="152" t="s">
        <v>39</v>
      </c>
      <c r="E1021" s="173"/>
      <c r="F1021" s="896">
        <v>8420.90909090909</v>
      </c>
      <c r="G1021" s="787"/>
      <c r="H1021" s="203">
        <v>9263</v>
      </c>
    </row>
    <row r="1022" spans="1:8" s="22" customFormat="1" ht="21.75" customHeight="1">
      <c r="A1022" s="170"/>
      <c r="B1022" s="199" t="s">
        <v>226</v>
      </c>
      <c r="C1022" s="172" t="s">
        <v>87</v>
      </c>
      <c r="D1022" s="131" t="s">
        <v>87</v>
      </c>
      <c r="E1022" s="173"/>
      <c r="F1022" s="896">
        <v>6409.090909090909</v>
      </c>
      <c r="G1022" s="787"/>
      <c r="H1022" s="203">
        <v>7050</v>
      </c>
    </row>
    <row r="1023" spans="1:8" s="22" customFormat="1" ht="21.75" customHeight="1">
      <c r="A1023" s="170"/>
      <c r="B1023" s="523" t="s">
        <v>1106</v>
      </c>
      <c r="C1023" s="172" t="s">
        <v>87</v>
      </c>
      <c r="D1023" s="131" t="s">
        <v>87</v>
      </c>
      <c r="E1023" s="525"/>
      <c r="F1023" s="896">
        <v>77000</v>
      </c>
      <c r="G1023" s="787"/>
      <c r="H1023" s="524">
        <v>84700</v>
      </c>
    </row>
    <row r="1024" spans="1:8" s="22" customFormat="1" ht="21.75" customHeight="1">
      <c r="A1024" s="170"/>
      <c r="B1024" s="523" t="s">
        <v>1107</v>
      </c>
      <c r="C1024" s="172" t="s">
        <v>87</v>
      </c>
      <c r="D1024" s="131" t="s">
        <v>87</v>
      </c>
      <c r="E1024" s="525"/>
      <c r="F1024" s="896">
        <v>22999.999999999996</v>
      </c>
      <c r="G1024" s="787"/>
      <c r="H1024" s="524">
        <v>25300</v>
      </c>
    </row>
    <row r="1025" spans="1:8" s="22" customFormat="1" ht="21.75" customHeight="1">
      <c r="A1025" s="170"/>
      <c r="B1025" s="523" t="s">
        <v>1108</v>
      </c>
      <c r="C1025" s="172" t="s">
        <v>87</v>
      </c>
      <c r="D1025" s="131" t="s">
        <v>87</v>
      </c>
      <c r="E1025" s="525"/>
      <c r="F1025" s="896">
        <v>23999.999999999996</v>
      </c>
      <c r="G1025" s="787"/>
      <c r="H1025" s="524">
        <v>26400</v>
      </c>
    </row>
    <row r="1026" spans="1:8" s="22" customFormat="1" ht="21.75" customHeight="1">
      <c r="A1026" s="170"/>
      <c r="B1026" s="523" t="s">
        <v>1109</v>
      </c>
      <c r="C1026" s="172" t="s">
        <v>87</v>
      </c>
      <c r="D1026" s="131" t="s">
        <v>87</v>
      </c>
      <c r="E1026" s="525"/>
      <c r="F1026" s="896">
        <v>102999.99999999999</v>
      </c>
      <c r="G1026" s="787"/>
      <c r="H1026" s="524">
        <v>113300</v>
      </c>
    </row>
    <row r="1027" spans="1:8" s="22" customFormat="1" ht="21.75" customHeight="1">
      <c r="A1027" s="170"/>
      <c r="B1027" s="523" t="s">
        <v>1110</v>
      </c>
      <c r="C1027" s="172" t="s">
        <v>87</v>
      </c>
      <c r="D1027" s="131" t="s">
        <v>87</v>
      </c>
      <c r="E1027" s="525"/>
      <c r="F1027" s="896">
        <v>126999.99999999999</v>
      </c>
      <c r="G1027" s="787"/>
      <c r="H1027" s="524">
        <v>139700</v>
      </c>
    </row>
    <row r="1028" spans="1:8" s="22" customFormat="1" ht="21.75" customHeight="1">
      <c r="A1028" s="170"/>
      <c r="B1028" s="523" t="s">
        <v>1111</v>
      </c>
      <c r="C1028" s="172" t="s">
        <v>87</v>
      </c>
      <c r="D1028" s="131" t="s">
        <v>87</v>
      </c>
      <c r="E1028" s="525"/>
      <c r="F1028" s="896">
        <v>20500</v>
      </c>
      <c r="G1028" s="787"/>
      <c r="H1028" s="524">
        <v>22550</v>
      </c>
    </row>
    <row r="1029" spans="1:7" s="22" customFormat="1" ht="53.25" customHeight="1">
      <c r="A1029" s="170">
        <v>3</v>
      </c>
      <c r="B1029" s="1072" t="s">
        <v>2130</v>
      </c>
      <c r="C1029" s="1139"/>
      <c r="D1029" s="1139"/>
      <c r="E1029" s="1139"/>
      <c r="F1029" s="1012"/>
      <c r="G1029" s="645"/>
    </row>
    <row r="1030" spans="1:8" s="22" customFormat="1" ht="37.5" customHeight="1">
      <c r="A1030" s="170"/>
      <c r="B1030" s="199" t="s">
        <v>164</v>
      </c>
      <c r="C1030" s="744" t="s">
        <v>1907</v>
      </c>
      <c r="D1030" s="152" t="s">
        <v>39</v>
      </c>
      <c r="E1030" s="173"/>
      <c r="F1030" s="520">
        <v>9090.90909090909</v>
      </c>
      <c r="G1030" s="645"/>
      <c r="H1030" s="520">
        <f>400000/40</f>
        <v>10000</v>
      </c>
    </row>
    <row r="1031" spans="1:8" s="34" customFormat="1" ht="37.5" customHeight="1">
      <c r="A1031" s="170"/>
      <c r="B1031" s="141" t="s">
        <v>1888</v>
      </c>
      <c r="C1031" s="169" t="s">
        <v>87</v>
      </c>
      <c r="D1031" s="152" t="s">
        <v>89</v>
      </c>
      <c r="E1031" s="158"/>
      <c r="F1031" s="520">
        <v>141414.1414141414</v>
      </c>
      <c r="G1031" s="646"/>
      <c r="H1031" s="521">
        <f>2800000/18</f>
        <v>155555.55555555556</v>
      </c>
    </row>
    <row r="1032" spans="1:8" s="22" customFormat="1" ht="42.75" customHeight="1">
      <c r="A1032" s="170"/>
      <c r="B1032" s="199" t="s">
        <v>1889</v>
      </c>
      <c r="C1032" s="169" t="s">
        <v>87</v>
      </c>
      <c r="D1032" s="131" t="s">
        <v>87</v>
      </c>
      <c r="E1032" s="173"/>
      <c r="F1032" s="520">
        <v>106060.60606060606</v>
      </c>
      <c r="G1032" s="646"/>
      <c r="H1032" s="521">
        <f>2100000/18</f>
        <v>116666.66666666667</v>
      </c>
    </row>
    <row r="1033" spans="1:8" s="22" customFormat="1" ht="42" customHeight="1">
      <c r="A1033" s="170"/>
      <c r="B1033" s="199" t="s">
        <v>1890</v>
      </c>
      <c r="C1033" s="169" t="s">
        <v>87</v>
      </c>
      <c r="D1033" s="131" t="s">
        <v>87</v>
      </c>
      <c r="E1033" s="173"/>
      <c r="F1033" s="520">
        <v>76262.62626262626</v>
      </c>
      <c r="G1033" s="646"/>
      <c r="H1033" s="521">
        <f>1510000/18</f>
        <v>83888.88888888889</v>
      </c>
    </row>
    <row r="1034" spans="1:8" s="22" customFormat="1" ht="39" customHeight="1">
      <c r="A1034" s="170"/>
      <c r="B1034" s="141" t="s">
        <v>1891</v>
      </c>
      <c r="C1034" s="169" t="s">
        <v>87</v>
      </c>
      <c r="D1034" s="131" t="s">
        <v>87</v>
      </c>
      <c r="E1034" s="173"/>
      <c r="F1034" s="520">
        <v>122727.27272727272</v>
      </c>
      <c r="G1034" s="646"/>
      <c r="H1034" s="521">
        <f>2430000/18</f>
        <v>135000</v>
      </c>
    </row>
    <row r="1035" spans="1:8" s="22" customFormat="1" ht="46.5" customHeight="1">
      <c r="A1035" s="170"/>
      <c r="B1035" s="199" t="s">
        <v>1892</v>
      </c>
      <c r="C1035" s="169" t="s">
        <v>87</v>
      </c>
      <c r="D1035" s="131" t="s">
        <v>87</v>
      </c>
      <c r="E1035" s="173"/>
      <c r="F1035" s="520">
        <v>165050.50505050505</v>
      </c>
      <c r="G1035" s="646"/>
      <c r="H1035" s="521">
        <f>3268000/18</f>
        <v>181555.55555555556</v>
      </c>
    </row>
    <row r="1036" spans="1:8" s="22" customFormat="1" ht="37.5">
      <c r="A1036" s="170"/>
      <c r="B1036" s="199" t="s">
        <v>1868</v>
      </c>
      <c r="C1036" s="169" t="s">
        <v>87</v>
      </c>
      <c r="D1036" s="131" t="s">
        <v>87</v>
      </c>
      <c r="E1036" s="173"/>
      <c r="F1036" s="520">
        <v>133838.38383838383</v>
      </c>
      <c r="G1036" s="646"/>
      <c r="H1036" s="521">
        <f>2650000/18</f>
        <v>147222.22222222222</v>
      </c>
    </row>
    <row r="1037" spans="1:8" s="22" customFormat="1" ht="39" customHeight="1">
      <c r="A1037" s="170"/>
      <c r="B1037" s="199" t="s">
        <v>1869</v>
      </c>
      <c r="C1037" s="169" t="s">
        <v>87</v>
      </c>
      <c r="D1037" s="131" t="s">
        <v>87</v>
      </c>
      <c r="E1037" s="173"/>
      <c r="F1037" s="520">
        <v>146969.69696969696</v>
      </c>
      <c r="G1037" s="646"/>
      <c r="H1037" s="521">
        <f>2910000/18</f>
        <v>161666.66666666666</v>
      </c>
    </row>
    <row r="1038" spans="1:8" s="22" customFormat="1" ht="37.5">
      <c r="A1038" s="170"/>
      <c r="B1038" s="199" t="s">
        <v>1870</v>
      </c>
      <c r="C1038" s="169" t="s">
        <v>87</v>
      </c>
      <c r="D1038" s="131" t="s">
        <v>87</v>
      </c>
      <c r="E1038" s="173"/>
      <c r="F1038" s="520">
        <v>176767.67676767675</v>
      </c>
      <c r="G1038" s="646"/>
      <c r="H1038" s="521">
        <f>3500000/18</f>
        <v>194444.44444444444</v>
      </c>
    </row>
    <row r="1039" spans="1:8" s="22" customFormat="1" ht="39" customHeight="1">
      <c r="A1039" s="170"/>
      <c r="B1039" s="199" t="s">
        <v>1871</v>
      </c>
      <c r="C1039" s="169" t="s">
        <v>87</v>
      </c>
      <c r="D1039" s="131" t="s">
        <v>87</v>
      </c>
      <c r="E1039" s="173"/>
      <c r="F1039" s="520">
        <v>194444.4444444444</v>
      </c>
      <c r="G1039" s="646"/>
      <c r="H1039" s="521">
        <f>3850000/18</f>
        <v>213888.88888888888</v>
      </c>
    </row>
    <row r="1040" spans="1:8" s="22" customFormat="1" ht="38.25" customHeight="1">
      <c r="A1040" s="170"/>
      <c r="B1040" s="199" t="s">
        <v>1872</v>
      </c>
      <c r="C1040" s="169" t="s">
        <v>87</v>
      </c>
      <c r="D1040" s="131" t="s">
        <v>87</v>
      </c>
      <c r="E1040" s="173"/>
      <c r="F1040" s="520">
        <v>219696.96969696967</v>
      </c>
      <c r="G1040" s="646"/>
      <c r="H1040" s="521">
        <f>4350000/18</f>
        <v>241666.66666666666</v>
      </c>
    </row>
    <row r="1041" spans="1:8" s="22" customFormat="1" ht="37.5">
      <c r="A1041" s="170"/>
      <c r="B1041" s="199" t="s">
        <v>1873</v>
      </c>
      <c r="C1041" s="169" t="s">
        <v>87</v>
      </c>
      <c r="D1041" s="131" t="s">
        <v>87</v>
      </c>
      <c r="E1041" s="173"/>
      <c r="F1041" s="520">
        <v>241414.1414141414</v>
      </c>
      <c r="G1041" s="646"/>
      <c r="H1041" s="521">
        <f>4780000/18</f>
        <v>265555.55555555556</v>
      </c>
    </row>
    <row r="1042" spans="1:7" s="22" customFormat="1" ht="40.5" customHeight="1">
      <c r="A1042" s="170">
        <v>4</v>
      </c>
      <c r="B1042" s="1072" t="s">
        <v>1855</v>
      </c>
      <c r="C1042" s="1139"/>
      <c r="D1042" s="1139"/>
      <c r="E1042" s="1139"/>
      <c r="F1042" s="1012"/>
      <c r="G1042" s="788"/>
    </row>
    <row r="1043" spans="1:7" s="22" customFormat="1" ht="23.25" customHeight="1">
      <c r="A1043" s="170"/>
      <c r="B1043" s="826" t="s">
        <v>1822</v>
      </c>
      <c r="C1043" s="732"/>
      <c r="D1043" s="732"/>
      <c r="E1043" s="732"/>
      <c r="F1043" s="897"/>
      <c r="G1043" s="645"/>
    </row>
    <row r="1044" spans="1:7" s="22" customFormat="1" ht="21.75" customHeight="1" hidden="1">
      <c r="A1044" s="170"/>
      <c r="B1044" s="204" t="s">
        <v>143</v>
      </c>
      <c r="C1044" s="275"/>
      <c r="D1044" s="207" t="s">
        <v>39</v>
      </c>
      <c r="E1044" s="173"/>
      <c r="F1044" s="895">
        <v>5000</v>
      </c>
      <c r="G1044" s="645"/>
    </row>
    <row r="1045" spans="1:7" s="22" customFormat="1" ht="21.75" customHeight="1" hidden="1">
      <c r="A1045" s="170"/>
      <c r="B1045" s="204" t="s">
        <v>144</v>
      </c>
      <c r="C1045" s="275"/>
      <c r="D1045" s="207" t="s">
        <v>39</v>
      </c>
      <c r="E1045" s="173"/>
      <c r="F1045" s="895">
        <v>6000</v>
      </c>
      <c r="G1045" s="645"/>
    </row>
    <row r="1046" spans="1:7" s="22" customFormat="1" ht="21.75" customHeight="1" hidden="1">
      <c r="A1046" s="170"/>
      <c r="B1046" s="204" t="s">
        <v>145</v>
      </c>
      <c r="C1046" s="275"/>
      <c r="D1046" s="207" t="s">
        <v>87</v>
      </c>
      <c r="E1046" s="173"/>
      <c r="F1046" s="895">
        <v>7000</v>
      </c>
      <c r="G1046" s="645"/>
    </row>
    <row r="1047" spans="1:7" s="22" customFormat="1" ht="21.75" customHeight="1" hidden="1">
      <c r="A1047" s="170"/>
      <c r="B1047" s="204" t="s">
        <v>146</v>
      </c>
      <c r="C1047" s="275"/>
      <c r="D1047" s="207" t="s">
        <v>87</v>
      </c>
      <c r="E1047" s="173"/>
      <c r="F1047" s="895">
        <v>40000</v>
      </c>
      <c r="G1047" s="645"/>
    </row>
    <row r="1048" spans="1:7" s="22" customFormat="1" ht="21.75" customHeight="1" hidden="1">
      <c r="A1048" s="170"/>
      <c r="B1048" s="204" t="s">
        <v>147</v>
      </c>
      <c r="C1048" s="275"/>
      <c r="D1048" s="207" t="s">
        <v>87</v>
      </c>
      <c r="E1048" s="173"/>
      <c r="F1048" s="895">
        <v>56000</v>
      </c>
      <c r="G1048" s="645"/>
    </row>
    <row r="1049" spans="1:7" s="22" customFormat="1" ht="21.75" customHeight="1" hidden="1">
      <c r="A1049" s="170"/>
      <c r="B1049" s="204" t="s">
        <v>148</v>
      </c>
      <c r="C1049" s="275"/>
      <c r="D1049" s="207" t="s">
        <v>87</v>
      </c>
      <c r="E1049" s="173"/>
      <c r="F1049" s="895">
        <v>141000</v>
      </c>
      <c r="G1049" s="645"/>
    </row>
    <row r="1050" spans="1:7" s="22" customFormat="1" ht="21.75" customHeight="1" hidden="1">
      <c r="A1050" s="170"/>
      <c r="B1050" s="204" t="s">
        <v>149</v>
      </c>
      <c r="C1050" s="275"/>
      <c r="D1050" s="207" t="s">
        <v>87</v>
      </c>
      <c r="E1050" s="173"/>
      <c r="F1050" s="895">
        <v>88000</v>
      </c>
      <c r="G1050" s="645"/>
    </row>
    <row r="1051" spans="1:7" s="22" customFormat="1" ht="21.75" customHeight="1" hidden="1">
      <c r="A1051" s="170"/>
      <c r="B1051" s="204" t="s">
        <v>150</v>
      </c>
      <c r="C1051" s="275"/>
      <c r="D1051" s="207" t="s">
        <v>87</v>
      </c>
      <c r="E1051" s="173"/>
      <c r="F1051" s="895">
        <v>68000</v>
      </c>
      <c r="G1051" s="645"/>
    </row>
    <row r="1052" spans="1:7" s="22" customFormat="1" ht="21.75" customHeight="1" hidden="1">
      <c r="A1052" s="170"/>
      <c r="B1052" s="204" t="s">
        <v>151</v>
      </c>
      <c r="C1052" s="275"/>
      <c r="D1052" s="207" t="s">
        <v>87</v>
      </c>
      <c r="E1052" s="173"/>
      <c r="F1052" s="895">
        <v>76000</v>
      </c>
      <c r="G1052" s="645"/>
    </row>
    <row r="1053" spans="1:7" s="22" customFormat="1" ht="21.75" customHeight="1" hidden="1">
      <c r="A1053" s="170"/>
      <c r="B1053" s="204" t="s">
        <v>152</v>
      </c>
      <c r="C1053" s="275"/>
      <c r="D1053" s="207" t="s">
        <v>87</v>
      </c>
      <c r="E1053" s="173"/>
      <c r="F1053" s="895">
        <v>108000</v>
      </c>
      <c r="G1053" s="645"/>
    </row>
    <row r="1054" spans="1:7" s="22" customFormat="1" ht="21.75" customHeight="1" hidden="1">
      <c r="A1054" s="170"/>
      <c r="B1054" s="204" t="s">
        <v>153</v>
      </c>
      <c r="C1054" s="275"/>
      <c r="D1054" s="207" t="s">
        <v>87</v>
      </c>
      <c r="E1054" s="173"/>
      <c r="F1054" s="895">
        <v>195000</v>
      </c>
      <c r="G1054" s="645"/>
    </row>
    <row r="1055" spans="1:7" s="22" customFormat="1" ht="21.75" customHeight="1" hidden="1">
      <c r="A1055" s="170"/>
      <c r="B1055" s="204" t="s">
        <v>154</v>
      </c>
      <c r="C1055" s="275"/>
      <c r="D1055" s="207" t="s">
        <v>87</v>
      </c>
      <c r="E1055" s="173"/>
      <c r="F1055" s="895">
        <v>110000</v>
      </c>
      <c r="G1055" s="645"/>
    </row>
    <row r="1056" spans="1:7" s="26" customFormat="1" ht="21.75" customHeight="1" hidden="1">
      <c r="A1056" s="170"/>
      <c r="B1056" s="204" t="s">
        <v>155</v>
      </c>
      <c r="C1056" s="275"/>
      <c r="D1056" s="207" t="s">
        <v>87</v>
      </c>
      <c r="E1056" s="173"/>
      <c r="F1056" s="895">
        <v>68000</v>
      </c>
      <c r="G1056" s="772"/>
    </row>
    <row r="1057" spans="1:7" s="32" customFormat="1" ht="21.75" customHeight="1" hidden="1">
      <c r="A1057" s="170"/>
      <c r="B1057" s="204" t="s">
        <v>156</v>
      </c>
      <c r="C1057" s="275"/>
      <c r="D1057" s="207" t="s">
        <v>87</v>
      </c>
      <c r="E1057" s="173"/>
      <c r="F1057" s="895">
        <v>78000</v>
      </c>
      <c r="G1057" s="645"/>
    </row>
    <row r="1058" spans="1:7" s="32" customFormat="1" ht="21.75" customHeight="1" hidden="1">
      <c r="A1058" s="170"/>
      <c r="B1058" s="205" t="s">
        <v>157</v>
      </c>
      <c r="C1058" s="275"/>
      <c r="D1058" s="207" t="s">
        <v>87</v>
      </c>
      <c r="E1058" s="173"/>
      <c r="F1058" s="750">
        <v>110000</v>
      </c>
      <c r="G1058" s="645"/>
    </row>
    <row r="1059" spans="1:7" s="436" customFormat="1" ht="43.5" customHeight="1">
      <c r="A1059" s="170">
        <v>5</v>
      </c>
      <c r="B1059" s="1016" t="s">
        <v>2218</v>
      </c>
      <c r="C1059" s="1017"/>
      <c r="D1059" s="1017"/>
      <c r="E1059" s="1017"/>
      <c r="F1059" s="1018"/>
      <c r="G1059" s="789"/>
    </row>
    <row r="1060" spans="1:8" s="32" customFormat="1" ht="36.75" customHeight="1">
      <c r="A1060" s="170"/>
      <c r="B1060" s="434" t="s">
        <v>870</v>
      </c>
      <c r="C1060" s="744" t="s">
        <v>1907</v>
      </c>
      <c r="D1060" s="207" t="s">
        <v>39</v>
      </c>
      <c r="E1060" s="173"/>
      <c r="F1060" s="898">
        <f>H1060/1.1</f>
        <v>9852.272727272726</v>
      </c>
      <c r="G1060" s="645"/>
      <c r="H1060" s="435">
        <f>433500/40</f>
        <v>10837.5</v>
      </c>
    </row>
    <row r="1061" spans="1:8" s="32" customFormat="1" ht="21.75" customHeight="1">
      <c r="A1061" s="170"/>
      <c r="B1061" s="434" t="s">
        <v>868</v>
      </c>
      <c r="C1061" s="131"/>
      <c r="D1061" s="207" t="s">
        <v>39</v>
      </c>
      <c r="E1061" s="173"/>
      <c r="F1061" s="898">
        <f aca="true" t="shared" si="4" ref="F1061:F1072">H1061/1.1</f>
        <v>12672.727272727272</v>
      </c>
      <c r="G1061" s="645"/>
      <c r="H1061" s="435">
        <f>557600/40</f>
        <v>13940</v>
      </c>
    </row>
    <row r="1062" spans="1:8" s="32" customFormat="1" ht="37.5" customHeight="1">
      <c r="A1062" s="170"/>
      <c r="B1062" s="434" t="s">
        <v>1893</v>
      </c>
      <c r="C1062" s="530"/>
      <c r="D1062" s="207" t="s">
        <v>89</v>
      </c>
      <c r="E1062" s="173"/>
      <c r="F1062" s="898">
        <f t="shared" si="4"/>
        <v>73631.31313131312</v>
      </c>
      <c r="G1062" s="645"/>
      <c r="H1062" s="435">
        <f>1457900/18</f>
        <v>80994.44444444444</v>
      </c>
    </row>
    <row r="1063" spans="1:8" s="32" customFormat="1" ht="21.75" customHeight="1">
      <c r="A1063" s="170"/>
      <c r="B1063" s="434" t="s">
        <v>1894</v>
      </c>
      <c r="C1063" s="131" t="s">
        <v>87</v>
      </c>
      <c r="D1063" s="131" t="s">
        <v>87</v>
      </c>
      <c r="E1063" s="173"/>
      <c r="F1063" s="898">
        <f t="shared" si="4"/>
        <v>80611.1111111111</v>
      </c>
      <c r="G1063" s="645"/>
      <c r="H1063" s="435">
        <f>1596100/18</f>
        <v>88672.22222222222</v>
      </c>
    </row>
    <row r="1064" spans="1:8" s="32" customFormat="1" ht="21.75" customHeight="1">
      <c r="A1064" s="170"/>
      <c r="B1064" s="434" t="s">
        <v>1895</v>
      </c>
      <c r="C1064" s="131" t="s">
        <v>87</v>
      </c>
      <c r="D1064" s="131" t="s">
        <v>87</v>
      </c>
      <c r="E1064" s="173"/>
      <c r="F1064" s="898">
        <f t="shared" si="4"/>
        <v>61877.77777777778</v>
      </c>
      <c r="G1064" s="645"/>
      <c r="H1064" s="435">
        <f>1225180/18</f>
        <v>68065.55555555556</v>
      </c>
    </row>
    <row r="1065" spans="1:8" s="32" customFormat="1" ht="42" customHeight="1">
      <c r="A1065" s="170"/>
      <c r="B1065" s="434" t="s">
        <v>1896</v>
      </c>
      <c r="C1065" s="131" t="s">
        <v>87</v>
      </c>
      <c r="D1065" s="131" t="s">
        <v>87</v>
      </c>
      <c r="E1065" s="173"/>
      <c r="F1065" s="898">
        <f t="shared" si="4"/>
        <v>149534.34343434343</v>
      </c>
      <c r="G1065" s="645"/>
      <c r="H1065" s="435">
        <f>2960780/18</f>
        <v>164487.77777777778</v>
      </c>
    </row>
    <row r="1066" spans="1:8" s="32" customFormat="1" ht="42" customHeight="1">
      <c r="A1066" s="170"/>
      <c r="B1066" s="434" t="s">
        <v>1897</v>
      </c>
      <c r="C1066" s="131" t="s">
        <v>87</v>
      </c>
      <c r="D1066" s="131" t="s">
        <v>87</v>
      </c>
      <c r="E1066" s="173"/>
      <c r="F1066" s="898">
        <f t="shared" si="4"/>
        <v>128424.2424242424</v>
      </c>
      <c r="G1066" s="645"/>
      <c r="H1066" s="435">
        <f>2542800/18</f>
        <v>141266.66666666666</v>
      </c>
    </row>
    <row r="1067" spans="1:8" s="32" customFormat="1" ht="42" customHeight="1">
      <c r="A1067" s="170"/>
      <c r="B1067" s="434" t="s">
        <v>2185</v>
      </c>
      <c r="C1067" s="131" t="s">
        <v>87</v>
      </c>
      <c r="D1067" s="131" t="s">
        <v>87</v>
      </c>
      <c r="E1067" s="173"/>
      <c r="F1067" s="898">
        <f t="shared" si="4"/>
        <v>144146.46464646465</v>
      </c>
      <c r="G1067" s="645"/>
      <c r="H1067" s="435">
        <f>2854100/18</f>
        <v>158561.11111111112</v>
      </c>
    </row>
    <row r="1068" spans="1:8" s="32" customFormat="1" ht="19.5" hidden="1">
      <c r="A1068" s="170"/>
      <c r="B1068" s="434" t="s">
        <v>1174</v>
      </c>
      <c r="C1068" s="131" t="s">
        <v>87</v>
      </c>
      <c r="D1068" s="131" t="s">
        <v>87</v>
      </c>
      <c r="E1068" s="173"/>
      <c r="F1068" s="898">
        <f t="shared" si="4"/>
        <v>54313.498622589526</v>
      </c>
      <c r="G1068" s="645"/>
      <c r="H1068" s="435">
        <f>1971580/33</f>
        <v>59744.84848484849</v>
      </c>
    </row>
    <row r="1069" spans="1:8" s="32" customFormat="1" ht="19.5">
      <c r="A1069" s="170"/>
      <c r="B1069" s="434" t="s">
        <v>1725</v>
      </c>
      <c r="C1069" s="131" t="s">
        <v>87</v>
      </c>
      <c r="D1069" s="131" t="s">
        <v>39</v>
      </c>
      <c r="E1069" s="173"/>
      <c r="F1069" s="898">
        <f t="shared" si="4"/>
        <v>151781.81818181818</v>
      </c>
      <c r="G1069" s="645"/>
      <c r="H1069" s="435">
        <v>166960</v>
      </c>
    </row>
    <row r="1070" spans="1:8" s="32" customFormat="1" ht="19.5">
      <c r="A1070" s="170"/>
      <c r="B1070" s="434" t="s">
        <v>2186</v>
      </c>
      <c r="C1070" s="131" t="s">
        <v>87</v>
      </c>
      <c r="D1070" s="131" t="s">
        <v>87</v>
      </c>
      <c r="E1070" s="173"/>
      <c r="F1070" s="898">
        <f t="shared" si="4"/>
        <v>381781.8181818182</v>
      </c>
      <c r="G1070" s="645"/>
      <c r="H1070" s="435">
        <v>419960</v>
      </c>
    </row>
    <row r="1071" spans="1:8" s="32" customFormat="1" ht="19.5">
      <c r="A1071" s="170"/>
      <c r="B1071" s="434" t="s">
        <v>1726</v>
      </c>
      <c r="C1071" s="131" t="s">
        <v>87</v>
      </c>
      <c r="D1071" s="131" t="s">
        <v>87</v>
      </c>
      <c r="E1071" s="173"/>
      <c r="F1071" s="898">
        <f t="shared" si="4"/>
        <v>96872.72727272726</v>
      </c>
      <c r="G1071" s="645"/>
      <c r="H1071" s="435">
        <v>106560</v>
      </c>
    </row>
    <row r="1072" spans="1:8" s="32" customFormat="1" ht="21.75" customHeight="1">
      <c r="A1072" s="170"/>
      <c r="B1072" s="434" t="s">
        <v>869</v>
      </c>
      <c r="C1072" s="131" t="s">
        <v>87</v>
      </c>
      <c r="D1072" s="131" t="s">
        <v>87</v>
      </c>
      <c r="E1072" s="173"/>
      <c r="F1072" s="898">
        <f t="shared" si="4"/>
        <v>288327.2727272727</v>
      </c>
      <c r="G1072" s="645"/>
      <c r="H1072" s="435">
        <v>317160</v>
      </c>
    </row>
    <row r="1073" spans="1:7" s="32" customFormat="1" ht="50.25" customHeight="1">
      <c r="A1073" s="170">
        <v>6</v>
      </c>
      <c r="B1073" s="986" t="s">
        <v>2131</v>
      </c>
      <c r="C1073" s="987"/>
      <c r="D1073" s="987"/>
      <c r="E1073" s="987"/>
      <c r="F1073" s="988"/>
      <c r="G1073" s="645"/>
    </row>
    <row r="1074" spans="1:7" s="32" customFormat="1" ht="40.5" customHeight="1">
      <c r="A1074" s="170"/>
      <c r="B1074" s="434" t="s">
        <v>1846</v>
      </c>
      <c r="C1074" s="744" t="s">
        <v>1907</v>
      </c>
      <c r="D1074" s="472" t="s">
        <v>89</v>
      </c>
      <c r="E1074" s="173"/>
      <c r="F1074" s="898">
        <v>114000</v>
      </c>
      <c r="G1074" s="645"/>
    </row>
    <row r="1075" spans="1:7" s="32" customFormat="1" ht="41.25" customHeight="1">
      <c r="A1075" s="170"/>
      <c r="B1075" s="434" t="s">
        <v>2029</v>
      </c>
      <c r="C1075" s="131" t="s">
        <v>87</v>
      </c>
      <c r="D1075" s="131" t="s">
        <v>87</v>
      </c>
      <c r="E1075" s="173"/>
      <c r="F1075" s="898">
        <v>84722</v>
      </c>
      <c r="G1075" s="645"/>
    </row>
    <row r="1076" spans="1:7" s="32" customFormat="1" ht="39" customHeight="1">
      <c r="A1076" s="170"/>
      <c r="B1076" s="434" t="s">
        <v>1847</v>
      </c>
      <c r="C1076" s="131" t="s">
        <v>87</v>
      </c>
      <c r="D1076" s="131" t="s">
        <v>87</v>
      </c>
      <c r="E1076" s="173"/>
      <c r="F1076" s="898">
        <v>129400</v>
      </c>
      <c r="G1076" s="645"/>
    </row>
    <row r="1077" spans="1:7" s="32" customFormat="1" ht="26.25" customHeight="1">
      <c r="A1077" s="170"/>
      <c r="B1077" s="434" t="s">
        <v>2030</v>
      </c>
      <c r="C1077" s="131" t="s">
        <v>87</v>
      </c>
      <c r="D1077" s="131" t="s">
        <v>87</v>
      </c>
      <c r="E1077" s="173"/>
      <c r="F1077" s="898">
        <v>111111</v>
      </c>
      <c r="G1077" s="645"/>
    </row>
    <row r="1078" spans="1:7" s="32" customFormat="1" ht="38.25" customHeight="1">
      <c r="A1078" s="170"/>
      <c r="B1078" s="434" t="s">
        <v>1848</v>
      </c>
      <c r="C1078" s="131" t="s">
        <v>87</v>
      </c>
      <c r="D1078" s="131" t="s">
        <v>87</v>
      </c>
      <c r="E1078" s="173"/>
      <c r="F1078" s="898">
        <v>254400</v>
      </c>
      <c r="G1078" s="645"/>
    </row>
    <row r="1079" spans="1:7" s="32" customFormat="1" ht="36.75" customHeight="1">
      <c r="A1079" s="170"/>
      <c r="B1079" s="434" t="s">
        <v>2031</v>
      </c>
      <c r="C1079" s="131" t="s">
        <v>87</v>
      </c>
      <c r="D1079" s="131" t="s">
        <v>87</v>
      </c>
      <c r="E1079" s="173"/>
      <c r="F1079" s="898">
        <v>216667</v>
      </c>
      <c r="G1079" s="645"/>
    </row>
    <row r="1080" spans="1:7" s="32" customFormat="1" ht="21.75" customHeight="1">
      <c r="A1080" s="170"/>
      <c r="B1080" s="434" t="s">
        <v>1849</v>
      </c>
      <c r="C1080" s="131" t="s">
        <v>87</v>
      </c>
      <c r="D1080" s="131" t="s">
        <v>87</v>
      </c>
      <c r="E1080" s="173"/>
      <c r="F1080" s="898">
        <v>109444</v>
      </c>
      <c r="G1080" s="645"/>
    </row>
    <row r="1081" spans="1:7" s="32" customFormat="1" ht="21.75" customHeight="1">
      <c r="A1081" s="170"/>
      <c r="B1081" s="434" t="s">
        <v>2032</v>
      </c>
      <c r="C1081" s="131" t="s">
        <v>87</v>
      </c>
      <c r="D1081" s="131" t="s">
        <v>87</v>
      </c>
      <c r="E1081" s="173"/>
      <c r="F1081" s="898">
        <v>154667</v>
      </c>
      <c r="G1081" s="645"/>
    </row>
    <row r="1082" spans="1:7" s="32" customFormat="1" ht="21.75" customHeight="1">
      <c r="A1082" s="170"/>
      <c r="B1082" s="434" t="s">
        <v>2033</v>
      </c>
      <c r="C1082" s="131" t="s">
        <v>87</v>
      </c>
      <c r="D1082" s="131" t="s">
        <v>87</v>
      </c>
      <c r="E1082" s="173"/>
      <c r="F1082" s="898">
        <v>87222</v>
      </c>
      <c r="G1082" s="645"/>
    </row>
    <row r="1083" spans="1:7" s="32" customFormat="1" ht="21.75" customHeight="1">
      <c r="A1083" s="170"/>
      <c r="B1083" s="434" t="s">
        <v>956</v>
      </c>
      <c r="C1083" s="131" t="s">
        <v>87</v>
      </c>
      <c r="D1083" s="131" t="s">
        <v>87</v>
      </c>
      <c r="E1083" s="173"/>
      <c r="F1083" s="898">
        <v>7800</v>
      </c>
      <c r="G1083" s="645"/>
    </row>
    <row r="1084" spans="1:7" s="32" customFormat="1" ht="21.75" customHeight="1">
      <c r="A1084" s="170"/>
      <c r="B1084" s="434" t="s">
        <v>957</v>
      </c>
      <c r="C1084" s="131" t="s">
        <v>87</v>
      </c>
      <c r="D1084" s="131" t="s">
        <v>87</v>
      </c>
      <c r="E1084" s="173"/>
      <c r="F1084" s="898">
        <v>8750</v>
      </c>
      <c r="G1084" s="645"/>
    </row>
    <row r="1085" spans="1:7" s="32" customFormat="1" ht="51" customHeight="1">
      <c r="A1085" s="706">
        <v>7</v>
      </c>
      <c r="B1085" s="1127" t="s">
        <v>2132</v>
      </c>
      <c r="C1085" s="1128"/>
      <c r="D1085" s="1128"/>
      <c r="E1085" s="1128"/>
      <c r="F1085" s="1129"/>
      <c r="G1085" s="645"/>
    </row>
    <row r="1086" spans="1:7" s="32" customFormat="1" ht="40.5" customHeight="1">
      <c r="A1086" s="589" t="s">
        <v>365</v>
      </c>
      <c r="B1086" s="590" t="s">
        <v>1125</v>
      </c>
      <c r="C1086" s="744" t="s">
        <v>1907</v>
      </c>
      <c r="D1086" s="207"/>
      <c r="E1086" s="173"/>
      <c r="F1086" s="750"/>
      <c r="G1086" s="645"/>
    </row>
    <row r="1087" spans="1:8" s="32" customFormat="1" ht="21.75" customHeight="1">
      <c r="A1087" s="530"/>
      <c r="B1087" s="531" t="s">
        <v>1898</v>
      </c>
      <c r="C1087" s="532" t="s">
        <v>87</v>
      </c>
      <c r="D1087" s="207" t="s">
        <v>89</v>
      </c>
      <c r="E1087" s="173"/>
      <c r="F1087" s="654">
        <f>H1087/1.1</f>
        <v>38181.81818181818</v>
      </c>
      <c r="G1087" s="645"/>
      <c r="H1087" s="558">
        <v>42000</v>
      </c>
    </row>
    <row r="1088" spans="1:8" s="32" customFormat="1" ht="21.75" customHeight="1">
      <c r="A1088" s="530"/>
      <c r="B1088" s="531" t="s">
        <v>1899</v>
      </c>
      <c r="C1088" s="532" t="s">
        <v>87</v>
      </c>
      <c r="D1088" s="131" t="s">
        <v>87</v>
      </c>
      <c r="E1088" s="173"/>
      <c r="F1088" s="654">
        <f aca="true" t="shared" si="5" ref="F1088:F1102">H1088/1.1</f>
        <v>69090.90909090909</v>
      </c>
      <c r="G1088" s="645"/>
      <c r="H1088" s="558">
        <v>76000</v>
      </c>
    </row>
    <row r="1089" spans="1:8" s="32" customFormat="1" ht="21.75" customHeight="1">
      <c r="A1089" s="530"/>
      <c r="B1089" s="531" t="s">
        <v>1900</v>
      </c>
      <c r="C1089" s="532" t="s">
        <v>87</v>
      </c>
      <c r="D1089" s="131" t="s">
        <v>87</v>
      </c>
      <c r="E1089" s="173"/>
      <c r="F1089" s="654">
        <f t="shared" si="5"/>
        <v>130909.0909090909</v>
      </c>
      <c r="G1089" s="645"/>
      <c r="H1089" s="558">
        <v>144000</v>
      </c>
    </row>
    <row r="1090" spans="1:8" s="32" customFormat="1" ht="21.75" customHeight="1">
      <c r="A1090" s="530"/>
      <c r="B1090" s="531" t="s">
        <v>1901</v>
      </c>
      <c r="C1090" s="532" t="s">
        <v>87</v>
      </c>
      <c r="D1090" s="131" t="s">
        <v>87</v>
      </c>
      <c r="E1090" s="173"/>
      <c r="F1090" s="654">
        <f t="shared" si="5"/>
        <v>144545.45454545453</v>
      </c>
      <c r="G1090" s="645"/>
      <c r="H1090" s="558">
        <v>159000</v>
      </c>
    </row>
    <row r="1091" spans="1:8" s="32" customFormat="1" ht="21.75" customHeight="1">
      <c r="A1091" s="530"/>
      <c r="B1091" s="531" t="s">
        <v>1902</v>
      </c>
      <c r="C1091" s="532" t="s">
        <v>87</v>
      </c>
      <c r="D1091" s="131" t="s">
        <v>87</v>
      </c>
      <c r="E1091" s="173"/>
      <c r="F1091" s="654">
        <f t="shared" si="5"/>
        <v>67272.72727272726</v>
      </c>
      <c r="G1091" s="645"/>
      <c r="H1091" s="558">
        <v>74000</v>
      </c>
    </row>
    <row r="1092" spans="1:8" s="32" customFormat="1" ht="21.75" customHeight="1">
      <c r="A1092" s="530"/>
      <c r="B1092" s="531" t="s">
        <v>1126</v>
      </c>
      <c r="C1092" s="532" t="s">
        <v>87</v>
      </c>
      <c r="D1092" s="131" t="s">
        <v>39</v>
      </c>
      <c r="E1092" s="173"/>
      <c r="F1092" s="654">
        <f t="shared" si="5"/>
        <v>5454.545454545454</v>
      </c>
      <c r="G1092" s="645"/>
      <c r="H1092" s="558">
        <v>6000</v>
      </c>
    </row>
    <row r="1093" spans="1:8" s="32" customFormat="1" ht="21.75" customHeight="1">
      <c r="A1093" s="589" t="s">
        <v>366</v>
      </c>
      <c r="B1093" s="590" t="s">
        <v>1127</v>
      </c>
      <c r="C1093" s="532" t="s">
        <v>87</v>
      </c>
      <c r="D1093" s="207"/>
      <c r="E1093" s="173"/>
      <c r="F1093" s="654"/>
      <c r="G1093" s="645"/>
      <c r="H1093" s="557"/>
    </row>
    <row r="1094" spans="1:8" s="32" customFormat="1" ht="21.75" customHeight="1">
      <c r="A1094" s="530"/>
      <c r="B1094" s="531" t="s">
        <v>1903</v>
      </c>
      <c r="C1094" s="532" t="s">
        <v>87</v>
      </c>
      <c r="D1094" s="207" t="s">
        <v>89</v>
      </c>
      <c r="E1094" s="173"/>
      <c r="F1094" s="654">
        <f t="shared" si="5"/>
        <v>90909.0909090909</v>
      </c>
      <c r="G1094" s="645"/>
      <c r="H1094" s="558">
        <v>100000</v>
      </c>
    </row>
    <row r="1095" spans="1:8" s="32" customFormat="1" ht="21.75" customHeight="1">
      <c r="A1095" s="530"/>
      <c r="B1095" s="531" t="s">
        <v>1904</v>
      </c>
      <c r="C1095" s="532" t="s">
        <v>87</v>
      </c>
      <c r="D1095" s="131" t="s">
        <v>87</v>
      </c>
      <c r="E1095" s="173"/>
      <c r="F1095" s="654">
        <f t="shared" si="5"/>
        <v>104545.45454545454</v>
      </c>
      <c r="G1095" s="645"/>
      <c r="H1095" s="558">
        <v>115000</v>
      </c>
    </row>
    <row r="1096" spans="1:8" s="32" customFormat="1" ht="21.75" customHeight="1">
      <c r="A1096" s="530"/>
      <c r="B1096" s="531" t="s">
        <v>1905</v>
      </c>
      <c r="C1096" s="532" t="s">
        <v>87</v>
      </c>
      <c r="D1096" s="131" t="s">
        <v>87</v>
      </c>
      <c r="E1096" s="173"/>
      <c r="F1096" s="654">
        <f t="shared" si="5"/>
        <v>181818.1818181818</v>
      </c>
      <c r="G1096" s="645"/>
      <c r="H1096" s="558">
        <v>200000</v>
      </c>
    </row>
    <row r="1097" spans="1:8" s="32" customFormat="1" ht="21.75" customHeight="1">
      <c r="A1097" s="530"/>
      <c r="B1097" s="531" t="s">
        <v>1906</v>
      </c>
      <c r="C1097" s="532" t="s">
        <v>87</v>
      </c>
      <c r="D1097" s="131" t="s">
        <v>87</v>
      </c>
      <c r="E1097" s="173"/>
      <c r="F1097" s="654">
        <f t="shared" si="5"/>
        <v>199999.99999999997</v>
      </c>
      <c r="G1097" s="645"/>
      <c r="H1097" s="558">
        <v>220000</v>
      </c>
    </row>
    <row r="1098" spans="1:8" s="32" customFormat="1" ht="21.75" customHeight="1">
      <c r="A1098" s="530"/>
      <c r="B1098" s="531" t="s">
        <v>1902</v>
      </c>
      <c r="C1098" s="532" t="s">
        <v>87</v>
      </c>
      <c r="D1098" s="131" t="s">
        <v>87</v>
      </c>
      <c r="E1098" s="173"/>
      <c r="F1098" s="654">
        <f t="shared" si="5"/>
        <v>68181.81818181818</v>
      </c>
      <c r="G1098" s="645"/>
      <c r="H1098" s="558">
        <v>75000</v>
      </c>
    </row>
    <row r="1099" spans="1:8" s="32" customFormat="1" ht="21.75" customHeight="1">
      <c r="A1099" s="530"/>
      <c r="B1099" s="531" t="s">
        <v>1128</v>
      </c>
      <c r="C1099" s="532" t="s">
        <v>87</v>
      </c>
      <c r="D1099" s="207" t="s">
        <v>39</v>
      </c>
      <c r="E1099" s="173"/>
      <c r="F1099" s="654">
        <f t="shared" si="5"/>
        <v>6363.636363636363</v>
      </c>
      <c r="G1099" s="645"/>
      <c r="H1099" s="558">
        <v>7000</v>
      </c>
    </row>
    <row r="1100" spans="1:8" s="32" customFormat="1" ht="21.75" customHeight="1">
      <c r="A1100" s="589" t="s">
        <v>370</v>
      </c>
      <c r="B1100" s="590" t="s">
        <v>1129</v>
      </c>
      <c r="C1100" s="532" t="s">
        <v>87</v>
      </c>
      <c r="D1100" s="207"/>
      <c r="E1100" s="173"/>
      <c r="F1100" s="654"/>
      <c r="G1100" s="645"/>
      <c r="H1100" s="557"/>
    </row>
    <row r="1101" spans="1:8" s="32" customFormat="1" ht="21.75" customHeight="1">
      <c r="A1101" s="530"/>
      <c r="B1101" s="531" t="s">
        <v>1130</v>
      </c>
      <c r="C1101" s="532" t="s">
        <v>87</v>
      </c>
      <c r="D1101" s="207" t="s">
        <v>39</v>
      </c>
      <c r="E1101" s="173"/>
      <c r="F1101" s="654">
        <f t="shared" si="5"/>
        <v>72727.27272727272</v>
      </c>
      <c r="G1101" s="645"/>
      <c r="H1101" s="558">
        <v>80000</v>
      </c>
    </row>
    <row r="1102" spans="1:8" s="32" customFormat="1" ht="21.75" customHeight="1">
      <c r="A1102" s="530"/>
      <c r="B1102" s="531" t="s">
        <v>1131</v>
      </c>
      <c r="C1102" s="532" t="s">
        <v>87</v>
      </c>
      <c r="D1102" s="207" t="s">
        <v>39</v>
      </c>
      <c r="E1102" s="173"/>
      <c r="F1102" s="654">
        <f t="shared" si="5"/>
        <v>68181.81818181818</v>
      </c>
      <c r="G1102" s="645"/>
      <c r="H1102" s="158">
        <v>75000</v>
      </c>
    </row>
    <row r="1103" spans="1:8" s="22" customFormat="1" ht="51.75" customHeight="1">
      <c r="A1103" s="706">
        <v>8</v>
      </c>
      <c r="B1103" s="1232" t="s">
        <v>2255</v>
      </c>
      <c r="C1103" s="1233"/>
      <c r="D1103" s="1233"/>
      <c r="E1103" s="1233"/>
      <c r="F1103" s="1233"/>
      <c r="G1103" s="1234"/>
      <c r="H1103" s="1234"/>
    </row>
    <row r="1104" spans="1:7" s="534" customFormat="1" ht="18.75">
      <c r="A1104" s="170" t="s">
        <v>365</v>
      </c>
      <c r="B1104" s="535" t="s">
        <v>1132</v>
      </c>
      <c r="C1104" s="536"/>
      <c r="D1104" s="536"/>
      <c r="E1104" s="536"/>
      <c r="F1104" s="537"/>
      <c r="G1104" s="642"/>
    </row>
    <row r="1105" spans="1:8" s="534" customFormat="1" ht="34.5" customHeight="1">
      <c r="A1105" s="720"/>
      <c r="B1105" s="550" t="s">
        <v>2198</v>
      </c>
      <c r="C1105" s="532" t="s">
        <v>87</v>
      </c>
      <c r="D1105" s="131" t="s">
        <v>89</v>
      </c>
      <c r="E1105" s="536"/>
      <c r="F1105" s="537">
        <f>3991818/18</f>
        <v>221767.66666666666</v>
      </c>
      <c r="G1105" s="790"/>
      <c r="H1105" s="537"/>
    </row>
    <row r="1106" spans="1:8" s="534" customFormat="1" ht="37.5">
      <c r="A1106" s="720"/>
      <c r="B1106" s="550" t="s">
        <v>2187</v>
      </c>
      <c r="C1106" s="532" t="s">
        <v>87</v>
      </c>
      <c r="D1106" s="131" t="s">
        <v>87</v>
      </c>
      <c r="E1106" s="536"/>
      <c r="F1106" s="537">
        <f>3801818/18</f>
        <v>211212.11111111112</v>
      </c>
      <c r="G1106" s="790"/>
      <c r="H1106" s="537"/>
    </row>
    <row r="1107" spans="1:8" s="534" customFormat="1" ht="37.5">
      <c r="A1107" s="720"/>
      <c r="B1107" s="550" t="s">
        <v>2188</v>
      </c>
      <c r="C1107" s="532" t="s">
        <v>87</v>
      </c>
      <c r="D1107" s="131" t="s">
        <v>87</v>
      </c>
      <c r="E1107" s="536"/>
      <c r="F1107" s="537">
        <f>3638182/18</f>
        <v>202121.22222222222</v>
      </c>
      <c r="G1107" s="790"/>
      <c r="H1107" s="537"/>
    </row>
    <row r="1108" spans="1:8" s="534" customFormat="1" ht="24.75" customHeight="1">
      <c r="A1108" s="170" t="s">
        <v>366</v>
      </c>
      <c r="B1108" s="551" t="s">
        <v>1133</v>
      </c>
      <c r="C1108" s="539"/>
      <c r="D1108" s="131" t="s">
        <v>87</v>
      </c>
      <c r="E1108" s="540"/>
      <c r="F1108" s="537">
        <v>0</v>
      </c>
      <c r="G1108" s="642"/>
      <c r="H1108" s="666"/>
    </row>
    <row r="1109" spans="1:8" s="534" customFormat="1" ht="37.5">
      <c r="A1109" s="170"/>
      <c r="B1109" s="550" t="s">
        <v>2189</v>
      </c>
      <c r="C1109" s="532" t="s">
        <v>87</v>
      </c>
      <c r="D1109" s="131" t="s">
        <v>87</v>
      </c>
      <c r="E1109" s="538"/>
      <c r="F1109" s="537">
        <f>3577273/17</f>
        <v>210427.82352941178</v>
      </c>
      <c r="G1109" s="642"/>
      <c r="H1109" s="667"/>
    </row>
    <row r="1110" spans="1:8" s="534" customFormat="1" ht="37.5">
      <c r="A1110" s="170"/>
      <c r="B1110" s="550" t="s">
        <v>2190</v>
      </c>
      <c r="C1110" s="532" t="s">
        <v>87</v>
      </c>
      <c r="D1110" s="131" t="s">
        <v>87</v>
      </c>
      <c r="E1110" s="538"/>
      <c r="F1110" s="537">
        <f>3408182/17</f>
        <v>200481.29411764705</v>
      </c>
      <c r="G1110" s="642"/>
      <c r="H1110" s="667"/>
    </row>
    <row r="1111" spans="1:8" s="534" customFormat="1" ht="37.5">
      <c r="A1111" s="170"/>
      <c r="B1111" s="550" t="s">
        <v>2191</v>
      </c>
      <c r="C1111" s="532" t="s">
        <v>87</v>
      </c>
      <c r="D1111" s="131" t="s">
        <v>87</v>
      </c>
      <c r="E1111" s="538"/>
      <c r="F1111" s="537">
        <f>3144545/17</f>
        <v>184973.23529411765</v>
      </c>
      <c r="G1111" s="642"/>
      <c r="H1111" s="667"/>
    </row>
    <row r="1112" spans="1:8" s="534" customFormat="1" ht="37.5">
      <c r="A1112" s="170"/>
      <c r="B1112" s="550" t="s">
        <v>2192</v>
      </c>
      <c r="C1112" s="532"/>
      <c r="D1112" s="131"/>
      <c r="E1112" s="538"/>
      <c r="F1112" s="537">
        <f>3079091/18</f>
        <v>171060.61111111112</v>
      </c>
      <c r="G1112" s="642"/>
      <c r="H1112" s="667"/>
    </row>
    <row r="1113" spans="1:8" s="534" customFormat="1" ht="37.5">
      <c r="A1113" s="170"/>
      <c r="B1113" s="550" t="s">
        <v>2193</v>
      </c>
      <c r="C1113" s="532"/>
      <c r="D1113" s="131"/>
      <c r="E1113" s="538"/>
      <c r="F1113" s="537">
        <f>1790909/18</f>
        <v>99494.94444444444</v>
      </c>
      <c r="G1113" s="642"/>
      <c r="H1113" s="667"/>
    </row>
    <row r="1114" spans="1:8" s="22" customFormat="1" ht="37.5">
      <c r="A1114" s="170" t="s">
        <v>370</v>
      </c>
      <c r="B1114" s="552" t="s">
        <v>2194</v>
      </c>
      <c r="C1114" s="532" t="s">
        <v>87</v>
      </c>
      <c r="D1114" s="541" t="s">
        <v>89</v>
      </c>
      <c r="E1114" s="538"/>
      <c r="F1114" s="537">
        <f>2671818/17</f>
        <v>157165.76470588235</v>
      </c>
      <c r="G1114" s="791"/>
      <c r="H1114" s="203"/>
    </row>
    <row r="1115" spans="1:8" s="22" customFormat="1" ht="18.75">
      <c r="A1115" s="170" t="s">
        <v>371</v>
      </c>
      <c r="B1115" s="946" t="s">
        <v>2195</v>
      </c>
      <c r="C1115" s="532"/>
      <c r="D1115" s="541"/>
      <c r="E1115" s="538"/>
      <c r="F1115" s="537"/>
      <c r="G1115" s="791"/>
      <c r="H1115" s="203"/>
    </row>
    <row r="1116" spans="1:8" s="22" customFormat="1" ht="18.75">
      <c r="A1116" s="170"/>
      <c r="B1116" s="552" t="s">
        <v>2196</v>
      </c>
      <c r="C1116" s="532"/>
      <c r="D1116" s="541" t="s">
        <v>39</v>
      </c>
      <c r="E1116" s="538"/>
      <c r="F1116" s="537">
        <f>200909/40</f>
        <v>5022.725</v>
      </c>
      <c r="G1116" s="791"/>
      <c r="H1116" s="203"/>
    </row>
    <row r="1117" spans="1:8" s="22" customFormat="1" ht="18.75">
      <c r="A1117" s="170"/>
      <c r="B1117" s="552" t="s">
        <v>2197</v>
      </c>
      <c r="C1117" s="532"/>
      <c r="D1117" s="541" t="s">
        <v>39</v>
      </c>
      <c r="E1117" s="538"/>
      <c r="F1117" s="537">
        <f>229091/40</f>
        <v>5727.275</v>
      </c>
      <c r="G1117" s="791"/>
      <c r="H1117" s="203"/>
    </row>
    <row r="1118" spans="1:7" s="22" customFormat="1" ht="57" customHeight="1">
      <c r="A1118" s="170">
        <v>9</v>
      </c>
      <c r="B1118" s="986" t="s">
        <v>2133</v>
      </c>
      <c r="C1118" s="987"/>
      <c r="D1118" s="987"/>
      <c r="E1118" s="987"/>
      <c r="F1118" s="988"/>
      <c r="G1118" s="790"/>
    </row>
    <row r="1119" spans="1:8" s="22" customFormat="1" ht="37.5" customHeight="1">
      <c r="A1119" s="170"/>
      <c r="B1119" s="554" t="s">
        <v>956</v>
      </c>
      <c r="C1119" s="300" t="s">
        <v>1907</v>
      </c>
      <c r="D1119" s="207" t="s">
        <v>39</v>
      </c>
      <c r="E1119" s="173"/>
      <c r="F1119" s="899">
        <v>8704.545454545454</v>
      </c>
      <c r="G1119" s="790"/>
      <c r="H1119" s="555">
        <f>383000/40</f>
        <v>9575</v>
      </c>
    </row>
    <row r="1120" spans="1:8" s="22" customFormat="1" ht="19.5">
      <c r="A1120" s="170"/>
      <c r="B1120" s="554" t="s">
        <v>957</v>
      </c>
      <c r="C1120" s="131" t="s">
        <v>87</v>
      </c>
      <c r="D1120" s="207" t="s">
        <v>39</v>
      </c>
      <c r="E1120" s="173"/>
      <c r="F1120" s="899">
        <v>10772.727272727272</v>
      </c>
      <c r="G1120" s="790"/>
      <c r="H1120" s="555">
        <f>474000/40</f>
        <v>11850</v>
      </c>
    </row>
    <row r="1121" spans="1:8" s="22" customFormat="1" ht="29.25" customHeight="1">
      <c r="A1121" s="170"/>
      <c r="B1121" s="554" t="s">
        <v>1204</v>
      </c>
      <c r="C1121" s="131" t="s">
        <v>87</v>
      </c>
      <c r="D1121" s="207" t="s">
        <v>89</v>
      </c>
      <c r="E1121" s="173"/>
      <c r="F1121" s="899">
        <v>78609.62566844918</v>
      </c>
      <c r="G1121" s="790"/>
      <c r="H1121" s="555">
        <f>1470000/17</f>
        <v>86470.58823529411</v>
      </c>
    </row>
    <row r="1122" spans="1:8" s="22" customFormat="1" ht="19.5">
      <c r="A1122" s="170"/>
      <c r="B1122" s="554" t="s">
        <v>1203</v>
      </c>
      <c r="C1122" s="131" t="s">
        <v>87</v>
      </c>
      <c r="D1122" s="131" t="s">
        <v>87</v>
      </c>
      <c r="E1122" s="173"/>
      <c r="F1122" s="899">
        <v>46310.16042780749</v>
      </c>
      <c r="G1122" s="790"/>
      <c r="H1122" s="555">
        <f>866000/17</f>
        <v>50941.17647058824</v>
      </c>
    </row>
    <row r="1123" spans="1:8" s="22" customFormat="1" ht="19.5">
      <c r="A1123" s="170"/>
      <c r="B1123" s="554" t="s">
        <v>1205</v>
      </c>
      <c r="C1123" s="131" t="s">
        <v>87</v>
      </c>
      <c r="D1123" s="131" t="s">
        <v>87</v>
      </c>
      <c r="E1123" s="173"/>
      <c r="F1123" s="899">
        <v>95808.0808080808</v>
      </c>
      <c r="G1123" s="790"/>
      <c r="H1123" s="555">
        <f>1897000/18</f>
        <v>105388.88888888889</v>
      </c>
    </row>
    <row r="1124" spans="1:8" s="22" customFormat="1" ht="19.5" customHeight="1">
      <c r="A1124" s="170"/>
      <c r="B1124" s="554" t="s">
        <v>1206</v>
      </c>
      <c r="C1124" s="131" t="s">
        <v>87</v>
      </c>
      <c r="D1124" s="131" t="s">
        <v>87</v>
      </c>
      <c r="E1124" s="173"/>
      <c r="F1124" s="899">
        <v>214898.98989898988</v>
      </c>
      <c r="G1124" s="790"/>
      <c r="H1124" s="555">
        <f>4255000/18</f>
        <v>236388.88888888888</v>
      </c>
    </row>
    <row r="1125" spans="1:8" s="22" customFormat="1" ht="35.25" customHeight="1">
      <c r="A1125" s="170"/>
      <c r="B1125" s="554" t="s">
        <v>1207</v>
      </c>
      <c r="C1125" s="131" t="s">
        <v>87</v>
      </c>
      <c r="D1125" s="131" t="s">
        <v>87</v>
      </c>
      <c r="E1125" s="173"/>
      <c r="F1125" s="899">
        <v>122994.65240641711</v>
      </c>
      <c r="G1125" s="790"/>
      <c r="H1125" s="555">
        <f>2300000/17</f>
        <v>135294.11764705883</v>
      </c>
    </row>
    <row r="1126" spans="1:8" s="22" customFormat="1" ht="24.75" customHeight="1">
      <c r="A1126" s="170"/>
      <c r="B1126" s="554" t="s">
        <v>1208</v>
      </c>
      <c r="C1126" s="131" t="s">
        <v>87</v>
      </c>
      <c r="D1126" s="131" t="s">
        <v>87</v>
      </c>
      <c r="E1126" s="173"/>
      <c r="F1126" s="899">
        <v>125656.56565656564</v>
      </c>
      <c r="G1126" s="790"/>
      <c r="H1126" s="555">
        <f>2488000/18</f>
        <v>138222.22222222222</v>
      </c>
    </row>
    <row r="1127" spans="1:8" s="22" customFormat="1" ht="24.75" customHeight="1">
      <c r="A1127" s="170"/>
      <c r="B1127" s="554" t="s">
        <v>1854</v>
      </c>
      <c r="C1127" s="131" t="s">
        <v>87</v>
      </c>
      <c r="D1127" s="131" t="s">
        <v>87</v>
      </c>
      <c r="E1127" s="173"/>
      <c r="F1127" s="899">
        <v>208030.303030303</v>
      </c>
      <c r="G1127" s="790"/>
      <c r="H1127" s="555">
        <f>4119000/18</f>
        <v>228833.33333333334</v>
      </c>
    </row>
    <row r="1128" spans="1:7" s="22" customFormat="1" ht="60" customHeight="1">
      <c r="A1128" s="170">
        <v>10</v>
      </c>
      <c r="B1128" s="1125" t="s">
        <v>2256</v>
      </c>
      <c r="C1128" s="987"/>
      <c r="D1128" s="987"/>
      <c r="E1128" s="987"/>
      <c r="F1128" s="1126"/>
      <c r="G1128" s="790"/>
    </row>
    <row r="1129" spans="1:7" s="22" customFormat="1" ht="37.5" customHeight="1">
      <c r="A1129" s="653" t="s">
        <v>365</v>
      </c>
      <c r="B1129" s="763" t="s">
        <v>1964</v>
      </c>
      <c r="C1129" s="300" t="s">
        <v>1907</v>
      </c>
      <c r="D1129" s="649"/>
      <c r="E1129" s="538"/>
      <c r="F1129" s="900"/>
      <c r="G1129" s="790"/>
    </row>
    <row r="1130" spans="1:7" s="22" customFormat="1" ht="19.5">
      <c r="A1130" s="653"/>
      <c r="B1130" s="531" t="s">
        <v>1884</v>
      </c>
      <c r="C1130" s="131" t="s">
        <v>87</v>
      </c>
      <c r="D1130" s="207" t="s">
        <v>89</v>
      </c>
      <c r="E1130" s="556"/>
      <c r="F1130" s="654">
        <v>42700</v>
      </c>
      <c r="G1130" s="790"/>
    </row>
    <row r="1131" spans="1:7" s="22" customFormat="1" ht="19.5">
      <c r="A1131" s="653"/>
      <c r="B1131" s="531" t="s">
        <v>1163</v>
      </c>
      <c r="C1131" s="131" t="s">
        <v>87</v>
      </c>
      <c r="D1131" s="131" t="s">
        <v>87</v>
      </c>
      <c r="E1131" s="556"/>
      <c r="F1131" s="654">
        <v>84800</v>
      </c>
      <c r="G1131" s="790"/>
    </row>
    <row r="1132" spans="1:7" s="22" customFormat="1" ht="19.5">
      <c r="A1132" s="653"/>
      <c r="B1132" s="531" t="s">
        <v>1162</v>
      </c>
      <c r="C1132" s="131" t="s">
        <v>87</v>
      </c>
      <c r="D1132" s="131" t="s">
        <v>87</v>
      </c>
      <c r="E1132" s="556"/>
      <c r="F1132" s="654">
        <v>82000</v>
      </c>
      <c r="G1132" s="790"/>
    </row>
    <row r="1133" spans="1:7" s="22" customFormat="1" ht="19.5">
      <c r="A1133" s="653"/>
      <c r="B1133" s="531" t="s">
        <v>1885</v>
      </c>
      <c r="C1133" s="131" t="s">
        <v>87</v>
      </c>
      <c r="D1133" s="131" t="s">
        <v>87</v>
      </c>
      <c r="E1133" s="556"/>
      <c r="F1133" s="654">
        <v>90500</v>
      </c>
      <c r="G1133" s="790"/>
    </row>
    <row r="1134" spans="1:7" s="22" customFormat="1" ht="19.5">
      <c r="A1134" s="653"/>
      <c r="B1134" s="531" t="s">
        <v>1165</v>
      </c>
      <c r="C1134" s="131" t="s">
        <v>87</v>
      </c>
      <c r="D1134" s="131" t="s">
        <v>87</v>
      </c>
      <c r="E1134" s="556"/>
      <c r="F1134" s="654">
        <v>82100</v>
      </c>
      <c r="G1134" s="790"/>
    </row>
    <row r="1135" spans="1:7" s="22" customFormat="1" ht="19.5">
      <c r="A1135" s="653"/>
      <c r="B1135" s="531" t="s">
        <v>2162</v>
      </c>
      <c r="C1135" s="131" t="s">
        <v>87</v>
      </c>
      <c r="D1135" s="131" t="s">
        <v>87</v>
      </c>
      <c r="E1135" s="556"/>
      <c r="F1135" s="654">
        <v>129500</v>
      </c>
      <c r="G1135" s="790"/>
    </row>
    <row r="1136" spans="1:7" s="22" customFormat="1" ht="19.5">
      <c r="A1136" s="653"/>
      <c r="B1136" s="531" t="s">
        <v>1166</v>
      </c>
      <c r="C1136" s="131" t="s">
        <v>87</v>
      </c>
      <c r="D1136" s="131" t="s">
        <v>87</v>
      </c>
      <c r="E1136" s="556"/>
      <c r="F1136" s="654">
        <v>180500</v>
      </c>
      <c r="G1136" s="790"/>
    </row>
    <row r="1137" spans="1:7" s="22" customFormat="1" ht="19.5">
      <c r="A1137" s="653"/>
      <c r="B1137" s="531" t="s">
        <v>1164</v>
      </c>
      <c r="C1137" s="131" t="s">
        <v>87</v>
      </c>
      <c r="D1137" s="131" t="s">
        <v>87</v>
      </c>
      <c r="E1137" s="556"/>
      <c r="F1137" s="654">
        <v>108000</v>
      </c>
      <c r="G1137" s="790"/>
    </row>
    <row r="1138" spans="1:7" s="22" customFormat="1" ht="19.5">
      <c r="A1138" s="653"/>
      <c r="B1138" s="559" t="s">
        <v>1167</v>
      </c>
      <c r="C1138" s="131" t="s">
        <v>87</v>
      </c>
      <c r="D1138" s="131" t="s">
        <v>87</v>
      </c>
      <c r="E1138" s="556"/>
      <c r="F1138" s="800">
        <v>114600</v>
      </c>
      <c r="G1138" s="790"/>
    </row>
    <row r="1139" spans="1:7" s="22" customFormat="1" ht="19.5">
      <c r="A1139" s="653"/>
      <c r="B1139" s="531" t="s">
        <v>1168</v>
      </c>
      <c r="C1139" s="131" t="s">
        <v>87</v>
      </c>
      <c r="D1139" s="472" t="s">
        <v>39</v>
      </c>
      <c r="E1139" s="556"/>
      <c r="F1139" s="654">
        <v>9000</v>
      </c>
      <c r="G1139" s="790"/>
    </row>
    <row r="1140" spans="1:7" s="22" customFormat="1" ht="19.5">
      <c r="A1140" s="653"/>
      <c r="B1140" s="531" t="s">
        <v>1169</v>
      </c>
      <c r="C1140" s="131" t="s">
        <v>87</v>
      </c>
      <c r="D1140" s="472" t="s">
        <v>39</v>
      </c>
      <c r="E1140" s="556"/>
      <c r="F1140" s="654">
        <v>9500</v>
      </c>
      <c r="G1140" s="790"/>
    </row>
    <row r="1141" spans="1:7" s="22" customFormat="1" ht="19.5">
      <c r="A1141" s="653" t="s">
        <v>366</v>
      </c>
      <c r="B1141" s="652" t="s">
        <v>2013</v>
      </c>
      <c r="C1141" s="131" t="s">
        <v>87</v>
      </c>
      <c r="D1141" s="651" t="s">
        <v>89</v>
      </c>
      <c r="E1141" s="556"/>
      <c r="F1141" s="654">
        <v>250000</v>
      </c>
      <c r="G1141" s="790"/>
    </row>
    <row r="1142" spans="1:7" s="534" customFormat="1" ht="24" customHeight="1">
      <c r="A1142" s="653"/>
      <c r="B1142" s="801" t="s">
        <v>2014</v>
      </c>
      <c r="C1142" s="131" t="s">
        <v>87</v>
      </c>
      <c r="D1142" s="651"/>
      <c r="E1142" s="173"/>
      <c r="F1142" s="654"/>
      <c r="G1142" s="792"/>
    </row>
    <row r="1143" spans="1:7" s="534" customFormat="1" ht="25.5" customHeight="1">
      <c r="A1143" s="653"/>
      <c r="B1143" s="801" t="s">
        <v>2016</v>
      </c>
      <c r="C1143" s="131"/>
      <c r="D1143" s="651"/>
      <c r="E1143" s="173"/>
      <c r="F1143" s="654"/>
      <c r="G1143" s="792"/>
    </row>
    <row r="1144" spans="1:7" s="534" customFormat="1" ht="25.5" customHeight="1">
      <c r="A1144" s="653"/>
      <c r="B1144" s="801" t="s">
        <v>2015</v>
      </c>
      <c r="C1144" s="131"/>
      <c r="D1144" s="651"/>
      <c r="E1144" s="173"/>
      <c r="F1144" s="654"/>
      <c r="G1144" s="792"/>
    </row>
    <row r="1145" spans="1:7" s="534" customFormat="1" ht="39" customHeight="1">
      <c r="A1145" s="170">
        <v>11</v>
      </c>
      <c r="B1145" s="1125" t="s">
        <v>2134</v>
      </c>
      <c r="C1145" s="987"/>
      <c r="D1145" s="987"/>
      <c r="E1145" s="987"/>
      <c r="F1145" s="1126"/>
      <c r="G1145" s="792"/>
    </row>
    <row r="1146" spans="1:8" s="534" customFormat="1" ht="21" customHeight="1">
      <c r="A1146" s="653"/>
      <c r="B1146" s="554" t="s">
        <v>956</v>
      </c>
      <c r="C1146" s="538"/>
      <c r="D1146" s="207" t="s">
        <v>39</v>
      </c>
      <c r="E1146" s="661"/>
      <c r="F1146" s="664">
        <v>9.749999999999998</v>
      </c>
      <c r="G1146" s="792"/>
      <c r="H1146" s="663">
        <f>429/40</f>
        <v>10.725</v>
      </c>
    </row>
    <row r="1147" spans="1:8" s="534" customFormat="1" ht="21" customHeight="1">
      <c r="A1147" s="653"/>
      <c r="B1147" s="554" t="s">
        <v>957</v>
      </c>
      <c r="C1147" s="538"/>
      <c r="D1147" s="207" t="s">
        <v>39</v>
      </c>
      <c r="E1147" s="661"/>
      <c r="F1147" s="664">
        <v>12227.272727272726</v>
      </c>
      <c r="G1147" s="792"/>
      <c r="H1147" s="664">
        <f>538000/40</f>
        <v>13450</v>
      </c>
    </row>
    <row r="1148" spans="1:8" s="534" customFormat="1" ht="21" customHeight="1">
      <c r="A1148" s="653"/>
      <c r="B1148" s="554" t="s">
        <v>1681</v>
      </c>
      <c r="C1148" s="538"/>
      <c r="D1148" s="207" t="s">
        <v>89</v>
      </c>
      <c r="E1148" s="661"/>
      <c r="F1148" s="664">
        <v>127593.58288770054</v>
      </c>
      <c r="G1148" s="792"/>
      <c r="H1148" s="664">
        <f>2386000/17</f>
        <v>140352.9411764706</v>
      </c>
    </row>
    <row r="1149" spans="1:8" s="534" customFormat="1" ht="21" customHeight="1">
      <c r="A1149" s="653"/>
      <c r="B1149" s="554" t="s">
        <v>1682</v>
      </c>
      <c r="C1149" s="538"/>
      <c r="D1149" s="207" t="s">
        <v>89</v>
      </c>
      <c r="E1149" s="661"/>
      <c r="F1149" s="664">
        <v>232323.2323232323</v>
      </c>
      <c r="G1149" s="792"/>
      <c r="H1149" s="664">
        <f>4600000/18</f>
        <v>255555.55555555556</v>
      </c>
    </row>
    <row r="1150" spans="1:8" s="534" customFormat="1" ht="21" customHeight="1">
      <c r="A1150" s="653"/>
      <c r="B1150" s="554" t="s">
        <v>1683</v>
      </c>
      <c r="C1150" s="538"/>
      <c r="D1150" s="131" t="s">
        <v>87</v>
      </c>
      <c r="E1150" s="661"/>
      <c r="F1150" s="664">
        <v>90858.58585858585</v>
      </c>
      <c r="G1150" s="792"/>
      <c r="H1150" s="664">
        <f>1799000/18</f>
        <v>99944.44444444444</v>
      </c>
    </row>
    <row r="1151" spans="1:8" s="534" customFormat="1" ht="21" customHeight="1">
      <c r="A1151" s="653"/>
      <c r="B1151" s="554" t="s">
        <v>1684</v>
      </c>
      <c r="C1151" s="538"/>
      <c r="D1151" s="131" t="s">
        <v>87</v>
      </c>
      <c r="E1151" s="661"/>
      <c r="F1151" s="664">
        <v>186363.63636363635</v>
      </c>
      <c r="G1151" s="792"/>
      <c r="H1151" s="664">
        <f>3690000/18</f>
        <v>205000</v>
      </c>
    </row>
    <row r="1152" spans="1:8" s="534" customFormat="1" ht="21" customHeight="1">
      <c r="A1152" s="653"/>
      <c r="B1152" s="554" t="s">
        <v>1685</v>
      </c>
      <c r="C1152" s="553"/>
      <c r="D1152" s="131" t="s">
        <v>87</v>
      </c>
      <c r="E1152" s="662"/>
      <c r="F1152" s="654">
        <v>167575.75757575757</v>
      </c>
      <c r="G1152" s="792"/>
      <c r="H1152" s="654">
        <f>3318000/18</f>
        <v>184333.33333333334</v>
      </c>
    </row>
    <row r="1153" spans="1:8" s="534" customFormat="1" ht="21" customHeight="1">
      <c r="A1153" s="653"/>
      <c r="B1153" s="554" t="s">
        <v>1686</v>
      </c>
      <c r="C1153" s="553"/>
      <c r="D1153" s="131" t="s">
        <v>87</v>
      </c>
      <c r="E1153" s="662"/>
      <c r="F1153" s="654">
        <v>276717.1717171717</v>
      </c>
      <c r="G1153" s="792"/>
      <c r="H1153" s="654">
        <f>5479000/18</f>
        <v>304388.8888888889</v>
      </c>
    </row>
    <row r="1154" spans="1:8" s="534" customFormat="1" ht="21" customHeight="1">
      <c r="A1154" s="653"/>
      <c r="B1154" s="554" t="s">
        <v>1687</v>
      </c>
      <c r="C1154" s="665"/>
      <c r="D1154" s="381"/>
      <c r="E1154" s="556"/>
      <c r="F1154" s="654">
        <v>189898.98989898988</v>
      </c>
      <c r="G1154" s="792"/>
      <c r="H1154" s="654">
        <f>3760000/18</f>
        <v>208888.88888888888</v>
      </c>
    </row>
    <row r="1155" spans="1:7" s="534" customFormat="1" ht="57" customHeight="1">
      <c r="A1155" s="653">
        <v>12</v>
      </c>
      <c r="B1155" s="1203" t="s">
        <v>2135</v>
      </c>
      <c r="C1155" s="972"/>
      <c r="D1155" s="972"/>
      <c r="E1155" s="972"/>
      <c r="F1155" s="973"/>
      <c r="G1155" s="792"/>
    </row>
    <row r="1156" spans="1:7" s="534" customFormat="1" ht="21" customHeight="1">
      <c r="A1156" s="653"/>
      <c r="B1156" s="729" t="s">
        <v>1812</v>
      </c>
      <c r="C1156" s="665"/>
      <c r="D1156" s="131"/>
      <c r="E1156" s="173"/>
      <c r="F1156" s="728"/>
      <c r="G1156" s="792"/>
    </row>
    <row r="1157" spans="1:8" s="534" customFormat="1" ht="24" customHeight="1">
      <c r="A1157" s="653"/>
      <c r="B1157" s="554" t="s">
        <v>1823</v>
      </c>
      <c r="C1157" s="665"/>
      <c r="D1157" s="207" t="s">
        <v>89</v>
      </c>
      <c r="E1157" s="173"/>
      <c r="F1157" s="728">
        <v>35454.54545454545</v>
      </c>
      <c r="G1157" s="792"/>
      <c r="H1157" s="728">
        <v>39000</v>
      </c>
    </row>
    <row r="1158" spans="1:8" s="534" customFormat="1" ht="36.75" customHeight="1">
      <c r="A1158" s="653"/>
      <c r="B1158" s="554" t="s">
        <v>1824</v>
      </c>
      <c r="C1158" s="665"/>
      <c r="D1158" s="207" t="s">
        <v>89</v>
      </c>
      <c r="E1158" s="173"/>
      <c r="F1158" s="728">
        <v>77272.72727272726</v>
      </c>
      <c r="G1158" s="792"/>
      <c r="H1158" s="728">
        <v>85000</v>
      </c>
    </row>
    <row r="1159" spans="1:8" s="534" customFormat="1" ht="38.25" customHeight="1">
      <c r="A1159" s="653"/>
      <c r="B1159" s="554" t="s">
        <v>1825</v>
      </c>
      <c r="C1159" s="665"/>
      <c r="D1159" s="207" t="s">
        <v>89</v>
      </c>
      <c r="E1159" s="173"/>
      <c r="F1159" s="728">
        <v>90909.0909090909</v>
      </c>
      <c r="G1159" s="792"/>
      <c r="H1159" s="728">
        <v>100000</v>
      </c>
    </row>
    <row r="1160" spans="1:8" s="534" customFormat="1" ht="38.25" customHeight="1">
      <c r="A1160" s="653"/>
      <c r="B1160" s="554" t="s">
        <v>1826</v>
      </c>
      <c r="C1160" s="665"/>
      <c r="D1160" s="207" t="s">
        <v>89</v>
      </c>
      <c r="E1160" s="173"/>
      <c r="F1160" s="728">
        <v>99999.99999999999</v>
      </c>
      <c r="G1160" s="792"/>
      <c r="H1160" s="728">
        <v>110000</v>
      </c>
    </row>
    <row r="1161" spans="1:8" s="534" customFormat="1" ht="36" customHeight="1">
      <c r="A1161" s="653"/>
      <c r="B1161" s="554" t="s">
        <v>1827</v>
      </c>
      <c r="C1161" s="665"/>
      <c r="D1161" s="207" t="s">
        <v>89</v>
      </c>
      <c r="E1161" s="173"/>
      <c r="F1161" s="728">
        <v>64545.45454545454</v>
      </c>
      <c r="G1161" s="792"/>
      <c r="H1161" s="728">
        <v>71000</v>
      </c>
    </row>
    <row r="1162" spans="1:8" s="534" customFormat="1" ht="39.75" customHeight="1">
      <c r="A1162" s="653"/>
      <c r="B1162" s="554" t="s">
        <v>1828</v>
      </c>
      <c r="C1162" s="665"/>
      <c r="D1162" s="207" t="s">
        <v>89</v>
      </c>
      <c r="E1162" s="173"/>
      <c r="F1162" s="728">
        <v>99999.99999999999</v>
      </c>
      <c r="G1162" s="792"/>
      <c r="H1162" s="728">
        <v>110000</v>
      </c>
    </row>
    <row r="1163" spans="1:8" s="534" customFormat="1" ht="35.25" customHeight="1">
      <c r="A1163" s="653"/>
      <c r="B1163" s="554" t="s">
        <v>1829</v>
      </c>
      <c r="C1163" s="665"/>
      <c r="D1163" s="207" t="s">
        <v>89</v>
      </c>
      <c r="E1163" s="173"/>
      <c r="F1163" s="728">
        <v>122727.27272727272</v>
      </c>
      <c r="G1163" s="792"/>
      <c r="H1163" s="728">
        <v>135000</v>
      </c>
    </row>
    <row r="1164" spans="1:8" s="534" customFormat="1" ht="41.25" customHeight="1">
      <c r="A1164" s="653"/>
      <c r="B1164" s="554" t="s">
        <v>1830</v>
      </c>
      <c r="C1164" s="665"/>
      <c r="D1164" s="207" t="s">
        <v>89</v>
      </c>
      <c r="E1164" s="173"/>
      <c r="F1164" s="728">
        <v>142727.2727272727</v>
      </c>
      <c r="G1164" s="792"/>
      <c r="H1164" s="728">
        <v>157000</v>
      </c>
    </row>
    <row r="1165" spans="1:8" s="534" customFormat="1" ht="34.5" customHeight="1">
      <c r="A1165" s="653"/>
      <c r="B1165" s="554" t="s">
        <v>1831</v>
      </c>
      <c r="C1165" s="665"/>
      <c r="D1165" s="207" t="s">
        <v>89</v>
      </c>
      <c r="E1165" s="173"/>
      <c r="F1165" s="728">
        <v>64545.45454545454</v>
      </c>
      <c r="G1165" s="792"/>
      <c r="H1165" s="728">
        <v>71000</v>
      </c>
    </row>
    <row r="1166" spans="1:8" s="534" customFormat="1" ht="39" customHeight="1">
      <c r="A1166" s="653"/>
      <c r="B1166" s="554" t="s">
        <v>1832</v>
      </c>
      <c r="C1166" s="665"/>
      <c r="D1166" s="207" t="s">
        <v>89</v>
      </c>
      <c r="E1166" s="173"/>
      <c r="F1166" s="728">
        <v>85454.54545454544</v>
      </c>
      <c r="G1166" s="792"/>
      <c r="H1166" s="728">
        <v>94000</v>
      </c>
    </row>
    <row r="1167" spans="1:8" s="534" customFormat="1" ht="39" customHeight="1">
      <c r="A1167" s="653"/>
      <c r="B1167" s="554" t="s">
        <v>1833</v>
      </c>
      <c r="C1167" s="665"/>
      <c r="D1167" s="207" t="s">
        <v>89</v>
      </c>
      <c r="E1167" s="173"/>
      <c r="F1167" s="728">
        <v>72727.27272727272</v>
      </c>
      <c r="G1167" s="792"/>
      <c r="H1167" s="728">
        <v>80000</v>
      </c>
    </row>
    <row r="1168" spans="1:8" s="534" customFormat="1" ht="21" customHeight="1">
      <c r="A1168" s="653"/>
      <c r="B1168" s="554" t="s">
        <v>1834</v>
      </c>
      <c r="C1168" s="665"/>
      <c r="D1168" s="131" t="s">
        <v>39</v>
      </c>
      <c r="E1168" s="173"/>
      <c r="F1168" s="728">
        <v>4727.272727272727</v>
      </c>
      <c r="G1168" s="792"/>
      <c r="H1168" s="728">
        <v>5200</v>
      </c>
    </row>
    <row r="1169" spans="1:8" s="534" customFormat="1" ht="21" customHeight="1">
      <c r="A1169" s="653"/>
      <c r="B1169" s="729" t="s">
        <v>1813</v>
      </c>
      <c r="C1169" s="665"/>
      <c r="D1169" s="131"/>
      <c r="E1169" s="173"/>
      <c r="F1169" s="728">
        <v>0</v>
      </c>
      <c r="G1169" s="792"/>
      <c r="H1169" s="728"/>
    </row>
    <row r="1170" spans="1:8" s="534" customFormat="1" ht="21" customHeight="1">
      <c r="A1170" s="653"/>
      <c r="B1170" s="554" t="s">
        <v>1823</v>
      </c>
      <c r="C1170" s="665"/>
      <c r="D1170" s="207" t="s">
        <v>89</v>
      </c>
      <c r="E1170" s="173"/>
      <c r="F1170" s="728">
        <v>35454.54545454545</v>
      </c>
      <c r="G1170" s="792"/>
      <c r="H1170" s="728">
        <v>39000</v>
      </c>
    </row>
    <row r="1171" spans="1:8" s="534" customFormat="1" ht="43.5" customHeight="1">
      <c r="A1171" s="653"/>
      <c r="B1171" s="554" t="s">
        <v>1835</v>
      </c>
      <c r="C1171" s="665"/>
      <c r="D1171" s="207" t="s">
        <v>89</v>
      </c>
      <c r="E1171" s="173"/>
      <c r="F1171" s="728">
        <v>77272.72727272726</v>
      </c>
      <c r="G1171" s="792"/>
      <c r="H1171" s="728">
        <v>85000</v>
      </c>
    </row>
    <row r="1172" spans="1:8" s="534" customFormat="1" ht="39" customHeight="1">
      <c r="A1172" s="653"/>
      <c r="B1172" s="554" t="s">
        <v>1836</v>
      </c>
      <c r="C1172" s="665"/>
      <c r="D1172" s="207" t="s">
        <v>89</v>
      </c>
      <c r="E1172" s="173"/>
      <c r="F1172" s="728">
        <v>99999.99999999999</v>
      </c>
      <c r="G1172" s="792"/>
      <c r="H1172" s="728">
        <v>110000</v>
      </c>
    </row>
    <row r="1173" spans="1:8" s="534" customFormat="1" ht="36.75" customHeight="1">
      <c r="A1173" s="653"/>
      <c r="B1173" s="554" t="s">
        <v>1840</v>
      </c>
      <c r="C1173" s="665"/>
      <c r="D1173" s="207" t="s">
        <v>89</v>
      </c>
      <c r="E1173" s="173"/>
      <c r="F1173" s="728">
        <v>64545.45454545454</v>
      </c>
      <c r="G1173" s="792"/>
      <c r="H1173" s="728">
        <v>71000</v>
      </c>
    </row>
    <row r="1174" spans="1:8" s="534" customFormat="1" ht="36" customHeight="1">
      <c r="A1174" s="653"/>
      <c r="B1174" s="554" t="s">
        <v>1837</v>
      </c>
      <c r="C1174" s="665"/>
      <c r="D1174" s="207" t="s">
        <v>89</v>
      </c>
      <c r="E1174" s="173"/>
      <c r="F1174" s="728">
        <v>99999.99999999999</v>
      </c>
      <c r="G1174" s="792"/>
      <c r="H1174" s="728">
        <v>110000</v>
      </c>
    </row>
    <row r="1175" spans="1:8" s="534" customFormat="1" ht="38.25" customHeight="1">
      <c r="A1175" s="653"/>
      <c r="B1175" s="554" t="s">
        <v>1838</v>
      </c>
      <c r="C1175" s="665"/>
      <c r="D1175" s="207" t="s">
        <v>89</v>
      </c>
      <c r="E1175" s="173"/>
      <c r="F1175" s="728">
        <v>122727.27272727272</v>
      </c>
      <c r="G1175" s="792"/>
      <c r="H1175" s="728">
        <v>135000</v>
      </c>
    </row>
    <row r="1176" spans="1:8" s="534" customFormat="1" ht="38.25" customHeight="1">
      <c r="A1176" s="653"/>
      <c r="B1176" s="554" t="s">
        <v>1839</v>
      </c>
      <c r="C1176" s="665"/>
      <c r="D1176" s="207" t="s">
        <v>89</v>
      </c>
      <c r="E1176" s="173"/>
      <c r="F1176" s="728">
        <v>142727.2727272727</v>
      </c>
      <c r="G1176" s="792"/>
      <c r="H1176" s="728">
        <v>157000</v>
      </c>
    </row>
    <row r="1177" spans="1:8" s="534" customFormat="1" ht="39" customHeight="1">
      <c r="A1177" s="653"/>
      <c r="B1177" s="554" t="s">
        <v>1831</v>
      </c>
      <c r="C1177" s="665"/>
      <c r="D1177" s="207" t="s">
        <v>89</v>
      </c>
      <c r="E1177" s="173"/>
      <c r="F1177" s="728">
        <v>64545.45454545454</v>
      </c>
      <c r="G1177" s="792"/>
      <c r="H1177" s="728">
        <v>71000</v>
      </c>
    </row>
    <row r="1178" spans="1:8" s="534" customFormat="1" ht="36.75" customHeight="1">
      <c r="A1178" s="653"/>
      <c r="B1178" s="554" t="s">
        <v>1841</v>
      </c>
      <c r="C1178" s="665"/>
      <c r="D1178" s="207" t="s">
        <v>89</v>
      </c>
      <c r="E1178" s="173"/>
      <c r="F1178" s="728">
        <v>85454.54545454544</v>
      </c>
      <c r="G1178" s="792"/>
      <c r="H1178" s="728">
        <v>94000</v>
      </c>
    </row>
    <row r="1179" spans="1:8" s="534" customFormat="1" ht="21" customHeight="1">
      <c r="A1179" s="653"/>
      <c r="B1179" s="554" t="s">
        <v>1842</v>
      </c>
      <c r="C1179" s="665"/>
      <c r="D1179" s="207" t="s">
        <v>89</v>
      </c>
      <c r="E1179" s="173"/>
      <c r="F1179" s="728">
        <v>72727.27272727272</v>
      </c>
      <c r="G1179" s="792"/>
      <c r="H1179" s="728">
        <v>80000</v>
      </c>
    </row>
    <row r="1180" spans="1:8" s="534" customFormat="1" ht="21" customHeight="1">
      <c r="A1180" s="653"/>
      <c r="B1180" s="554" t="s">
        <v>1843</v>
      </c>
      <c r="C1180" s="665"/>
      <c r="D1180" s="131" t="s">
        <v>39</v>
      </c>
      <c r="E1180" s="173"/>
      <c r="F1180" s="728">
        <v>4727.272727272727</v>
      </c>
      <c r="G1180" s="792"/>
      <c r="H1180" s="728">
        <v>5200</v>
      </c>
    </row>
    <row r="1181" spans="1:7" s="534" customFormat="1" ht="62.25" customHeight="1">
      <c r="A1181" s="653">
        <v>13</v>
      </c>
      <c r="B1181" s="1203" t="s">
        <v>2136</v>
      </c>
      <c r="C1181" s="972"/>
      <c r="D1181" s="972"/>
      <c r="E1181" s="972"/>
      <c r="F1181" s="973"/>
      <c r="G1181" s="792"/>
    </row>
    <row r="1182" spans="1:8" s="534" customFormat="1" ht="21" customHeight="1">
      <c r="A1182" s="653"/>
      <c r="B1182" s="550" t="s">
        <v>1814</v>
      </c>
      <c r="C1182" s="553"/>
      <c r="D1182" s="131" t="s">
        <v>39</v>
      </c>
      <c r="E1182" s="173"/>
      <c r="F1182" s="728">
        <v>6590.90909090909</v>
      </c>
      <c r="G1182" s="792"/>
      <c r="H1182" s="728">
        <f>290000/40</f>
        <v>7250</v>
      </c>
    </row>
    <row r="1183" spans="1:8" s="534" customFormat="1" ht="21" customHeight="1">
      <c r="A1183" s="653"/>
      <c r="B1183" s="550" t="s">
        <v>1815</v>
      </c>
      <c r="C1183" s="553"/>
      <c r="D1183" s="131" t="s">
        <v>39</v>
      </c>
      <c r="E1183" s="173"/>
      <c r="F1183" s="728">
        <v>8863.636363636362</v>
      </c>
      <c r="G1183" s="792"/>
      <c r="H1183" s="728">
        <f>390000/40</f>
        <v>9750</v>
      </c>
    </row>
    <row r="1184" spans="1:8" s="534" customFormat="1" ht="21" customHeight="1">
      <c r="A1184" s="653"/>
      <c r="B1184" s="550" t="s">
        <v>1818</v>
      </c>
      <c r="C1184" s="553"/>
      <c r="D1184" s="131" t="s">
        <v>89</v>
      </c>
      <c r="E1184" s="173"/>
      <c r="F1184" s="728">
        <v>126262.62626262625</v>
      </c>
      <c r="G1184" s="792"/>
      <c r="H1184" s="728">
        <f>2500000/18</f>
        <v>138888.88888888888</v>
      </c>
    </row>
    <row r="1185" spans="1:8" s="534" customFormat="1" ht="21" customHeight="1">
      <c r="A1185" s="653"/>
      <c r="B1185" s="550" t="s">
        <v>1817</v>
      </c>
      <c r="C1185" s="553"/>
      <c r="D1185" s="131" t="s">
        <v>89</v>
      </c>
      <c r="E1185" s="173"/>
      <c r="F1185" s="728">
        <v>49999.99999999999</v>
      </c>
      <c r="G1185" s="792"/>
      <c r="H1185" s="728">
        <f>990000/18</f>
        <v>55000</v>
      </c>
    </row>
    <row r="1186" spans="1:8" s="534" customFormat="1" ht="21" customHeight="1">
      <c r="A1186" s="653"/>
      <c r="B1186" s="550" t="s">
        <v>1819</v>
      </c>
      <c r="C1186" s="553"/>
      <c r="D1186" s="131" t="s">
        <v>89</v>
      </c>
      <c r="E1186" s="173"/>
      <c r="F1186" s="728">
        <v>105555.55555555555</v>
      </c>
      <c r="G1186" s="792"/>
      <c r="H1186" s="728">
        <f>2090000/18</f>
        <v>116111.11111111111</v>
      </c>
    </row>
    <row r="1187" spans="1:8" s="534" customFormat="1" ht="21" customHeight="1">
      <c r="A1187" s="653"/>
      <c r="B1187" s="550" t="s">
        <v>1816</v>
      </c>
      <c r="C1187" s="553"/>
      <c r="D1187" s="131" t="s">
        <v>89</v>
      </c>
      <c r="E1187" s="173"/>
      <c r="F1187" s="728">
        <v>161111.1111111111</v>
      </c>
      <c r="G1187" s="792"/>
      <c r="H1187" s="728">
        <f>3190000/18</f>
        <v>177222.22222222222</v>
      </c>
    </row>
    <row r="1188" spans="1:8" s="534" customFormat="1" ht="21" customHeight="1">
      <c r="A1188" s="653"/>
      <c r="B1188" s="550" t="s">
        <v>1820</v>
      </c>
      <c r="C1188" s="553"/>
      <c r="D1188" s="131" t="s">
        <v>89</v>
      </c>
      <c r="E1188" s="173"/>
      <c r="F1188" s="728">
        <v>266111.1111111111</v>
      </c>
      <c r="G1188" s="792"/>
      <c r="H1188" s="728">
        <f>5269000/18</f>
        <v>292722.22222222225</v>
      </c>
    </row>
    <row r="1189" spans="1:8" s="534" customFormat="1" ht="21" customHeight="1">
      <c r="A1189" s="653"/>
      <c r="B1189" s="550" t="s">
        <v>1821</v>
      </c>
      <c r="C1189" s="553"/>
      <c r="D1189" s="131" t="s">
        <v>89</v>
      </c>
      <c r="E1189" s="173"/>
      <c r="F1189" s="728">
        <v>143888.88888888888</v>
      </c>
      <c r="G1189" s="792"/>
      <c r="H1189" s="728">
        <f>2849000/18</f>
        <v>158277.77777777778</v>
      </c>
    </row>
    <row r="1190" spans="1:8" s="534" customFormat="1" ht="21" customHeight="1">
      <c r="A1190" s="653"/>
      <c r="B1190" s="550" t="s">
        <v>1845</v>
      </c>
      <c r="C1190" s="553"/>
      <c r="D1190" s="131" t="s">
        <v>89</v>
      </c>
      <c r="E1190" s="173"/>
      <c r="F1190" s="728">
        <v>191919.19191919192</v>
      </c>
      <c r="G1190" s="792"/>
      <c r="H1190" s="728">
        <f>3800000/18</f>
        <v>211111.11111111112</v>
      </c>
    </row>
    <row r="1191" spans="1:8" s="534" customFormat="1" ht="21" customHeight="1">
      <c r="A1191" s="653"/>
      <c r="B1191" s="550" t="s">
        <v>1844</v>
      </c>
      <c r="C1191" s="553"/>
      <c r="D1191" s="131" t="s">
        <v>89</v>
      </c>
      <c r="E1191" s="173"/>
      <c r="F1191" s="728">
        <v>191919.19191919192</v>
      </c>
      <c r="G1191" s="792"/>
      <c r="H1191" s="728">
        <f>3800000/18</f>
        <v>211111.11111111112</v>
      </c>
    </row>
    <row r="1192" spans="1:7" s="22" customFormat="1" ht="61.5" customHeight="1">
      <c r="A1192" s="170">
        <v>14</v>
      </c>
      <c r="B1192" s="986" t="s">
        <v>2137</v>
      </c>
      <c r="C1192" s="987"/>
      <c r="D1192" s="987"/>
      <c r="E1192" s="987"/>
      <c r="F1192" s="988"/>
      <c r="G1192" s="645"/>
    </row>
    <row r="1193" spans="1:8" s="22" customFormat="1" ht="21.75" customHeight="1">
      <c r="A1193" s="170"/>
      <c r="B1193" s="206" t="s">
        <v>250</v>
      </c>
      <c r="C1193" s="172" t="s">
        <v>253</v>
      </c>
      <c r="D1193" s="207" t="s">
        <v>41</v>
      </c>
      <c r="E1193" s="173"/>
      <c r="F1193" s="521">
        <v>436783.63636363635</v>
      </c>
      <c r="G1193" s="645"/>
      <c r="H1193" s="208">
        <v>480462</v>
      </c>
    </row>
    <row r="1194" spans="1:8" s="22" customFormat="1" ht="21.75" customHeight="1">
      <c r="A1194" s="170"/>
      <c r="B1194" s="206" t="s">
        <v>251</v>
      </c>
      <c r="C1194" s="172" t="s">
        <v>249</v>
      </c>
      <c r="D1194" s="207" t="s">
        <v>39</v>
      </c>
      <c r="E1194" s="173"/>
      <c r="F1194" s="521">
        <v>42420</v>
      </c>
      <c r="G1194" s="645"/>
      <c r="H1194" s="208">
        <v>46662</v>
      </c>
    </row>
    <row r="1195" spans="1:8" s="22" customFormat="1" ht="21.75" customHeight="1">
      <c r="A1195" s="170"/>
      <c r="B1195" s="206" t="s">
        <v>477</v>
      </c>
      <c r="C1195" s="172" t="s">
        <v>252</v>
      </c>
      <c r="D1195" s="207" t="s">
        <v>39</v>
      </c>
      <c r="E1195" s="173"/>
      <c r="F1195" s="521">
        <v>55419.99999999999</v>
      </c>
      <c r="G1195" s="645"/>
      <c r="H1195" s="208">
        <v>60962</v>
      </c>
    </row>
    <row r="1196" spans="1:7" s="22" customFormat="1" ht="45" customHeight="1">
      <c r="A1196" s="170">
        <v>15</v>
      </c>
      <c r="B1196" s="1133" t="s">
        <v>2138</v>
      </c>
      <c r="C1196" s="972"/>
      <c r="D1196" s="972"/>
      <c r="E1196" s="972"/>
      <c r="F1196" s="973"/>
      <c r="G1196" s="645"/>
    </row>
    <row r="1197" spans="1:8" s="22" customFormat="1" ht="21.75" customHeight="1">
      <c r="A1197" s="170"/>
      <c r="B1197" s="740" t="s">
        <v>956</v>
      </c>
      <c r="C1197" s="741"/>
      <c r="D1197" s="472" t="s">
        <v>39</v>
      </c>
      <c r="E1197" s="556">
        <f>H1197/1.1</f>
        <v>6590.90909090909</v>
      </c>
      <c r="F1197" s="521"/>
      <c r="G1197" s="645"/>
      <c r="H1197" s="556">
        <v>7250</v>
      </c>
    </row>
    <row r="1198" spans="1:8" s="22" customFormat="1" ht="21.75" customHeight="1">
      <c r="A1198" s="170"/>
      <c r="B1198" s="740" t="s">
        <v>957</v>
      </c>
      <c r="C1198" s="743"/>
      <c r="D1198" s="472" t="s">
        <v>39</v>
      </c>
      <c r="E1198" s="556">
        <f aca="true" t="shared" si="6" ref="E1198:E1206">H1198/1.1</f>
        <v>7613.636363636363</v>
      </c>
      <c r="F1198" s="521"/>
      <c r="G1198" s="645"/>
      <c r="H1198" s="556">
        <v>8375</v>
      </c>
    </row>
    <row r="1199" spans="1:8" s="22" customFormat="1" ht="21.75" customHeight="1">
      <c r="A1199" s="170"/>
      <c r="B1199" s="740" t="s">
        <v>1875</v>
      </c>
      <c r="C1199" s="741" t="s">
        <v>1161</v>
      </c>
      <c r="D1199" s="472" t="s">
        <v>89</v>
      </c>
      <c r="E1199" s="556">
        <f t="shared" si="6"/>
        <v>68090.90909090909</v>
      </c>
      <c r="F1199" s="521"/>
      <c r="G1199" s="645"/>
      <c r="H1199" s="556">
        <v>74900</v>
      </c>
    </row>
    <row r="1200" spans="1:8" s="22" customFormat="1" ht="21.75" customHeight="1">
      <c r="A1200" s="170"/>
      <c r="B1200" s="740" t="s">
        <v>1874</v>
      </c>
      <c r="C1200" s="743" t="s">
        <v>312</v>
      </c>
      <c r="D1200" s="472" t="s">
        <v>89</v>
      </c>
      <c r="E1200" s="556">
        <f t="shared" si="6"/>
        <v>52545.454545454544</v>
      </c>
      <c r="F1200" s="521"/>
      <c r="G1200" s="645"/>
      <c r="H1200" s="556">
        <v>57800</v>
      </c>
    </row>
    <row r="1201" spans="1:8" s="22" customFormat="1" ht="21.75" customHeight="1">
      <c r="A1201" s="170"/>
      <c r="B1201" s="740" t="s">
        <v>1881</v>
      </c>
      <c r="C1201" s="743" t="s">
        <v>312</v>
      </c>
      <c r="D1201" s="472" t="s">
        <v>89</v>
      </c>
      <c r="E1201" s="556">
        <f t="shared" si="6"/>
        <v>67545.45454545454</v>
      </c>
      <c r="F1201" s="521"/>
      <c r="G1201" s="645"/>
      <c r="H1201" s="556">
        <v>74300</v>
      </c>
    </row>
    <row r="1202" spans="1:8" s="22" customFormat="1" ht="21.75" customHeight="1">
      <c r="A1202" s="170"/>
      <c r="B1202" s="740" t="s">
        <v>1876</v>
      </c>
      <c r="C1202" s="743" t="s">
        <v>312</v>
      </c>
      <c r="D1202" s="472" t="s">
        <v>89</v>
      </c>
      <c r="E1202" s="556">
        <f t="shared" si="6"/>
        <v>94818.18181818181</v>
      </c>
      <c r="F1202" s="521"/>
      <c r="G1202" s="645"/>
      <c r="H1202" s="556">
        <v>104300</v>
      </c>
    </row>
    <row r="1203" spans="1:8" s="22" customFormat="1" ht="21.75" customHeight="1">
      <c r="A1203" s="170"/>
      <c r="B1203" s="740" t="s">
        <v>1877</v>
      </c>
      <c r="C1203" s="743" t="s">
        <v>312</v>
      </c>
      <c r="D1203" s="472" t="s">
        <v>89</v>
      </c>
      <c r="E1203" s="556">
        <f t="shared" si="6"/>
        <v>92363.63636363635</v>
      </c>
      <c r="F1203" s="521"/>
      <c r="G1203" s="645"/>
      <c r="H1203" s="556">
        <v>101600</v>
      </c>
    </row>
    <row r="1204" spans="1:8" s="22" customFormat="1" ht="39" customHeight="1">
      <c r="A1204" s="170"/>
      <c r="B1204" s="740" t="s">
        <v>1880</v>
      </c>
      <c r="C1204" s="743" t="s">
        <v>312</v>
      </c>
      <c r="D1204" s="472" t="s">
        <v>89</v>
      </c>
      <c r="E1204" s="556">
        <f t="shared" si="6"/>
        <v>128545.45454545453</v>
      </c>
      <c r="F1204" s="521"/>
      <c r="G1204" s="645"/>
      <c r="H1204" s="742">
        <v>141400</v>
      </c>
    </row>
    <row r="1205" spans="1:8" s="22" customFormat="1" ht="22.5" customHeight="1">
      <c r="A1205" s="170"/>
      <c r="B1205" s="740" t="s">
        <v>1878</v>
      </c>
      <c r="C1205" s="743" t="s">
        <v>312</v>
      </c>
      <c r="D1205" s="472" t="s">
        <v>89</v>
      </c>
      <c r="E1205" s="556">
        <f t="shared" si="6"/>
        <v>90181.81818181818</v>
      </c>
      <c r="F1205" s="521"/>
      <c r="G1205" s="645"/>
      <c r="H1205" s="742">
        <v>99200</v>
      </c>
    </row>
    <row r="1206" spans="1:8" s="22" customFormat="1" ht="24.75" customHeight="1">
      <c r="A1206" s="170"/>
      <c r="B1206" s="740" t="s">
        <v>1879</v>
      </c>
      <c r="C1206" s="743" t="s">
        <v>312</v>
      </c>
      <c r="D1206" s="472" t="s">
        <v>89</v>
      </c>
      <c r="E1206" s="556">
        <f t="shared" si="6"/>
        <v>80909.0909090909</v>
      </c>
      <c r="F1206" s="521"/>
      <c r="G1206" s="645"/>
      <c r="H1206" s="742">
        <v>89000</v>
      </c>
    </row>
    <row r="1207" spans="1:7" s="22" customFormat="1" ht="37.5" customHeight="1">
      <c r="A1207" s="170">
        <v>16</v>
      </c>
      <c r="B1207" s="1133" t="s">
        <v>2139</v>
      </c>
      <c r="C1207" s="972"/>
      <c r="D1207" s="972"/>
      <c r="E1207" s="972"/>
      <c r="F1207" s="973"/>
      <c r="G1207" s="645"/>
    </row>
    <row r="1208" spans="1:8" s="22" customFormat="1" ht="21.75" customHeight="1">
      <c r="A1208" s="170"/>
      <c r="B1208" s="206" t="s">
        <v>1192</v>
      </c>
      <c r="C1208" s="172"/>
      <c r="D1208" s="207" t="s">
        <v>39</v>
      </c>
      <c r="E1208" s="173"/>
      <c r="F1208" s="521">
        <v>77000</v>
      </c>
      <c r="G1208" s="645"/>
      <c r="H1208" s="208">
        <v>84700</v>
      </c>
    </row>
    <row r="1209" spans="1:8" s="22" customFormat="1" ht="21.75" customHeight="1">
      <c r="A1209" s="170"/>
      <c r="B1209" s="206" t="s">
        <v>1193</v>
      </c>
      <c r="C1209" s="172"/>
      <c r="D1209" s="131" t="s">
        <v>87</v>
      </c>
      <c r="E1209" s="173"/>
      <c r="F1209" s="521">
        <v>22999.999999999996</v>
      </c>
      <c r="G1209" s="645"/>
      <c r="H1209" s="208">
        <v>25300</v>
      </c>
    </row>
    <row r="1210" spans="1:8" s="22" customFormat="1" ht="21.75" customHeight="1">
      <c r="A1210" s="170"/>
      <c r="B1210" s="206" t="s">
        <v>1194</v>
      </c>
      <c r="C1210" s="172"/>
      <c r="D1210" s="131" t="s">
        <v>87</v>
      </c>
      <c r="E1210" s="173"/>
      <c r="F1210" s="521">
        <v>23999.999999999996</v>
      </c>
      <c r="G1210" s="645"/>
      <c r="H1210" s="208">
        <v>26400</v>
      </c>
    </row>
    <row r="1211" spans="1:8" s="22" customFormat="1" ht="21.75" customHeight="1">
      <c r="A1211" s="170"/>
      <c r="B1211" s="206" t="s">
        <v>1195</v>
      </c>
      <c r="C1211" s="172"/>
      <c r="D1211" s="131" t="s">
        <v>87</v>
      </c>
      <c r="E1211" s="173"/>
      <c r="F1211" s="521">
        <v>102999.99999999999</v>
      </c>
      <c r="G1211" s="645"/>
      <c r="H1211" s="208">
        <v>113300</v>
      </c>
    </row>
    <row r="1212" spans="1:8" s="22" customFormat="1" ht="21.75" customHeight="1">
      <c r="A1212" s="170"/>
      <c r="B1212" s="206" t="s">
        <v>1196</v>
      </c>
      <c r="C1212" s="172"/>
      <c r="D1212" s="131" t="s">
        <v>87</v>
      </c>
      <c r="E1212" s="173"/>
      <c r="F1212" s="521">
        <v>126999.99999999999</v>
      </c>
      <c r="G1212" s="645"/>
      <c r="H1212" s="208">
        <v>139700</v>
      </c>
    </row>
    <row r="1213" spans="1:8" s="22" customFormat="1" ht="21.75" customHeight="1">
      <c r="A1213" s="170"/>
      <c r="B1213" s="206" t="s">
        <v>1197</v>
      </c>
      <c r="C1213" s="172"/>
      <c r="D1213" s="131" t="s">
        <v>87</v>
      </c>
      <c r="E1213" s="173"/>
      <c r="F1213" s="521">
        <v>20500</v>
      </c>
      <c r="G1213" s="645"/>
      <c r="H1213" s="208">
        <v>22550</v>
      </c>
    </row>
    <row r="1214" spans="1:7" s="22" customFormat="1" ht="52.5" customHeight="1">
      <c r="A1214" s="170">
        <v>17</v>
      </c>
      <c r="B1214" s="1133" t="s">
        <v>2140</v>
      </c>
      <c r="C1214" s="972"/>
      <c r="D1214" s="972"/>
      <c r="E1214" s="972"/>
      <c r="F1214" s="973"/>
      <c r="G1214" s="645"/>
    </row>
    <row r="1215" spans="1:8" s="22" customFormat="1" ht="21.75" customHeight="1">
      <c r="A1215" s="170"/>
      <c r="B1215" s="206" t="s">
        <v>2043</v>
      </c>
      <c r="C1215" s="172" t="s">
        <v>2044</v>
      </c>
      <c r="D1215" s="131" t="s">
        <v>89</v>
      </c>
      <c r="E1215" s="173"/>
      <c r="F1215" s="521">
        <v>77000</v>
      </c>
      <c r="G1215" s="645"/>
      <c r="H1215" s="208">
        <v>84700</v>
      </c>
    </row>
    <row r="1216" spans="1:8" s="22" customFormat="1" ht="21.75" customHeight="1">
      <c r="A1216" s="170"/>
      <c r="B1216" s="206" t="s">
        <v>2045</v>
      </c>
      <c r="C1216" s="172" t="s">
        <v>2044</v>
      </c>
      <c r="D1216" s="131" t="s">
        <v>89</v>
      </c>
      <c r="E1216" s="173"/>
      <c r="F1216" s="521">
        <v>40700</v>
      </c>
      <c r="G1216" s="645"/>
      <c r="H1216" s="208">
        <v>44770</v>
      </c>
    </row>
    <row r="1217" spans="1:8" s="22" customFormat="1" ht="21.75" customHeight="1">
      <c r="A1217" s="170"/>
      <c r="B1217" s="206" t="s">
        <v>2046</v>
      </c>
      <c r="C1217" s="172" t="s">
        <v>2044</v>
      </c>
      <c r="D1217" s="131" t="s">
        <v>89</v>
      </c>
      <c r="E1217" s="173"/>
      <c r="F1217" s="521">
        <v>132000</v>
      </c>
      <c r="G1217" s="645"/>
      <c r="H1217" s="208">
        <v>145200</v>
      </c>
    </row>
    <row r="1218" spans="1:8" s="22" customFormat="1" ht="21.75" customHeight="1">
      <c r="A1218" s="170"/>
      <c r="B1218" s="206" t="s">
        <v>2047</v>
      </c>
      <c r="C1218" s="172" t="s">
        <v>2044</v>
      </c>
      <c r="D1218" s="131" t="s">
        <v>89</v>
      </c>
      <c r="E1218" s="173"/>
      <c r="F1218" s="521">
        <v>206799.99999999997</v>
      </c>
      <c r="G1218" s="645"/>
      <c r="H1218" s="208">
        <v>227480</v>
      </c>
    </row>
    <row r="1219" spans="1:8" s="22" customFormat="1" ht="21.75" customHeight="1">
      <c r="A1219" s="170"/>
      <c r="B1219" s="206" t="s">
        <v>2048</v>
      </c>
      <c r="C1219" s="172" t="s">
        <v>249</v>
      </c>
      <c r="D1219" s="131" t="s">
        <v>39</v>
      </c>
      <c r="E1219" s="173"/>
      <c r="F1219" s="521">
        <v>24199.999999999996</v>
      </c>
      <c r="G1219" s="645"/>
      <c r="H1219" s="208">
        <v>26620</v>
      </c>
    </row>
    <row r="1220" spans="1:8" s="22" customFormat="1" ht="21.75" customHeight="1">
      <c r="A1220" s="170"/>
      <c r="B1220" s="206" t="s">
        <v>2049</v>
      </c>
      <c r="C1220" s="172" t="s">
        <v>249</v>
      </c>
      <c r="D1220" s="131" t="s">
        <v>39</v>
      </c>
      <c r="E1220" s="173"/>
      <c r="F1220" s="521">
        <v>25739.999999999996</v>
      </c>
      <c r="G1220" s="645"/>
      <c r="H1220" s="208">
        <v>28314</v>
      </c>
    </row>
    <row r="1221" spans="1:8" s="22" customFormat="1" ht="21.75" customHeight="1">
      <c r="A1221" s="170"/>
      <c r="B1221" s="206" t="s">
        <v>2050</v>
      </c>
      <c r="C1221" s="172" t="s">
        <v>2051</v>
      </c>
      <c r="D1221" s="131" t="s">
        <v>39</v>
      </c>
      <c r="E1221" s="173"/>
      <c r="F1221" s="521">
        <v>115499.99999999999</v>
      </c>
      <c r="G1221" s="645"/>
      <c r="H1221" s="208">
        <v>127050</v>
      </c>
    </row>
    <row r="1222" spans="1:8" s="22" customFormat="1" ht="21.75" customHeight="1">
      <c r="A1222" s="170"/>
      <c r="B1222" s="206" t="s">
        <v>2052</v>
      </c>
      <c r="C1222" s="172" t="s">
        <v>2051</v>
      </c>
      <c r="D1222" s="131" t="s">
        <v>39</v>
      </c>
      <c r="E1222" s="173"/>
      <c r="F1222" s="521">
        <v>57749.99999999999</v>
      </c>
      <c r="G1222" s="645"/>
      <c r="H1222" s="208">
        <v>63525</v>
      </c>
    </row>
    <row r="1223" spans="1:8" s="22" customFormat="1" ht="21.75" customHeight="1">
      <c r="A1223" s="170"/>
      <c r="B1223" s="206" t="s">
        <v>2053</v>
      </c>
      <c r="C1223" s="172" t="s">
        <v>2051</v>
      </c>
      <c r="D1223" s="131" t="s">
        <v>39</v>
      </c>
      <c r="E1223" s="173"/>
      <c r="F1223" s="521">
        <v>74250</v>
      </c>
      <c r="G1223" s="645"/>
      <c r="H1223" s="208">
        <v>81675</v>
      </c>
    </row>
    <row r="1224" spans="1:8" s="22" customFormat="1" ht="21.75" customHeight="1">
      <c r="A1224" s="170"/>
      <c r="B1224" s="206" t="s">
        <v>2054</v>
      </c>
      <c r="C1224" s="172" t="s">
        <v>2055</v>
      </c>
      <c r="D1224" s="131" t="s">
        <v>39</v>
      </c>
      <c r="E1224" s="173"/>
      <c r="F1224" s="521">
        <v>7479.999999999999</v>
      </c>
      <c r="G1224" s="645"/>
      <c r="H1224" s="208">
        <v>8228</v>
      </c>
    </row>
    <row r="1225" spans="1:8" s="22" customFormat="1" ht="21.75" customHeight="1">
      <c r="A1225" s="170"/>
      <c r="B1225" s="206" t="s">
        <v>2056</v>
      </c>
      <c r="C1225" s="172" t="s">
        <v>2055</v>
      </c>
      <c r="D1225" s="131" t="s">
        <v>39</v>
      </c>
      <c r="E1225" s="173"/>
      <c r="F1225" s="521">
        <v>9570</v>
      </c>
      <c r="G1225" s="645"/>
      <c r="H1225" s="208">
        <v>10527</v>
      </c>
    </row>
    <row r="1226" spans="1:7" s="22" customFormat="1" ht="19.5">
      <c r="A1226" s="266" t="s">
        <v>396</v>
      </c>
      <c r="B1226" s="233" t="s">
        <v>395</v>
      </c>
      <c r="C1226" s="283"/>
      <c r="D1226" s="84"/>
      <c r="E1226" s="86"/>
      <c r="F1226" s="901"/>
      <c r="G1226" s="645"/>
    </row>
    <row r="1227" spans="1:6" ht="21.75" customHeight="1">
      <c r="A1227" s="709">
        <v>1</v>
      </c>
      <c r="B1227" s="212" t="s">
        <v>2141</v>
      </c>
      <c r="C1227" s="215"/>
      <c r="D1227" s="51"/>
      <c r="E1227" s="58"/>
      <c r="F1227" s="852"/>
    </row>
    <row r="1228" spans="1:8" ht="21.75" customHeight="1">
      <c r="A1228" s="709"/>
      <c r="B1228" s="213" t="s">
        <v>277</v>
      </c>
      <c r="C1228" s="215"/>
      <c r="D1228" s="51" t="s">
        <v>93</v>
      </c>
      <c r="E1228" s="58"/>
      <c r="F1228" s="852">
        <v>11111.11111111111</v>
      </c>
      <c r="H1228" s="58">
        <v>12000</v>
      </c>
    </row>
    <row r="1229" spans="1:8" ht="21.75" customHeight="1">
      <c r="A1229" s="709"/>
      <c r="B1229" s="213" t="s">
        <v>278</v>
      </c>
      <c r="C1229" s="215"/>
      <c r="D1229" s="51" t="s">
        <v>93</v>
      </c>
      <c r="E1229" s="58"/>
      <c r="F1229" s="852">
        <v>12962.962962962962</v>
      </c>
      <c r="H1229" s="58">
        <v>14000</v>
      </c>
    </row>
    <row r="1230" spans="1:8" ht="21.75" customHeight="1">
      <c r="A1230" s="709"/>
      <c r="B1230" s="55" t="s">
        <v>279</v>
      </c>
      <c r="C1230" s="215"/>
      <c r="D1230" s="51" t="s">
        <v>93</v>
      </c>
      <c r="E1230" s="58"/>
      <c r="F1230" s="852">
        <v>14814.814814814814</v>
      </c>
      <c r="H1230" s="58">
        <v>16000</v>
      </c>
    </row>
    <row r="1231" spans="1:8" ht="21.75" customHeight="1">
      <c r="A1231" s="709"/>
      <c r="B1231" s="55" t="s">
        <v>280</v>
      </c>
      <c r="C1231" s="215"/>
      <c r="D1231" s="51" t="s">
        <v>93</v>
      </c>
      <c r="E1231" s="58"/>
      <c r="F1231" s="852">
        <v>18055.555555555555</v>
      </c>
      <c r="H1231" s="58">
        <v>19500</v>
      </c>
    </row>
    <row r="1232" spans="1:6" ht="57.75" customHeight="1">
      <c r="A1232" s="709">
        <v>2</v>
      </c>
      <c r="B1232" s="1205" t="s">
        <v>2142</v>
      </c>
      <c r="C1232" s="990"/>
      <c r="D1232" s="990"/>
      <c r="E1232" s="990"/>
      <c r="F1232" s="991"/>
    </row>
    <row r="1233" spans="1:8" ht="27.75" customHeight="1">
      <c r="A1233" s="709"/>
      <c r="B1233" s="216" t="s">
        <v>638</v>
      </c>
      <c r="C1233" s="115" t="s">
        <v>119</v>
      </c>
      <c r="D1233" s="51" t="s">
        <v>466</v>
      </c>
      <c r="E1233" s="58"/>
      <c r="F1233" s="843">
        <v>101851.85185185184</v>
      </c>
      <c r="H1233" s="59">
        <v>110000</v>
      </c>
    </row>
    <row r="1234" spans="1:8" ht="27.75" customHeight="1">
      <c r="A1234" s="709"/>
      <c r="B1234" s="216" t="s">
        <v>639</v>
      </c>
      <c r="C1234" s="115"/>
      <c r="D1234" s="51" t="s">
        <v>466</v>
      </c>
      <c r="E1234" s="58"/>
      <c r="F1234" s="843">
        <v>124999.99999999999</v>
      </c>
      <c r="H1234" s="59">
        <v>135000</v>
      </c>
    </row>
    <row r="1235" spans="1:8" s="32" customFormat="1" ht="24.75" customHeight="1">
      <c r="A1235" s="128"/>
      <c r="B1235" s="345" t="s">
        <v>640</v>
      </c>
      <c r="C1235" s="115"/>
      <c r="D1235" s="51" t="s">
        <v>466</v>
      </c>
      <c r="E1235" s="58"/>
      <c r="F1235" s="843">
        <v>112037.03703703704</v>
      </c>
      <c r="G1235" s="645"/>
      <c r="H1235" s="59">
        <v>121000</v>
      </c>
    </row>
    <row r="1236" spans="1:8" s="32" customFormat="1" ht="27.75" customHeight="1">
      <c r="A1236" s="128"/>
      <c r="B1236" s="345" t="s">
        <v>641</v>
      </c>
      <c r="C1236" s="115"/>
      <c r="D1236" s="51" t="s">
        <v>466</v>
      </c>
      <c r="E1236" s="58"/>
      <c r="F1236" s="843">
        <v>120370.37037037036</v>
      </c>
      <c r="G1236" s="645"/>
      <c r="H1236" s="59">
        <v>130000</v>
      </c>
    </row>
    <row r="1237" spans="1:7" s="32" customFormat="1" ht="43.5" customHeight="1">
      <c r="A1237" s="128">
        <v>3</v>
      </c>
      <c r="B1237" s="989" t="s">
        <v>476</v>
      </c>
      <c r="C1237" s="990"/>
      <c r="D1237" s="990"/>
      <c r="E1237" s="990"/>
      <c r="F1237" s="991"/>
      <c r="G1237" s="645"/>
    </row>
    <row r="1238" spans="1:7" s="32" customFormat="1" ht="27" customHeight="1">
      <c r="A1238" s="128"/>
      <c r="B1238" s="826" t="s">
        <v>1822</v>
      </c>
      <c r="C1238" s="820"/>
      <c r="D1238" s="820"/>
      <c r="E1238" s="820"/>
      <c r="F1238" s="902"/>
      <c r="G1238" s="645"/>
    </row>
    <row r="1239" spans="1:7" s="32" customFormat="1" ht="78.75" hidden="1">
      <c r="A1239" s="128"/>
      <c r="B1239" s="226" t="s">
        <v>461</v>
      </c>
      <c r="C1239" s="115"/>
      <c r="D1239" s="51" t="s">
        <v>466</v>
      </c>
      <c r="E1239" s="58"/>
      <c r="F1239" s="843"/>
      <c r="G1239" s="645"/>
    </row>
    <row r="1240" spans="1:7" s="32" customFormat="1" ht="78.75" hidden="1">
      <c r="A1240" s="128"/>
      <c r="B1240" s="226" t="s">
        <v>462</v>
      </c>
      <c r="C1240" s="115"/>
      <c r="D1240" s="51" t="s">
        <v>87</v>
      </c>
      <c r="E1240" s="58"/>
      <c r="F1240" s="843"/>
      <c r="G1240" s="645"/>
    </row>
    <row r="1241" spans="1:7" s="32" customFormat="1" ht="93.75" hidden="1">
      <c r="A1241" s="128"/>
      <c r="B1241" s="226" t="s">
        <v>205</v>
      </c>
      <c r="C1241" s="115"/>
      <c r="D1241" s="51" t="s">
        <v>87</v>
      </c>
      <c r="E1241" s="58"/>
      <c r="F1241" s="843"/>
      <c r="G1241" s="645"/>
    </row>
    <row r="1242" spans="1:7" s="32" customFormat="1" ht="60" hidden="1">
      <c r="A1242" s="128"/>
      <c r="B1242" s="226" t="s">
        <v>463</v>
      </c>
      <c r="C1242" s="115"/>
      <c r="D1242" s="51" t="s">
        <v>87</v>
      </c>
      <c r="E1242" s="58"/>
      <c r="F1242" s="843"/>
      <c r="G1242" s="645"/>
    </row>
    <row r="1243" spans="1:7" s="32" customFormat="1" ht="78.75" hidden="1">
      <c r="A1243" s="128"/>
      <c r="B1243" s="226" t="s">
        <v>464</v>
      </c>
      <c r="C1243" s="115"/>
      <c r="D1243" s="51" t="s">
        <v>87</v>
      </c>
      <c r="E1243" s="58"/>
      <c r="F1243" s="843"/>
      <c r="G1243" s="645"/>
    </row>
    <row r="1244" spans="1:7" s="32" customFormat="1" ht="60" hidden="1">
      <c r="A1244" s="128"/>
      <c r="B1244" s="226" t="s">
        <v>465</v>
      </c>
      <c r="C1244" s="115"/>
      <c r="D1244" s="51" t="s">
        <v>87</v>
      </c>
      <c r="E1244" s="58"/>
      <c r="F1244" s="843"/>
      <c r="G1244" s="645"/>
    </row>
    <row r="1245" spans="1:7" s="32" customFormat="1" ht="21.75" customHeight="1">
      <c r="A1245" s="128">
        <v>4</v>
      </c>
      <c r="B1245" s="214" t="s">
        <v>56</v>
      </c>
      <c r="C1245" s="115"/>
      <c r="D1245" s="51"/>
      <c r="E1245" s="58"/>
      <c r="F1245" s="852"/>
      <c r="G1245" s="645"/>
    </row>
    <row r="1246" spans="1:7" s="32" customFormat="1" ht="21.75" customHeight="1">
      <c r="A1246" s="128"/>
      <c r="B1246" s="826" t="s">
        <v>1822</v>
      </c>
      <c r="C1246" s="827"/>
      <c r="D1246" s="828"/>
      <c r="E1246" s="413"/>
      <c r="F1246" s="844"/>
      <c r="G1246" s="645"/>
    </row>
    <row r="1247" spans="1:7" s="32" customFormat="1" ht="21.75" customHeight="1">
      <c r="A1247" s="128" t="s">
        <v>365</v>
      </c>
      <c r="B1247" s="1130" t="s">
        <v>955</v>
      </c>
      <c r="C1247" s="1131"/>
      <c r="D1247" s="1131"/>
      <c r="E1247" s="1131"/>
      <c r="F1247" s="1132"/>
      <c r="G1247" s="645"/>
    </row>
    <row r="1248" spans="1:7" s="32" customFormat="1" ht="21.75" customHeight="1" hidden="1">
      <c r="A1248" s="128"/>
      <c r="B1248" s="216" t="s">
        <v>6</v>
      </c>
      <c r="C1248" s="115"/>
      <c r="D1248" s="51" t="s">
        <v>466</v>
      </c>
      <c r="E1248" s="58"/>
      <c r="F1248" s="852"/>
      <c r="G1248" s="645"/>
    </row>
    <row r="1249" spans="1:7" s="32" customFormat="1" ht="21.75" customHeight="1" hidden="1">
      <c r="A1249" s="128"/>
      <c r="B1249" s="216" t="s">
        <v>7</v>
      </c>
      <c r="C1249" s="115"/>
      <c r="D1249" s="51" t="s">
        <v>466</v>
      </c>
      <c r="E1249" s="58" t="s">
        <v>490</v>
      </c>
      <c r="F1249" s="852"/>
      <c r="G1249" s="645"/>
    </row>
    <row r="1250" spans="1:7" s="32" customFormat="1" ht="21.75" customHeight="1" hidden="1">
      <c r="A1250" s="128" t="s">
        <v>366</v>
      </c>
      <c r="B1250" s="214" t="s">
        <v>352</v>
      </c>
      <c r="C1250" s="115"/>
      <c r="D1250" s="51"/>
      <c r="E1250" s="58"/>
      <c r="F1250" s="852"/>
      <c r="G1250" s="645"/>
    </row>
    <row r="1251" spans="1:7" s="32" customFormat="1" ht="21.75" customHeight="1" hidden="1">
      <c r="A1251" s="128"/>
      <c r="B1251" s="216" t="s">
        <v>109</v>
      </c>
      <c r="C1251" s="115"/>
      <c r="D1251" s="51" t="s">
        <v>466</v>
      </c>
      <c r="E1251" s="58"/>
      <c r="F1251" s="852"/>
      <c r="G1251" s="645"/>
    </row>
    <row r="1252" spans="1:7" s="32" customFormat="1" ht="21.75" customHeight="1" hidden="1">
      <c r="A1252" s="128"/>
      <c r="B1252" s="216" t="s">
        <v>8</v>
      </c>
      <c r="C1252" s="115"/>
      <c r="D1252" s="51" t="s">
        <v>466</v>
      </c>
      <c r="E1252" s="58"/>
      <c r="F1252" s="852"/>
      <c r="G1252" s="645"/>
    </row>
    <row r="1253" spans="1:7" s="32" customFormat="1" ht="66.75" customHeight="1">
      <c r="A1253" s="128">
        <v>5</v>
      </c>
      <c r="B1253" s="1140" t="s">
        <v>2178</v>
      </c>
      <c r="C1253" s="1141"/>
      <c r="D1253" s="1141"/>
      <c r="E1253" s="1141"/>
      <c r="F1253" s="1142"/>
      <c r="G1253" s="645"/>
    </row>
    <row r="1254" spans="1:7" s="32" customFormat="1" ht="22.5" customHeight="1">
      <c r="A1254" s="503" t="s">
        <v>365</v>
      </c>
      <c r="B1254" s="426" t="s">
        <v>776</v>
      </c>
      <c r="C1254" s="427"/>
      <c r="D1254" s="427"/>
      <c r="E1254" s="427"/>
      <c r="F1254" s="903"/>
      <c r="G1254" s="793"/>
    </row>
    <row r="1255" spans="1:9" s="32" customFormat="1" ht="56.25">
      <c r="A1255" s="503"/>
      <c r="B1255" s="421" t="s">
        <v>765</v>
      </c>
      <c r="C1255" s="416"/>
      <c r="D1255" s="51" t="s">
        <v>789</v>
      </c>
      <c r="E1255" s="413"/>
      <c r="F1255" s="904">
        <f>H1255/1.08</f>
        <v>961249.9999999999</v>
      </c>
      <c r="G1255" s="645"/>
      <c r="H1255" s="420">
        <v>1038150</v>
      </c>
      <c r="I1255" s="645"/>
    </row>
    <row r="1256" spans="1:8" s="32" customFormat="1" ht="56.25">
      <c r="A1256" s="503"/>
      <c r="B1256" s="421" t="s">
        <v>766</v>
      </c>
      <c r="C1256" s="417"/>
      <c r="D1256" s="51" t="s">
        <v>87</v>
      </c>
      <c r="E1256" s="414"/>
      <c r="F1256" s="904">
        <f aca="true" t="shared" si="7" ref="F1256:F1279">H1256/1.08</f>
        <v>991249.9999999999</v>
      </c>
      <c r="G1256" s="645"/>
      <c r="H1256" s="420">
        <v>1070550</v>
      </c>
    </row>
    <row r="1257" spans="1:8" s="32" customFormat="1" ht="37.5">
      <c r="A1257" s="503"/>
      <c r="B1257" s="421" t="s">
        <v>767</v>
      </c>
      <c r="C1257" s="416"/>
      <c r="D1257" s="51" t="s">
        <v>87</v>
      </c>
      <c r="E1257" s="413"/>
      <c r="F1257" s="904">
        <f t="shared" si="7"/>
        <v>959624.9999999999</v>
      </c>
      <c r="G1257" s="645"/>
      <c r="H1257" s="420">
        <v>1036395</v>
      </c>
    </row>
    <row r="1258" spans="1:8" s="32" customFormat="1" ht="42.75" customHeight="1">
      <c r="A1258" s="503"/>
      <c r="B1258" s="421" t="s">
        <v>768</v>
      </c>
      <c r="C1258" s="416"/>
      <c r="D1258" s="51" t="s">
        <v>87</v>
      </c>
      <c r="E1258" s="413"/>
      <c r="F1258" s="904">
        <f t="shared" si="7"/>
        <v>988374.9999999999</v>
      </c>
      <c r="G1258" s="645"/>
      <c r="H1258" s="420">
        <v>1067445</v>
      </c>
    </row>
    <row r="1259" spans="1:8" s="32" customFormat="1" ht="43.5" customHeight="1">
      <c r="A1259" s="503"/>
      <c r="B1259" s="421" t="s">
        <v>769</v>
      </c>
      <c r="C1259" s="416"/>
      <c r="D1259" s="51" t="s">
        <v>87</v>
      </c>
      <c r="E1259" s="413"/>
      <c r="F1259" s="904">
        <f t="shared" si="7"/>
        <v>1239814.8148148148</v>
      </c>
      <c r="G1259" s="645"/>
      <c r="H1259" s="420">
        <v>1339000</v>
      </c>
    </row>
    <row r="1260" spans="1:8" s="32" customFormat="1" ht="20.25" customHeight="1">
      <c r="A1260" s="503"/>
      <c r="B1260" s="421" t="s">
        <v>770</v>
      </c>
      <c r="C1260" s="416"/>
      <c r="D1260" s="51" t="s">
        <v>87</v>
      </c>
      <c r="E1260" s="413"/>
      <c r="F1260" s="904">
        <f t="shared" si="7"/>
        <v>937962.9629629629</v>
      </c>
      <c r="G1260" s="645"/>
      <c r="H1260" s="420">
        <v>1013000</v>
      </c>
    </row>
    <row r="1261" spans="1:8" s="32" customFormat="1" ht="39" customHeight="1">
      <c r="A1261" s="503"/>
      <c r="B1261" s="425" t="s">
        <v>771</v>
      </c>
      <c r="C1261" s="418"/>
      <c r="D1261" s="51" t="s">
        <v>87</v>
      </c>
      <c r="E1261" s="415"/>
      <c r="F1261" s="904">
        <f t="shared" si="7"/>
        <v>993749.9999999999</v>
      </c>
      <c r="G1261" s="645"/>
      <c r="H1261" s="420">
        <v>1073250</v>
      </c>
    </row>
    <row r="1262" spans="1:8" s="32" customFormat="1" ht="18.75" customHeight="1">
      <c r="A1262" s="503"/>
      <c r="B1262" s="421" t="s">
        <v>772</v>
      </c>
      <c r="C1262" s="419"/>
      <c r="D1262" s="51" t="s">
        <v>87</v>
      </c>
      <c r="E1262" s="58"/>
      <c r="F1262" s="904">
        <f t="shared" si="7"/>
        <v>1093750</v>
      </c>
      <c r="G1262" s="645"/>
      <c r="H1262" s="420">
        <v>1181250</v>
      </c>
    </row>
    <row r="1263" spans="1:8" s="32" customFormat="1" ht="26.25" customHeight="1">
      <c r="A1263" s="503"/>
      <c r="B1263" s="421" t="s">
        <v>773</v>
      </c>
      <c r="C1263" s="419"/>
      <c r="D1263" s="51" t="s">
        <v>87</v>
      </c>
      <c r="E1263" s="58"/>
      <c r="F1263" s="904">
        <f t="shared" si="7"/>
        <v>1343750</v>
      </c>
      <c r="G1263" s="645"/>
      <c r="H1263" s="420">
        <v>1451250</v>
      </c>
    </row>
    <row r="1264" spans="1:8" s="32" customFormat="1" ht="21" customHeight="1">
      <c r="A1264" s="503"/>
      <c r="B1264" s="421" t="s">
        <v>774</v>
      </c>
      <c r="C1264" s="419"/>
      <c r="D1264" s="51" t="s">
        <v>87</v>
      </c>
      <c r="E1264" s="58"/>
      <c r="F1264" s="904">
        <f t="shared" si="7"/>
        <v>1543750</v>
      </c>
      <c r="G1264" s="645"/>
      <c r="H1264" s="420">
        <v>1667250</v>
      </c>
    </row>
    <row r="1265" spans="1:8" s="32" customFormat="1" ht="22.5" customHeight="1">
      <c r="A1265" s="503"/>
      <c r="B1265" s="421" t="s">
        <v>775</v>
      </c>
      <c r="C1265" s="419"/>
      <c r="D1265" s="51" t="s">
        <v>789</v>
      </c>
      <c r="E1265" s="58"/>
      <c r="F1265" s="904">
        <f t="shared" si="7"/>
        <v>1327500</v>
      </c>
      <c r="G1265" s="645"/>
      <c r="H1265" s="420">
        <v>1433700</v>
      </c>
    </row>
    <row r="1266" spans="1:8" s="32" customFormat="1" ht="22.5" customHeight="1">
      <c r="A1266" s="503" t="s">
        <v>366</v>
      </c>
      <c r="B1266" s="337" t="s">
        <v>777</v>
      </c>
      <c r="C1266" s="419"/>
      <c r="D1266" s="51"/>
      <c r="E1266" s="58"/>
      <c r="F1266" s="904"/>
      <c r="G1266" s="645"/>
      <c r="H1266" s="58"/>
    </row>
    <row r="1267" spans="1:8" s="32" customFormat="1" ht="45" customHeight="1">
      <c r="A1267" s="503"/>
      <c r="B1267" s="421" t="s">
        <v>778</v>
      </c>
      <c r="C1267" s="419"/>
      <c r="D1267" s="51" t="s">
        <v>789</v>
      </c>
      <c r="E1267" s="58"/>
      <c r="F1267" s="904">
        <f t="shared" si="7"/>
        <v>1798749.9999999998</v>
      </c>
      <c r="G1267" s="645"/>
      <c r="H1267" s="420">
        <v>1942650</v>
      </c>
    </row>
    <row r="1268" spans="1:8" s="32" customFormat="1" ht="39.75" customHeight="1">
      <c r="A1268" s="503"/>
      <c r="B1268" s="421" t="s">
        <v>779</v>
      </c>
      <c r="C1268" s="419"/>
      <c r="D1268" s="51" t="s">
        <v>789</v>
      </c>
      <c r="E1268" s="58"/>
      <c r="F1268" s="904">
        <f t="shared" si="7"/>
        <v>1937268.5185185184</v>
      </c>
      <c r="G1268" s="645"/>
      <c r="H1268" s="420">
        <v>2092250</v>
      </c>
    </row>
    <row r="1269" spans="1:8" s="32" customFormat="1" ht="39.75" customHeight="1">
      <c r="A1269" s="503"/>
      <c r="B1269" s="421" t="s">
        <v>780</v>
      </c>
      <c r="C1269" s="419"/>
      <c r="D1269" s="51" t="s">
        <v>789</v>
      </c>
      <c r="E1269" s="58"/>
      <c r="F1269" s="904">
        <f t="shared" si="7"/>
        <v>2287083.333333333</v>
      </c>
      <c r="G1269" s="645"/>
      <c r="H1269" s="420">
        <v>2470050</v>
      </c>
    </row>
    <row r="1270" spans="1:8" s="32" customFormat="1" ht="21.75" customHeight="1">
      <c r="A1270" s="503" t="s">
        <v>370</v>
      </c>
      <c r="B1270" s="337" t="s">
        <v>1275</v>
      </c>
      <c r="C1270" s="419"/>
      <c r="D1270" s="51"/>
      <c r="E1270" s="58"/>
      <c r="F1270" s="904"/>
      <c r="G1270" s="645"/>
      <c r="H1270" s="58"/>
    </row>
    <row r="1271" spans="1:8" s="32" customFormat="1" ht="23.25" customHeight="1">
      <c r="A1271" s="503"/>
      <c r="B1271" s="421" t="s">
        <v>781</v>
      </c>
      <c r="C1271" s="419"/>
      <c r="D1271" s="51" t="s">
        <v>789</v>
      </c>
      <c r="E1271" s="58"/>
      <c r="F1271" s="904">
        <f t="shared" si="7"/>
        <v>3076666.6666666665</v>
      </c>
      <c r="G1271" s="645"/>
      <c r="H1271" s="420">
        <v>3322800</v>
      </c>
    </row>
    <row r="1272" spans="1:8" s="32" customFormat="1" ht="24" customHeight="1">
      <c r="A1272" s="503"/>
      <c r="B1272" s="421" t="s">
        <v>782</v>
      </c>
      <c r="C1272" s="419"/>
      <c r="D1272" s="51" t="s">
        <v>789</v>
      </c>
      <c r="E1272" s="58"/>
      <c r="F1272" s="904">
        <f t="shared" si="7"/>
        <v>1588888.8888888888</v>
      </c>
      <c r="G1272" s="645"/>
      <c r="H1272" s="420">
        <v>1716000</v>
      </c>
    </row>
    <row r="1273" spans="1:8" s="32" customFormat="1" ht="21.75" customHeight="1">
      <c r="A1273" s="503"/>
      <c r="B1273" s="421" t="s">
        <v>867</v>
      </c>
      <c r="C1273" s="419"/>
      <c r="D1273" s="51" t="s">
        <v>789</v>
      </c>
      <c r="E1273" s="58"/>
      <c r="F1273" s="904">
        <f t="shared" si="7"/>
        <v>3262500</v>
      </c>
      <c r="G1273" s="645"/>
      <c r="H1273" s="420">
        <v>3523500</v>
      </c>
    </row>
    <row r="1274" spans="1:8" s="32" customFormat="1" ht="21.75" customHeight="1">
      <c r="A1274" s="503" t="s">
        <v>371</v>
      </c>
      <c r="B1274" s="337" t="s">
        <v>783</v>
      </c>
      <c r="C1274" s="419"/>
      <c r="D1274" s="51"/>
      <c r="E1274" s="58"/>
      <c r="F1274" s="904"/>
      <c r="G1274" s="645"/>
      <c r="H1274" s="420"/>
    </row>
    <row r="1275" spans="1:8" s="32" customFormat="1" ht="21.75">
      <c r="A1275" s="503"/>
      <c r="B1275" s="421" t="s">
        <v>784</v>
      </c>
      <c r="C1275" s="419"/>
      <c r="D1275" s="51" t="s">
        <v>789</v>
      </c>
      <c r="E1275" s="58"/>
      <c r="F1275" s="904">
        <f t="shared" si="7"/>
        <v>5371296.296296296</v>
      </c>
      <c r="G1275" s="645"/>
      <c r="H1275" s="420">
        <v>5801000</v>
      </c>
    </row>
    <row r="1276" spans="1:8" s="32" customFormat="1" ht="19.5">
      <c r="A1276" s="503"/>
      <c r="B1276" s="421" t="s">
        <v>785</v>
      </c>
      <c r="C1276" s="419"/>
      <c r="D1276" s="51" t="s">
        <v>87</v>
      </c>
      <c r="E1276" s="58"/>
      <c r="F1276" s="904">
        <f t="shared" si="7"/>
        <v>3063425.925925926</v>
      </c>
      <c r="G1276" s="645"/>
      <c r="H1276" s="420">
        <v>3308500</v>
      </c>
    </row>
    <row r="1277" spans="1:8" s="32" customFormat="1" ht="37.5">
      <c r="A1277" s="503"/>
      <c r="B1277" s="421" t="s">
        <v>786</v>
      </c>
      <c r="C1277" s="419"/>
      <c r="D1277" s="51" t="s">
        <v>87</v>
      </c>
      <c r="E1277" s="58"/>
      <c r="F1277" s="904">
        <f t="shared" si="7"/>
        <v>4223425.925925925</v>
      </c>
      <c r="G1277" s="645"/>
      <c r="H1277" s="420">
        <v>4561300</v>
      </c>
    </row>
    <row r="1278" spans="1:8" s="32" customFormat="1" ht="37.5">
      <c r="A1278" s="503"/>
      <c r="B1278" s="421" t="s">
        <v>787</v>
      </c>
      <c r="C1278" s="419"/>
      <c r="D1278" s="51" t="s">
        <v>87</v>
      </c>
      <c r="E1278" s="58"/>
      <c r="F1278" s="904">
        <f t="shared" si="7"/>
        <v>6026574.074074074</v>
      </c>
      <c r="G1278" s="645"/>
      <c r="H1278" s="420">
        <v>6508700</v>
      </c>
    </row>
    <row r="1279" spans="1:8" s="32" customFormat="1" ht="21.75" customHeight="1">
      <c r="A1279" s="503"/>
      <c r="B1279" s="421" t="s">
        <v>788</v>
      </c>
      <c r="C1279" s="419"/>
      <c r="D1279" s="51" t="s">
        <v>87</v>
      </c>
      <c r="E1279" s="58"/>
      <c r="F1279" s="904">
        <f t="shared" si="7"/>
        <v>1673333.3333333333</v>
      </c>
      <c r="G1279" s="645"/>
      <c r="H1279" s="420">
        <v>1807200</v>
      </c>
    </row>
    <row r="1280" spans="1:7" s="32" customFormat="1" ht="63.75" customHeight="1">
      <c r="A1280" s="128">
        <v>6</v>
      </c>
      <c r="B1280" s="1143" t="s">
        <v>1112</v>
      </c>
      <c r="C1280" s="1144"/>
      <c r="D1280" s="1144"/>
      <c r="E1280" s="1144"/>
      <c r="F1280" s="1145"/>
      <c r="G1280" s="645"/>
    </row>
    <row r="1281" spans="1:7" s="32" customFormat="1" ht="25.5" customHeight="1">
      <c r="A1281" s="128"/>
      <c r="B1281" s="826" t="s">
        <v>1822</v>
      </c>
      <c r="C1281" s="819"/>
      <c r="D1281" s="819"/>
      <c r="E1281" s="819"/>
      <c r="F1281" s="905"/>
      <c r="G1281" s="645"/>
    </row>
    <row r="1282" spans="1:7" s="32" customFormat="1" ht="39" customHeight="1" hidden="1">
      <c r="A1282" s="130"/>
      <c r="B1282" s="340" t="s">
        <v>586</v>
      </c>
      <c r="C1282" s="339"/>
      <c r="D1282" s="46" t="s">
        <v>466</v>
      </c>
      <c r="E1282" s="58"/>
      <c r="F1282" s="852"/>
      <c r="G1282" s="645"/>
    </row>
    <row r="1283" spans="1:7" s="32" customFormat="1" ht="39" customHeight="1" hidden="1">
      <c r="A1283" s="130"/>
      <c r="B1283" s="340" t="s">
        <v>585</v>
      </c>
      <c r="C1283" s="268"/>
      <c r="D1283" s="51" t="s">
        <v>87</v>
      </c>
      <c r="E1283" s="58"/>
      <c r="F1283" s="852"/>
      <c r="G1283" s="645"/>
    </row>
    <row r="1284" spans="1:7" s="32" customFormat="1" ht="39" customHeight="1" hidden="1">
      <c r="A1284" s="130"/>
      <c r="B1284" s="340" t="s">
        <v>759</v>
      </c>
      <c r="C1284" s="268"/>
      <c r="D1284" s="51" t="s">
        <v>87</v>
      </c>
      <c r="E1284" s="58"/>
      <c r="F1284" s="852"/>
      <c r="G1284" s="645"/>
    </row>
    <row r="1285" spans="1:7" s="32" customFormat="1" ht="39" customHeight="1" hidden="1">
      <c r="A1285" s="130"/>
      <c r="B1285" s="340" t="s">
        <v>760</v>
      </c>
      <c r="C1285" s="268"/>
      <c r="D1285" s="51" t="s">
        <v>87</v>
      </c>
      <c r="E1285" s="58"/>
      <c r="F1285" s="852"/>
      <c r="G1285" s="645"/>
    </row>
    <row r="1286" spans="1:7" s="32" customFormat="1" ht="39" customHeight="1" hidden="1">
      <c r="A1286" s="130"/>
      <c r="B1286" s="340" t="s">
        <v>761</v>
      </c>
      <c r="C1286" s="268"/>
      <c r="D1286" s="51" t="s">
        <v>87</v>
      </c>
      <c r="E1286" s="58"/>
      <c r="F1286" s="852"/>
      <c r="G1286" s="645"/>
    </row>
    <row r="1287" spans="1:7" s="32" customFormat="1" ht="42.75" customHeight="1" hidden="1">
      <c r="A1287" s="130"/>
      <c r="B1287" s="340" t="s">
        <v>762</v>
      </c>
      <c r="C1287" s="268"/>
      <c r="D1287" s="51" t="s">
        <v>87</v>
      </c>
      <c r="E1287" s="58"/>
      <c r="F1287" s="852"/>
      <c r="G1287" s="645"/>
    </row>
    <row r="1288" spans="1:7" s="32" customFormat="1" ht="42" customHeight="1" hidden="1">
      <c r="A1288" s="130"/>
      <c r="B1288" s="340" t="s">
        <v>763</v>
      </c>
      <c r="C1288" s="268"/>
      <c r="D1288" s="51" t="s">
        <v>87</v>
      </c>
      <c r="E1288" s="58"/>
      <c r="F1288" s="852"/>
      <c r="G1288" s="645"/>
    </row>
    <row r="1289" spans="1:7" s="32" customFormat="1" ht="43.5" customHeight="1" hidden="1">
      <c r="A1289" s="130"/>
      <c r="B1289" s="340" t="s">
        <v>764</v>
      </c>
      <c r="C1289" s="268"/>
      <c r="D1289" s="51" t="s">
        <v>87</v>
      </c>
      <c r="E1289" s="58"/>
      <c r="F1289" s="852"/>
      <c r="G1289" s="645"/>
    </row>
    <row r="1290" spans="1:7" s="32" customFormat="1" ht="39.75" customHeight="1" hidden="1">
      <c r="A1290" s="130"/>
      <c r="B1290" s="340" t="s">
        <v>584</v>
      </c>
      <c r="C1290" s="268"/>
      <c r="D1290" s="51" t="s">
        <v>87</v>
      </c>
      <c r="E1290" s="58"/>
      <c r="F1290" s="852"/>
      <c r="G1290" s="645"/>
    </row>
    <row r="1291" spans="1:7" s="32" customFormat="1" ht="39.75" customHeight="1" hidden="1">
      <c r="A1291" s="130"/>
      <c r="B1291" s="340" t="s">
        <v>583</v>
      </c>
      <c r="C1291" s="268"/>
      <c r="D1291" s="51" t="s">
        <v>87</v>
      </c>
      <c r="E1291" s="58"/>
      <c r="F1291" s="852"/>
      <c r="G1291" s="645"/>
    </row>
    <row r="1292" spans="1:7" s="32" customFormat="1" ht="42" customHeight="1" hidden="1">
      <c r="A1292" s="130"/>
      <c r="B1292" s="340" t="s">
        <v>757</v>
      </c>
      <c r="C1292" s="115"/>
      <c r="D1292" s="51" t="s">
        <v>87</v>
      </c>
      <c r="E1292" s="58"/>
      <c r="F1292" s="852"/>
      <c r="G1292" s="645"/>
    </row>
    <row r="1293" spans="1:7" s="32" customFormat="1" ht="40.5" customHeight="1" hidden="1">
      <c r="A1293" s="130"/>
      <c r="B1293" s="340" t="s">
        <v>758</v>
      </c>
      <c r="C1293" s="115"/>
      <c r="D1293" s="51" t="s">
        <v>87</v>
      </c>
      <c r="E1293" s="58"/>
      <c r="F1293" s="852"/>
      <c r="G1293" s="645"/>
    </row>
    <row r="1294" spans="1:7" s="32" customFormat="1" ht="33.75" customHeight="1" hidden="1">
      <c r="A1294" s="130"/>
      <c r="B1294" s="340" t="s">
        <v>582</v>
      </c>
      <c r="C1294" s="268"/>
      <c r="D1294" s="51" t="s">
        <v>87</v>
      </c>
      <c r="E1294" s="58"/>
      <c r="F1294" s="852"/>
      <c r="G1294" s="645"/>
    </row>
    <row r="1295" spans="1:7" s="32" customFormat="1" ht="21">
      <c r="A1295" s="266" t="s">
        <v>377</v>
      </c>
      <c r="B1295" s="234" t="s">
        <v>397</v>
      </c>
      <c r="C1295" s="87"/>
      <c r="D1295" s="87"/>
      <c r="E1295" s="87"/>
      <c r="F1295" s="861"/>
      <c r="G1295" s="645"/>
    </row>
    <row r="1296" spans="1:7" s="641" customFormat="1" ht="62.25" customHeight="1">
      <c r="A1296" s="264">
        <v>1</v>
      </c>
      <c r="B1296" s="1023" t="s">
        <v>2143</v>
      </c>
      <c r="C1296" s="1024"/>
      <c r="D1296" s="1024"/>
      <c r="E1296" s="1024"/>
      <c r="F1296" s="1025"/>
      <c r="G1296" s="779"/>
    </row>
    <row r="1297" spans="1:7" s="641" customFormat="1" ht="18.75">
      <c r="A1297" s="264"/>
      <c r="B1297" s="960" t="s">
        <v>1675</v>
      </c>
      <c r="C1297" s="961"/>
      <c r="D1297" s="961"/>
      <c r="E1297" s="961"/>
      <c r="F1297" s="962"/>
      <c r="G1297" s="779"/>
    </row>
    <row r="1298" spans="1:7" s="641" customFormat="1" ht="18.75" hidden="1">
      <c r="A1298" s="264"/>
      <c r="B1298" s="731" t="s">
        <v>1181</v>
      </c>
      <c r="C1298" s="265" t="s">
        <v>124</v>
      </c>
      <c r="D1298" s="164" t="s">
        <v>39</v>
      </c>
      <c r="E1298" s="751"/>
      <c r="F1298" s="751"/>
      <c r="G1298" s="794"/>
    </row>
    <row r="1299" spans="1:7" s="641" customFormat="1" ht="18.75" hidden="1">
      <c r="A1299" s="264"/>
      <c r="B1299" s="731" t="s">
        <v>1182</v>
      </c>
      <c r="C1299" s="265" t="s">
        <v>124</v>
      </c>
      <c r="D1299" s="164" t="s">
        <v>39</v>
      </c>
      <c r="E1299" s="751"/>
      <c r="F1299" s="751"/>
      <c r="G1299" s="794"/>
    </row>
    <row r="1300" spans="1:7" s="32" customFormat="1" ht="60" customHeight="1">
      <c r="A1300" s="170">
        <v>2</v>
      </c>
      <c r="B1300" s="1179" t="s">
        <v>2206</v>
      </c>
      <c r="C1300" s="1180"/>
      <c r="D1300" s="1180"/>
      <c r="E1300" s="1180"/>
      <c r="F1300" s="1181"/>
      <c r="G1300" s="795"/>
    </row>
    <row r="1301" spans="1:9" s="32" customFormat="1" ht="42" customHeight="1">
      <c r="A1301" s="349"/>
      <c r="B1301" s="171" t="s">
        <v>1316</v>
      </c>
      <c r="C1301" s="151" t="s">
        <v>124</v>
      </c>
      <c r="D1301" s="152" t="s">
        <v>39</v>
      </c>
      <c r="E1301" s="173"/>
      <c r="F1301" s="750">
        <v>19181</v>
      </c>
      <c r="G1301" s="775"/>
      <c r="H1301" s="750"/>
      <c r="I1301" s="947"/>
    </row>
    <row r="1302" spans="1:7" s="32" customFormat="1" ht="26.25" customHeight="1">
      <c r="A1302" s="266" t="s">
        <v>396</v>
      </c>
      <c r="B1302" s="234" t="s">
        <v>654</v>
      </c>
      <c r="C1302" s="87"/>
      <c r="D1302" s="87"/>
      <c r="E1302" s="87"/>
      <c r="F1302" s="861"/>
      <c r="G1302" s="775"/>
    </row>
    <row r="1303" spans="1:7" s="32" customFormat="1" ht="42.75" customHeight="1">
      <c r="A1303" s="170"/>
      <c r="B1303" s="1136" t="s">
        <v>2144</v>
      </c>
      <c r="C1303" s="1137"/>
      <c r="D1303" s="1137"/>
      <c r="E1303" s="1137"/>
      <c r="F1303" s="1138"/>
      <c r="G1303" s="775"/>
    </row>
    <row r="1304" spans="1:8" s="32" customFormat="1" ht="25.5" customHeight="1">
      <c r="A1304" s="1117"/>
      <c r="B1304" s="993" t="s">
        <v>647</v>
      </c>
      <c r="C1304" s="274"/>
      <c r="D1304" s="152" t="s">
        <v>645</v>
      </c>
      <c r="E1304" s="173"/>
      <c r="F1304" s="750">
        <v>91666.66666666666</v>
      </c>
      <c r="G1304" s="775"/>
      <c r="H1304" s="158">
        <v>99000</v>
      </c>
    </row>
    <row r="1305" spans="1:8" s="32" customFormat="1" ht="22.5" customHeight="1">
      <c r="A1305" s="1118"/>
      <c r="B1305" s="994"/>
      <c r="C1305" s="274"/>
      <c r="D1305" s="152" t="s">
        <v>671</v>
      </c>
      <c r="E1305" s="173"/>
      <c r="F1305" s="750">
        <v>448148.14814814815</v>
      </c>
      <c r="G1305" s="775"/>
      <c r="H1305" s="158">
        <v>484000</v>
      </c>
    </row>
    <row r="1306" spans="1:8" s="32" customFormat="1" ht="23.25" customHeight="1">
      <c r="A1306" s="1118"/>
      <c r="B1306" s="995"/>
      <c r="C1306" s="274"/>
      <c r="D1306" s="152" t="s">
        <v>646</v>
      </c>
      <c r="E1306" s="173"/>
      <c r="F1306" s="750">
        <v>1741666.6666666665</v>
      </c>
      <c r="G1306" s="775"/>
      <c r="H1306" s="158">
        <v>1881000</v>
      </c>
    </row>
    <row r="1307" spans="1:8" s="32" customFormat="1" ht="26.25" customHeight="1">
      <c r="A1307" s="1117"/>
      <c r="B1307" s="993" t="s">
        <v>650</v>
      </c>
      <c r="C1307" s="274"/>
      <c r="D1307" s="152" t="s">
        <v>645</v>
      </c>
      <c r="E1307" s="173"/>
      <c r="F1307" s="750">
        <v>122222.22222222222</v>
      </c>
      <c r="G1307" s="775"/>
      <c r="H1307" s="158">
        <v>132000</v>
      </c>
    </row>
    <row r="1308" spans="1:8" s="32" customFormat="1" ht="26.25" customHeight="1">
      <c r="A1308" s="1118"/>
      <c r="B1308" s="994"/>
      <c r="C1308" s="274"/>
      <c r="D1308" s="152" t="s">
        <v>671</v>
      </c>
      <c r="E1308" s="173"/>
      <c r="F1308" s="750">
        <v>600925.9259259258</v>
      </c>
      <c r="G1308" s="775"/>
      <c r="H1308" s="158">
        <v>649000</v>
      </c>
    </row>
    <row r="1309" spans="1:8" s="32" customFormat="1" ht="28.5" customHeight="1">
      <c r="A1309" s="1118"/>
      <c r="B1309" s="995"/>
      <c r="C1309" s="274"/>
      <c r="D1309" s="152" t="s">
        <v>646</v>
      </c>
      <c r="E1309" s="173"/>
      <c r="F1309" s="750">
        <v>2342592.5925925924</v>
      </c>
      <c r="G1309" s="775"/>
      <c r="H1309" s="158">
        <v>2530000</v>
      </c>
    </row>
    <row r="1310" spans="1:8" s="32" customFormat="1" ht="26.25" customHeight="1">
      <c r="A1310" s="1117"/>
      <c r="B1310" s="993" t="s">
        <v>651</v>
      </c>
      <c r="C1310" s="274"/>
      <c r="D1310" s="152" t="s">
        <v>645</v>
      </c>
      <c r="E1310" s="173"/>
      <c r="F1310" s="750">
        <v>142592.59259259258</v>
      </c>
      <c r="G1310" s="775"/>
      <c r="H1310" s="158">
        <v>154000</v>
      </c>
    </row>
    <row r="1311" spans="1:8" s="32" customFormat="1" ht="26.25" customHeight="1">
      <c r="A1311" s="1118"/>
      <c r="B1311" s="994"/>
      <c r="C1311" s="274"/>
      <c r="D1311" s="152" t="s">
        <v>671</v>
      </c>
      <c r="E1311" s="173"/>
      <c r="F1311" s="750">
        <v>702777.7777777778</v>
      </c>
      <c r="G1311" s="775"/>
      <c r="H1311" s="158">
        <v>759000</v>
      </c>
    </row>
    <row r="1312" spans="1:8" s="32" customFormat="1" ht="26.25" customHeight="1">
      <c r="A1312" s="1118"/>
      <c r="B1312" s="995"/>
      <c r="C1312" s="274"/>
      <c r="D1312" s="152" t="s">
        <v>646</v>
      </c>
      <c r="E1312" s="173"/>
      <c r="F1312" s="750">
        <v>2750000</v>
      </c>
      <c r="G1312" s="775"/>
      <c r="H1312" s="158">
        <v>2970000</v>
      </c>
    </row>
    <row r="1313" spans="1:8" s="32" customFormat="1" ht="26.25" customHeight="1">
      <c r="A1313" s="1117"/>
      <c r="B1313" s="993" t="s">
        <v>648</v>
      </c>
      <c r="C1313" s="274"/>
      <c r="D1313" s="152" t="s">
        <v>645</v>
      </c>
      <c r="E1313" s="173"/>
      <c r="F1313" s="750">
        <v>122222.22222222222</v>
      </c>
      <c r="G1313" s="775"/>
      <c r="H1313" s="158">
        <v>132000</v>
      </c>
    </row>
    <row r="1314" spans="1:8" s="32" customFormat="1" ht="26.25" customHeight="1">
      <c r="A1314" s="1118"/>
      <c r="B1314" s="994"/>
      <c r="C1314" s="274"/>
      <c r="D1314" s="152" t="s">
        <v>671</v>
      </c>
      <c r="E1314" s="173"/>
      <c r="F1314" s="750">
        <v>600925.9259259258</v>
      </c>
      <c r="G1314" s="775"/>
      <c r="H1314" s="158">
        <v>649000</v>
      </c>
    </row>
    <row r="1315" spans="1:8" s="32" customFormat="1" ht="26.25" customHeight="1">
      <c r="A1315" s="1118"/>
      <c r="B1315" s="995"/>
      <c r="C1315" s="274"/>
      <c r="D1315" s="152" t="s">
        <v>646</v>
      </c>
      <c r="E1315" s="173"/>
      <c r="F1315" s="750">
        <v>2342592.5925925924</v>
      </c>
      <c r="G1315" s="775"/>
      <c r="H1315" s="158">
        <v>2530000</v>
      </c>
    </row>
    <row r="1316" spans="1:8" s="32" customFormat="1" ht="26.25" customHeight="1">
      <c r="A1316" s="1134"/>
      <c r="B1316" s="993" t="s">
        <v>652</v>
      </c>
      <c r="C1316" s="274"/>
      <c r="D1316" s="152" t="s">
        <v>645</v>
      </c>
      <c r="E1316" s="173"/>
      <c r="F1316" s="750">
        <v>183333.3333333333</v>
      </c>
      <c r="G1316" s="775"/>
      <c r="H1316" s="158">
        <v>198000</v>
      </c>
    </row>
    <row r="1317" spans="1:8" s="32" customFormat="1" ht="26.25" customHeight="1">
      <c r="A1317" s="1135"/>
      <c r="B1317" s="994"/>
      <c r="C1317" s="274"/>
      <c r="D1317" s="152" t="s">
        <v>671</v>
      </c>
      <c r="E1317" s="173"/>
      <c r="F1317" s="750">
        <v>896296.2962962963</v>
      </c>
      <c r="G1317" s="775"/>
      <c r="H1317" s="158">
        <v>968000</v>
      </c>
    </row>
    <row r="1318" spans="1:8" s="32" customFormat="1" ht="26.25" customHeight="1">
      <c r="A1318" s="1135"/>
      <c r="B1318" s="995"/>
      <c r="C1318" s="274"/>
      <c r="D1318" s="152" t="s">
        <v>646</v>
      </c>
      <c r="E1318" s="173"/>
      <c r="F1318" s="750">
        <v>3544444.444444444</v>
      </c>
      <c r="G1318" s="775"/>
      <c r="H1318" s="158">
        <v>3828000</v>
      </c>
    </row>
    <row r="1319" spans="1:8" s="32" customFormat="1" ht="62.25" customHeight="1">
      <c r="A1319" s="170"/>
      <c r="B1319" s="171" t="s">
        <v>653</v>
      </c>
      <c r="C1319" s="274"/>
      <c r="D1319" s="207" t="s">
        <v>672</v>
      </c>
      <c r="E1319" s="173"/>
      <c r="F1319" s="750">
        <v>132407.4074074074</v>
      </c>
      <c r="G1319" s="775"/>
      <c r="H1319" s="158">
        <v>143000</v>
      </c>
    </row>
    <row r="1320" spans="1:8" s="32" customFormat="1" ht="26.25" customHeight="1">
      <c r="A1320" s="170"/>
      <c r="B1320" s="171" t="s">
        <v>649</v>
      </c>
      <c r="C1320" s="274"/>
      <c r="D1320" s="152" t="s">
        <v>645</v>
      </c>
      <c r="E1320" s="173"/>
      <c r="F1320" s="750">
        <v>101851.85185185184</v>
      </c>
      <c r="G1320" s="775"/>
      <c r="H1320" s="158">
        <v>110000</v>
      </c>
    </row>
    <row r="1321" spans="1:7" s="22" customFormat="1" ht="18.75">
      <c r="A1321" s="718" t="s">
        <v>398</v>
      </c>
      <c r="B1321" s="101" t="s">
        <v>399</v>
      </c>
      <c r="C1321" s="87"/>
      <c r="D1321" s="87"/>
      <c r="E1321" s="87"/>
      <c r="F1321" s="861"/>
      <c r="G1321" s="645"/>
    </row>
    <row r="1322" spans="1:7" s="32" customFormat="1" ht="19.5">
      <c r="A1322" s="266" t="s">
        <v>116</v>
      </c>
      <c r="B1322" s="116" t="s">
        <v>405</v>
      </c>
      <c r="C1322" s="98"/>
      <c r="D1322" s="84"/>
      <c r="E1322" s="94"/>
      <c r="F1322" s="901"/>
      <c r="G1322" s="645"/>
    </row>
    <row r="1323" spans="1:7" s="32" customFormat="1" ht="21.75" customHeight="1" hidden="1">
      <c r="A1323" s="128">
        <v>1</v>
      </c>
      <c r="B1323" s="225" t="s">
        <v>2145</v>
      </c>
      <c r="C1323" s="215"/>
      <c r="D1323" s="51"/>
      <c r="E1323" s="53"/>
      <c r="F1323" s="906"/>
      <c r="G1323" s="645"/>
    </row>
    <row r="1324" spans="1:8" s="32" customFormat="1" ht="21.75" customHeight="1" hidden="1">
      <c r="A1324" s="276"/>
      <c r="B1324" s="45" t="s">
        <v>111</v>
      </c>
      <c r="C1324" s="62"/>
      <c r="D1324" s="46" t="s">
        <v>96</v>
      </c>
      <c r="E1324" s="47"/>
      <c r="F1324" s="875"/>
      <c r="G1324" s="645"/>
      <c r="H1324" s="269">
        <v>10000</v>
      </c>
    </row>
    <row r="1325" spans="1:8" s="32" customFormat="1" ht="21.75" customHeight="1" hidden="1">
      <c r="A1325" s="276"/>
      <c r="B1325" s="45" t="s">
        <v>142</v>
      </c>
      <c r="C1325" s="62" t="s">
        <v>0</v>
      </c>
      <c r="D1325" s="46" t="s">
        <v>22</v>
      </c>
      <c r="E1325" s="47"/>
      <c r="F1325" s="875"/>
      <c r="G1325" s="645"/>
      <c r="H1325" s="269">
        <v>10000</v>
      </c>
    </row>
    <row r="1326" spans="1:8" s="32" customFormat="1" ht="21.75" customHeight="1" hidden="1">
      <c r="A1326" s="276"/>
      <c r="B1326" s="45" t="s">
        <v>27</v>
      </c>
      <c r="C1326" s="62" t="s">
        <v>1</v>
      </c>
      <c r="D1326" s="46" t="s">
        <v>87</v>
      </c>
      <c r="E1326" s="47"/>
      <c r="F1326" s="875"/>
      <c r="G1326" s="645"/>
      <c r="H1326" s="269">
        <v>14000</v>
      </c>
    </row>
    <row r="1327" spans="1:8" s="32" customFormat="1" ht="21.75" customHeight="1" hidden="1">
      <c r="A1327" s="276"/>
      <c r="B1327" s="45" t="s">
        <v>2</v>
      </c>
      <c r="C1327" s="64" t="s">
        <v>108</v>
      </c>
      <c r="D1327" s="46" t="s">
        <v>87</v>
      </c>
      <c r="E1327" s="47"/>
      <c r="F1327" s="875"/>
      <c r="G1327" s="645"/>
      <c r="H1327" s="269">
        <v>17000</v>
      </c>
    </row>
    <row r="1328" spans="1:8" s="32" customFormat="1" ht="21.75" customHeight="1" hidden="1">
      <c r="A1328" s="276"/>
      <c r="B1328" s="45" t="s">
        <v>81</v>
      </c>
      <c r="C1328" s="62"/>
      <c r="D1328" s="46" t="s">
        <v>87</v>
      </c>
      <c r="E1328" s="47"/>
      <c r="F1328" s="875"/>
      <c r="G1328" s="645"/>
      <c r="H1328" s="269">
        <v>16000</v>
      </c>
    </row>
    <row r="1329" spans="1:8" s="32" customFormat="1" ht="21.75" customHeight="1" hidden="1">
      <c r="A1329" s="276"/>
      <c r="B1329" s="45" t="s">
        <v>112</v>
      </c>
      <c r="C1329" s="62"/>
      <c r="D1329" s="46" t="s">
        <v>87</v>
      </c>
      <c r="E1329" s="47"/>
      <c r="F1329" s="875"/>
      <c r="G1329" s="645"/>
      <c r="H1329" s="269">
        <v>15000</v>
      </c>
    </row>
    <row r="1330" spans="1:8" s="32" customFormat="1" ht="21.75" customHeight="1" hidden="1">
      <c r="A1330" s="276"/>
      <c r="B1330" s="45" t="s">
        <v>82</v>
      </c>
      <c r="C1330" s="62"/>
      <c r="D1330" s="46" t="s">
        <v>87</v>
      </c>
      <c r="E1330" s="47"/>
      <c r="F1330" s="875"/>
      <c r="G1330" s="645"/>
      <c r="H1330" s="269">
        <v>18000</v>
      </c>
    </row>
    <row r="1331" spans="1:8" s="32" customFormat="1" ht="21.75" customHeight="1" hidden="1">
      <c r="A1331" s="276"/>
      <c r="B1331" s="45" t="s">
        <v>113</v>
      </c>
      <c r="C1331" s="62"/>
      <c r="D1331" s="46" t="s">
        <v>87</v>
      </c>
      <c r="E1331" s="47"/>
      <c r="F1331" s="875"/>
      <c r="G1331" s="645"/>
      <c r="H1331" s="269">
        <v>17000</v>
      </c>
    </row>
    <row r="1332" spans="1:8" s="32" customFormat="1" ht="21.75" customHeight="1" hidden="1">
      <c r="A1332" s="276"/>
      <c r="B1332" s="45" t="s">
        <v>33</v>
      </c>
      <c r="C1332" s="62"/>
      <c r="D1332" s="46" t="s">
        <v>87</v>
      </c>
      <c r="E1332" s="47"/>
      <c r="F1332" s="875"/>
      <c r="G1332" s="645"/>
      <c r="H1332" s="269">
        <v>25000</v>
      </c>
    </row>
    <row r="1333" spans="1:8" s="32" customFormat="1" ht="21.75" customHeight="1" hidden="1">
      <c r="A1333" s="276"/>
      <c r="B1333" s="45" t="s">
        <v>34</v>
      </c>
      <c r="C1333" s="62"/>
      <c r="D1333" s="46" t="s">
        <v>87</v>
      </c>
      <c r="E1333" s="47"/>
      <c r="F1333" s="875"/>
      <c r="G1333" s="645"/>
      <c r="H1333" s="269">
        <v>20000</v>
      </c>
    </row>
    <row r="1334" spans="1:8" s="32" customFormat="1" ht="21.75" customHeight="1" hidden="1">
      <c r="A1334" s="276"/>
      <c r="B1334" s="45" t="s">
        <v>159</v>
      </c>
      <c r="C1334" s="62"/>
      <c r="D1334" s="46" t="s">
        <v>87</v>
      </c>
      <c r="E1334" s="47"/>
      <c r="F1334" s="875"/>
      <c r="G1334" s="645"/>
      <c r="H1334" s="269">
        <v>162000</v>
      </c>
    </row>
    <row r="1335" spans="1:8" s="32" customFormat="1" ht="21.75" customHeight="1" hidden="1">
      <c r="A1335" s="710"/>
      <c r="B1335" s="45" t="s">
        <v>161</v>
      </c>
      <c r="C1335" s="67"/>
      <c r="D1335" s="60" t="s">
        <v>87</v>
      </c>
      <c r="E1335" s="54"/>
      <c r="F1335" s="875"/>
      <c r="G1335" s="645"/>
      <c r="H1335" s="269">
        <v>234000</v>
      </c>
    </row>
    <row r="1336" spans="1:8" s="32" customFormat="1" ht="21.75" customHeight="1" hidden="1">
      <c r="A1336" s="276"/>
      <c r="B1336" s="45" t="s">
        <v>160</v>
      </c>
      <c r="C1336" s="62"/>
      <c r="D1336" s="46" t="s">
        <v>87</v>
      </c>
      <c r="E1336" s="47"/>
      <c r="F1336" s="875"/>
      <c r="G1336" s="645"/>
      <c r="H1336" s="269">
        <v>372000</v>
      </c>
    </row>
    <row r="1337" spans="1:8" s="32" customFormat="1" ht="21.75" customHeight="1" hidden="1">
      <c r="A1337" s="276"/>
      <c r="B1337" s="45" t="s">
        <v>118</v>
      </c>
      <c r="C1337" s="62"/>
      <c r="D1337" s="46" t="s">
        <v>87</v>
      </c>
      <c r="E1337" s="47"/>
      <c r="F1337" s="875"/>
      <c r="G1337" s="645"/>
      <c r="H1337" s="269">
        <v>7000</v>
      </c>
    </row>
    <row r="1338" spans="1:8" s="32" customFormat="1" ht="21.75" customHeight="1" hidden="1">
      <c r="A1338" s="276"/>
      <c r="B1338" s="45" t="s">
        <v>73</v>
      </c>
      <c r="C1338" s="62"/>
      <c r="D1338" s="46" t="s">
        <v>22</v>
      </c>
      <c r="E1338" s="47"/>
      <c r="F1338" s="875"/>
      <c r="G1338" s="645"/>
      <c r="H1338" s="269">
        <v>47000</v>
      </c>
    </row>
    <row r="1339" spans="1:8" s="32" customFormat="1" ht="21.75" customHeight="1" hidden="1">
      <c r="A1339" s="276"/>
      <c r="B1339" s="45" t="s">
        <v>74</v>
      </c>
      <c r="C1339" s="62"/>
      <c r="D1339" s="46" t="s">
        <v>87</v>
      </c>
      <c r="E1339" s="47"/>
      <c r="F1339" s="875"/>
      <c r="G1339" s="645"/>
      <c r="H1339" s="269">
        <v>70000</v>
      </c>
    </row>
    <row r="1340" spans="1:8" s="32" customFormat="1" ht="21.75" customHeight="1" hidden="1">
      <c r="A1340" s="276"/>
      <c r="B1340" s="45" t="s">
        <v>77</v>
      </c>
      <c r="C1340" s="62"/>
      <c r="D1340" s="46" t="s">
        <v>87</v>
      </c>
      <c r="E1340" s="47"/>
      <c r="F1340" s="875"/>
      <c r="G1340" s="645"/>
      <c r="H1340" s="269">
        <v>64000</v>
      </c>
    </row>
    <row r="1341" spans="1:8" s="32" customFormat="1" ht="21.75" customHeight="1" hidden="1">
      <c r="A1341" s="276"/>
      <c r="B1341" s="45" t="s">
        <v>62</v>
      </c>
      <c r="C1341" s="62"/>
      <c r="D1341" s="46" t="s">
        <v>87</v>
      </c>
      <c r="E1341" s="47"/>
      <c r="F1341" s="875"/>
      <c r="G1341" s="645"/>
      <c r="H1341" s="269">
        <v>6000</v>
      </c>
    </row>
    <row r="1342" spans="1:8" s="32" customFormat="1" ht="21.75" customHeight="1" hidden="1">
      <c r="A1342" s="276"/>
      <c r="B1342" s="45" t="s">
        <v>35</v>
      </c>
      <c r="C1342" s="62"/>
      <c r="D1342" s="46" t="s">
        <v>87</v>
      </c>
      <c r="E1342" s="47"/>
      <c r="F1342" s="875"/>
      <c r="G1342" s="645"/>
      <c r="H1342" s="269">
        <v>4500</v>
      </c>
    </row>
    <row r="1343" spans="1:8" s="32" customFormat="1" ht="21.75" customHeight="1" hidden="1">
      <c r="A1343" s="276"/>
      <c r="B1343" s="45" t="s">
        <v>72</v>
      </c>
      <c r="C1343" s="62"/>
      <c r="D1343" s="46" t="s">
        <v>87</v>
      </c>
      <c r="E1343" s="47"/>
      <c r="F1343" s="875"/>
      <c r="G1343" s="645"/>
      <c r="H1343" s="269">
        <v>55000</v>
      </c>
    </row>
    <row r="1344" spans="1:8" s="32" customFormat="1" ht="21.75" customHeight="1" hidden="1">
      <c r="A1344" s="276"/>
      <c r="B1344" s="45" t="s">
        <v>48</v>
      </c>
      <c r="C1344" s="62"/>
      <c r="D1344" s="46" t="s">
        <v>96</v>
      </c>
      <c r="E1344" s="47"/>
      <c r="F1344" s="875"/>
      <c r="G1344" s="645"/>
      <c r="H1344" s="269">
        <v>6000</v>
      </c>
    </row>
    <row r="1345" spans="1:8" s="32" customFormat="1" ht="21.75" customHeight="1" hidden="1">
      <c r="A1345" s="276"/>
      <c r="B1345" s="48" t="s">
        <v>478</v>
      </c>
      <c r="C1345" s="62"/>
      <c r="D1345" s="46" t="s">
        <v>22</v>
      </c>
      <c r="E1345" s="47"/>
      <c r="F1345" s="875"/>
      <c r="G1345" s="645"/>
      <c r="H1345" s="269">
        <v>5000</v>
      </c>
    </row>
    <row r="1346" spans="1:8" s="32" customFormat="1" ht="21.75" customHeight="1" hidden="1">
      <c r="A1346" s="276"/>
      <c r="B1346" s="45" t="s">
        <v>106</v>
      </c>
      <c r="C1346" s="62"/>
      <c r="D1346" s="46" t="s">
        <v>87</v>
      </c>
      <c r="E1346" s="47"/>
      <c r="F1346" s="875"/>
      <c r="G1346" s="645"/>
      <c r="H1346" s="269">
        <v>7000</v>
      </c>
    </row>
    <row r="1347" spans="1:8" s="32" customFormat="1" ht="21.75" customHeight="1" hidden="1">
      <c r="A1347" s="276"/>
      <c r="B1347" s="48" t="s">
        <v>479</v>
      </c>
      <c r="C1347" s="62"/>
      <c r="D1347" s="46" t="s">
        <v>87</v>
      </c>
      <c r="E1347" s="47"/>
      <c r="F1347" s="875"/>
      <c r="G1347" s="645"/>
      <c r="H1347" s="269">
        <v>32000</v>
      </c>
    </row>
    <row r="1348" spans="1:8" s="32" customFormat="1" ht="21.75" customHeight="1" hidden="1">
      <c r="A1348" s="276"/>
      <c r="B1348" s="48" t="s">
        <v>480</v>
      </c>
      <c r="C1348" s="62"/>
      <c r="D1348" s="46" t="s">
        <v>87</v>
      </c>
      <c r="E1348" s="47"/>
      <c r="F1348" s="875"/>
      <c r="G1348" s="645"/>
      <c r="H1348" s="269">
        <v>12000</v>
      </c>
    </row>
    <row r="1349" spans="1:8" s="32" customFormat="1" ht="21.75" customHeight="1" hidden="1">
      <c r="A1349" s="276"/>
      <c r="B1349" s="45" t="s">
        <v>78</v>
      </c>
      <c r="C1349" s="62"/>
      <c r="D1349" s="46" t="s">
        <v>97</v>
      </c>
      <c r="E1349" s="47"/>
      <c r="F1349" s="875"/>
      <c r="G1349" s="645"/>
      <c r="H1349" s="269">
        <v>790000</v>
      </c>
    </row>
    <row r="1350" spans="1:8" s="32" customFormat="1" ht="21.75" customHeight="1" hidden="1">
      <c r="A1350" s="276"/>
      <c r="B1350" s="48" t="s">
        <v>1688</v>
      </c>
      <c r="C1350" s="1026" t="s">
        <v>1335</v>
      </c>
      <c r="D1350" s="46" t="s">
        <v>98</v>
      </c>
      <c r="E1350" s="47"/>
      <c r="F1350" s="875"/>
      <c r="G1350" s="645"/>
      <c r="H1350" s="56">
        <v>22462</v>
      </c>
    </row>
    <row r="1351" spans="1:8" s="32" customFormat="1" ht="21.75" customHeight="1" hidden="1">
      <c r="A1351" s="276"/>
      <c r="B1351" s="48" t="s">
        <v>1689</v>
      </c>
      <c r="C1351" s="1027"/>
      <c r="D1351" s="46" t="s">
        <v>87</v>
      </c>
      <c r="E1351" s="47"/>
      <c r="F1351" s="875"/>
      <c r="G1351" s="645"/>
      <c r="H1351" s="56">
        <v>28622</v>
      </c>
    </row>
    <row r="1352" spans="1:8" s="32" customFormat="1" ht="21.75" customHeight="1" hidden="1">
      <c r="A1352" s="276"/>
      <c r="B1352" s="48" t="s">
        <v>1690</v>
      </c>
      <c r="C1352" s="1027"/>
      <c r="D1352" s="46" t="s">
        <v>87</v>
      </c>
      <c r="E1352" s="47"/>
      <c r="F1352" s="875"/>
      <c r="G1352" s="645"/>
      <c r="H1352" s="56">
        <v>38720</v>
      </c>
    </row>
    <row r="1353" spans="1:8" s="32" customFormat="1" ht="21.75" customHeight="1" hidden="1">
      <c r="A1353" s="276"/>
      <c r="B1353" s="48" t="s">
        <v>1691</v>
      </c>
      <c r="C1353" s="1027"/>
      <c r="D1353" s="49" t="s">
        <v>29</v>
      </c>
      <c r="E1353" s="47"/>
      <c r="F1353" s="875"/>
      <c r="G1353" s="645"/>
      <c r="H1353" s="56">
        <v>847</v>
      </c>
    </row>
    <row r="1354" spans="1:8" s="32" customFormat="1" ht="21.75" customHeight="1" hidden="1">
      <c r="A1354" s="276"/>
      <c r="B1354" s="48" t="s">
        <v>1692</v>
      </c>
      <c r="C1354" s="1027"/>
      <c r="D1354" s="49" t="s">
        <v>29</v>
      </c>
      <c r="E1354" s="47"/>
      <c r="F1354" s="875"/>
      <c r="G1354" s="645"/>
      <c r="H1354" s="56">
        <v>1023</v>
      </c>
    </row>
    <row r="1355" spans="1:8" s="32" customFormat="1" ht="21.75" customHeight="1" hidden="1">
      <c r="A1355" s="276"/>
      <c r="B1355" s="48" t="s">
        <v>1693</v>
      </c>
      <c r="C1355" s="1027"/>
      <c r="D1355" s="49" t="s">
        <v>29</v>
      </c>
      <c r="E1355" s="47"/>
      <c r="F1355" s="875"/>
      <c r="G1355" s="645"/>
      <c r="H1355" s="56">
        <v>1683</v>
      </c>
    </row>
    <row r="1356" spans="1:8" s="32" customFormat="1" ht="21.75" customHeight="1" hidden="1">
      <c r="A1356" s="276"/>
      <c r="B1356" s="48" t="s">
        <v>1694</v>
      </c>
      <c r="C1356" s="1027"/>
      <c r="D1356" s="49" t="s">
        <v>29</v>
      </c>
      <c r="E1356" s="47"/>
      <c r="F1356" s="875"/>
      <c r="G1356" s="645"/>
      <c r="H1356" s="56">
        <v>8030</v>
      </c>
    </row>
    <row r="1357" spans="1:8" s="32" customFormat="1" ht="21.75" customHeight="1" hidden="1">
      <c r="A1357" s="276"/>
      <c r="B1357" s="48" t="s">
        <v>1694</v>
      </c>
      <c r="C1357" s="1027"/>
      <c r="D1357" s="49" t="s">
        <v>29</v>
      </c>
      <c r="E1357" s="47"/>
      <c r="F1357" s="875"/>
      <c r="G1357" s="645"/>
      <c r="H1357" s="56">
        <v>13200</v>
      </c>
    </row>
    <row r="1358" spans="1:8" s="32" customFormat="1" ht="21.75" customHeight="1" hidden="1">
      <c r="A1358" s="276"/>
      <c r="B1358" s="48" t="s">
        <v>1695</v>
      </c>
      <c r="C1358" s="1027"/>
      <c r="D1358" s="46" t="s">
        <v>1334</v>
      </c>
      <c r="E1358" s="47"/>
      <c r="F1358" s="875"/>
      <c r="G1358" s="645"/>
      <c r="H1358" s="56">
        <v>209968</v>
      </c>
    </row>
    <row r="1359" spans="1:8" s="32" customFormat="1" ht="21.75" customHeight="1" hidden="1">
      <c r="A1359" s="276"/>
      <c r="B1359" s="48" t="s">
        <v>1696</v>
      </c>
      <c r="C1359" s="1027"/>
      <c r="D1359" s="46" t="s">
        <v>87</v>
      </c>
      <c r="E1359" s="47"/>
      <c r="F1359" s="875"/>
      <c r="G1359" s="645"/>
      <c r="H1359" s="56">
        <v>291610</v>
      </c>
    </row>
    <row r="1360" spans="1:8" s="32" customFormat="1" ht="21.75" customHeight="1" hidden="1">
      <c r="A1360" s="276"/>
      <c r="B1360" s="48" t="s">
        <v>1697</v>
      </c>
      <c r="C1360" s="1027"/>
      <c r="D1360" s="46" t="s">
        <v>87</v>
      </c>
      <c r="E1360" s="47"/>
      <c r="F1360" s="875"/>
      <c r="G1360" s="645"/>
      <c r="H1360" s="56">
        <v>270754</v>
      </c>
    </row>
    <row r="1361" spans="1:8" s="32" customFormat="1" ht="21.75" customHeight="1" hidden="1">
      <c r="A1361" s="276"/>
      <c r="B1361" s="48" t="s">
        <v>1698</v>
      </c>
      <c r="C1361" s="1027"/>
      <c r="D1361" s="46" t="s">
        <v>1333</v>
      </c>
      <c r="E1361" s="47"/>
      <c r="F1361" s="875">
        <v>2777.7777777777774</v>
      </c>
      <c r="G1361" s="645"/>
      <c r="H1361" s="269">
        <v>3000</v>
      </c>
    </row>
    <row r="1362" spans="1:8" s="32" customFormat="1" ht="21.75" customHeight="1" hidden="1">
      <c r="A1362" s="276"/>
      <c r="B1362" s="48" t="s">
        <v>1699</v>
      </c>
      <c r="C1362" s="1027"/>
      <c r="D1362" s="52"/>
      <c r="E1362" s="47"/>
      <c r="F1362" s="875"/>
      <c r="G1362" s="645"/>
      <c r="H1362" s="269">
        <v>4000</v>
      </c>
    </row>
    <row r="1363" spans="1:8" s="671" customFormat="1" ht="21.75" customHeight="1" hidden="1">
      <c r="A1363" s="340"/>
      <c r="B1363" s="48" t="s">
        <v>1700</v>
      </c>
      <c r="C1363" s="1027"/>
      <c r="D1363" s="672" t="s">
        <v>29</v>
      </c>
      <c r="E1363" s="48"/>
      <c r="F1363" s="875"/>
      <c r="G1363" s="796"/>
      <c r="H1363" s="730">
        <v>36410</v>
      </c>
    </row>
    <row r="1364" spans="1:8" s="671" customFormat="1" ht="21.75" customHeight="1" hidden="1">
      <c r="A1364" s="340"/>
      <c r="B1364" s="48" t="s">
        <v>1701</v>
      </c>
      <c r="C1364" s="1027"/>
      <c r="D1364" s="672" t="s">
        <v>87</v>
      </c>
      <c r="E1364" s="48"/>
      <c r="F1364" s="875"/>
      <c r="G1364" s="796"/>
      <c r="H1364" s="730">
        <v>42152</v>
      </c>
    </row>
    <row r="1365" spans="1:8" s="671" customFormat="1" ht="21.75" customHeight="1" hidden="1">
      <c r="A1365" s="340"/>
      <c r="B1365" s="48" t="s">
        <v>1702</v>
      </c>
      <c r="C1365" s="1027"/>
      <c r="D1365" s="672" t="s">
        <v>87</v>
      </c>
      <c r="E1365" s="48"/>
      <c r="F1365" s="875"/>
      <c r="G1365" s="796"/>
      <c r="H1365" s="730">
        <v>49258</v>
      </c>
    </row>
    <row r="1366" spans="1:8" s="671" customFormat="1" ht="21.75" customHeight="1" hidden="1">
      <c r="A1366" s="340"/>
      <c r="B1366" s="48" t="s">
        <v>1703</v>
      </c>
      <c r="C1366" s="1027"/>
      <c r="D1366" s="672" t="s">
        <v>87</v>
      </c>
      <c r="E1366" s="48"/>
      <c r="F1366" s="875"/>
      <c r="G1366" s="796"/>
      <c r="H1366" s="730">
        <v>92422</v>
      </c>
    </row>
    <row r="1367" spans="1:8" s="671" customFormat="1" ht="21.75" customHeight="1" hidden="1">
      <c r="A1367" s="340"/>
      <c r="B1367" s="48" t="s">
        <v>1704</v>
      </c>
      <c r="C1367" s="1027"/>
      <c r="D1367" s="672" t="s">
        <v>87</v>
      </c>
      <c r="E1367" s="48"/>
      <c r="F1367" s="875"/>
      <c r="G1367" s="796"/>
      <c r="H1367" s="730">
        <v>58124</v>
      </c>
    </row>
    <row r="1368" spans="1:8" s="671" customFormat="1" ht="21.75" customHeight="1" hidden="1">
      <c r="A1368" s="340"/>
      <c r="B1368" s="48" t="s">
        <v>1705</v>
      </c>
      <c r="C1368" s="1027"/>
      <c r="D1368" s="672" t="s">
        <v>87</v>
      </c>
      <c r="E1368" s="48"/>
      <c r="F1368" s="875"/>
      <c r="G1368" s="796"/>
      <c r="H1368" s="730">
        <v>109109</v>
      </c>
    </row>
    <row r="1369" spans="1:8" s="671" customFormat="1" ht="21.75" customHeight="1" hidden="1">
      <c r="A1369" s="340"/>
      <c r="B1369" s="48" t="s">
        <v>1706</v>
      </c>
      <c r="C1369" s="1027"/>
      <c r="D1369" s="672" t="s">
        <v>87</v>
      </c>
      <c r="E1369" s="48"/>
      <c r="F1369" s="875"/>
      <c r="G1369" s="796"/>
      <c r="H1369" s="730">
        <v>198055</v>
      </c>
    </row>
    <row r="1370" spans="1:8" s="499" customFormat="1" ht="21.75" customHeight="1" hidden="1">
      <c r="A1370" s="276"/>
      <c r="B1370" s="48" t="s">
        <v>1707</v>
      </c>
      <c r="C1370" s="1027"/>
      <c r="D1370" s="673" t="s">
        <v>93</v>
      </c>
      <c r="E1370" s="269"/>
      <c r="F1370" s="875"/>
      <c r="G1370" s="795"/>
      <c r="H1370" s="56">
        <v>3982</v>
      </c>
    </row>
    <row r="1371" spans="1:8" s="32" customFormat="1" ht="21.75" customHeight="1" hidden="1">
      <c r="A1371" s="479"/>
      <c r="B1371" s="668" t="s">
        <v>1708</v>
      </c>
      <c r="C1371" s="1027"/>
      <c r="D1371" s="669" t="s">
        <v>87</v>
      </c>
      <c r="E1371" s="670"/>
      <c r="F1371" s="875"/>
      <c r="G1371" s="645"/>
      <c r="H1371" s="409">
        <v>7623</v>
      </c>
    </row>
    <row r="1372" spans="1:8" s="32" customFormat="1" ht="21.75" customHeight="1" hidden="1">
      <c r="A1372" s="276"/>
      <c r="B1372" s="48" t="s">
        <v>1709</v>
      </c>
      <c r="C1372" s="1027"/>
      <c r="D1372" s="49" t="s">
        <v>87</v>
      </c>
      <c r="E1372" s="269"/>
      <c r="F1372" s="875"/>
      <c r="G1372" s="645"/>
      <c r="H1372" s="56">
        <v>11550</v>
      </c>
    </row>
    <row r="1373" spans="1:8" s="32" customFormat="1" ht="21.75" customHeight="1" hidden="1">
      <c r="A1373" s="276"/>
      <c r="B1373" s="48" t="s">
        <v>1710</v>
      </c>
      <c r="C1373" s="1027"/>
      <c r="D1373" s="49" t="s">
        <v>87</v>
      </c>
      <c r="E1373" s="269"/>
      <c r="F1373" s="875"/>
      <c r="G1373" s="645"/>
      <c r="H1373" s="56">
        <v>29150</v>
      </c>
    </row>
    <row r="1374" spans="1:8" s="32" customFormat="1" ht="21.75" customHeight="1" hidden="1">
      <c r="A1374" s="276"/>
      <c r="B1374" s="48" t="s">
        <v>1711</v>
      </c>
      <c r="C1374" s="1027"/>
      <c r="D1374" s="49" t="s">
        <v>93</v>
      </c>
      <c r="E1374" s="269"/>
      <c r="F1374" s="875"/>
      <c r="G1374" s="645"/>
      <c r="H1374" s="56">
        <v>4444</v>
      </c>
    </row>
    <row r="1375" spans="1:8" s="32" customFormat="1" ht="21.75" customHeight="1" hidden="1">
      <c r="A1375" s="276"/>
      <c r="B1375" s="48" t="s">
        <v>1712</v>
      </c>
      <c r="C1375" s="1027"/>
      <c r="D1375" s="49" t="s">
        <v>87</v>
      </c>
      <c r="E1375" s="269"/>
      <c r="F1375" s="875"/>
      <c r="G1375" s="645"/>
      <c r="H1375" s="56">
        <v>6105</v>
      </c>
    </row>
    <row r="1376" spans="1:8" s="32" customFormat="1" ht="21.75" customHeight="1" hidden="1">
      <c r="A1376" s="276"/>
      <c r="B1376" s="48" t="s">
        <v>1713</v>
      </c>
      <c r="C1376" s="1027"/>
      <c r="D1376" s="49" t="s">
        <v>87</v>
      </c>
      <c r="E1376" s="269"/>
      <c r="F1376" s="875"/>
      <c r="G1376" s="645"/>
      <c r="H1376" s="56">
        <v>7909</v>
      </c>
    </row>
    <row r="1377" spans="1:8" s="32" customFormat="1" ht="21.75" customHeight="1" hidden="1">
      <c r="A1377" s="276"/>
      <c r="B1377" s="48" t="s">
        <v>1714</v>
      </c>
      <c r="C1377" s="1027"/>
      <c r="D1377" s="49" t="s">
        <v>87</v>
      </c>
      <c r="E1377" s="269"/>
      <c r="F1377" s="875"/>
      <c r="G1377" s="645"/>
      <c r="H1377" s="56">
        <v>9955</v>
      </c>
    </row>
    <row r="1378" spans="1:8" s="32" customFormat="1" ht="21.75" customHeight="1" hidden="1">
      <c r="A1378" s="276"/>
      <c r="B1378" s="48" t="s">
        <v>1715</v>
      </c>
      <c r="C1378" s="1027"/>
      <c r="D1378" s="49" t="s">
        <v>87</v>
      </c>
      <c r="E1378" s="269"/>
      <c r="F1378" s="875"/>
      <c r="G1378" s="645"/>
      <c r="H1378" s="56">
        <v>13387</v>
      </c>
    </row>
    <row r="1379" spans="1:8" s="32" customFormat="1" ht="21.75" customHeight="1" hidden="1">
      <c r="A1379" s="276"/>
      <c r="B1379" s="48" t="s">
        <v>1716</v>
      </c>
      <c r="C1379" s="1027"/>
      <c r="D1379" s="49" t="s">
        <v>87</v>
      </c>
      <c r="E1379" s="269"/>
      <c r="F1379" s="875"/>
      <c r="G1379" s="645"/>
      <c r="H1379" s="56">
        <v>15070</v>
      </c>
    </row>
    <row r="1380" spans="1:8" s="32" customFormat="1" ht="21.75" customHeight="1" hidden="1">
      <c r="A1380" s="276"/>
      <c r="B1380" s="48" t="s">
        <v>1717</v>
      </c>
      <c r="C1380" s="1027"/>
      <c r="D1380" s="49" t="s">
        <v>87</v>
      </c>
      <c r="E1380" s="269"/>
      <c r="F1380" s="875"/>
      <c r="G1380" s="645"/>
      <c r="H1380" s="56">
        <v>20724</v>
      </c>
    </row>
    <row r="1381" spans="1:8" s="32" customFormat="1" ht="21.75" customHeight="1" hidden="1">
      <c r="A1381" s="276"/>
      <c r="B1381" s="48" t="s">
        <v>1718</v>
      </c>
      <c r="C1381" s="1028"/>
      <c r="D1381" s="49" t="s">
        <v>87</v>
      </c>
      <c r="E1381" s="269"/>
      <c r="F1381" s="875"/>
      <c r="G1381" s="645"/>
      <c r="H1381" s="56">
        <v>22110</v>
      </c>
    </row>
    <row r="1382" spans="1:8" s="32" customFormat="1" ht="21.75" customHeight="1" hidden="1">
      <c r="A1382" s="276"/>
      <c r="B1382" s="45" t="s">
        <v>10</v>
      </c>
      <c r="C1382" s="62"/>
      <c r="D1382" s="46" t="s">
        <v>87</v>
      </c>
      <c r="E1382" s="47"/>
      <c r="F1382" s="875"/>
      <c r="G1382" s="645"/>
      <c r="H1382" s="269">
        <v>8000</v>
      </c>
    </row>
    <row r="1383" spans="1:8" s="32" customFormat="1" ht="21.75" customHeight="1" hidden="1">
      <c r="A1383" s="276"/>
      <c r="B1383" s="45" t="s">
        <v>11</v>
      </c>
      <c r="C1383" s="62"/>
      <c r="D1383" s="46" t="s">
        <v>87</v>
      </c>
      <c r="E1383" s="47"/>
      <c r="F1383" s="875"/>
      <c r="G1383" s="645"/>
      <c r="H1383" s="269">
        <v>20000</v>
      </c>
    </row>
    <row r="1384" spans="1:8" s="32" customFormat="1" ht="21.75" customHeight="1" hidden="1">
      <c r="A1384" s="276"/>
      <c r="B1384" s="45" t="s">
        <v>12</v>
      </c>
      <c r="C1384" s="62"/>
      <c r="D1384" s="46" t="s">
        <v>87</v>
      </c>
      <c r="E1384" s="47"/>
      <c r="F1384" s="875"/>
      <c r="G1384" s="645"/>
      <c r="H1384" s="269">
        <v>15000</v>
      </c>
    </row>
    <row r="1385" spans="1:8" s="22" customFormat="1" ht="21.75" customHeight="1" hidden="1">
      <c r="A1385" s="276"/>
      <c r="B1385" s="45" t="s">
        <v>20</v>
      </c>
      <c r="C1385" s="63"/>
      <c r="D1385" s="46" t="s">
        <v>22</v>
      </c>
      <c r="E1385" s="47"/>
      <c r="F1385" s="875"/>
      <c r="G1385" s="645"/>
      <c r="H1385" s="269">
        <v>440000</v>
      </c>
    </row>
    <row r="1386" spans="1:8" s="22" customFormat="1" ht="21.75" customHeight="1" hidden="1">
      <c r="A1386" s="276"/>
      <c r="B1386" s="45" t="s">
        <v>21</v>
      </c>
      <c r="C1386" s="63"/>
      <c r="D1386" s="46" t="s">
        <v>87</v>
      </c>
      <c r="E1386" s="47"/>
      <c r="F1386" s="875"/>
      <c r="G1386" s="645"/>
      <c r="H1386" s="269">
        <v>550000</v>
      </c>
    </row>
    <row r="1387" spans="1:8" s="22" customFormat="1" ht="21.75" customHeight="1" hidden="1">
      <c r="A1387" s="276"/>
      <c r="B1387" s="45" t="s">
        <v>79</v>
      </c>
      <c r="C1387" s="63"/>
      <c r="D1387" s="46" t="s">
        <v>87</v>
      </c>
      <c r="E1387" s="47"/>
      <c r="F1387" s="875"/>
      <c r="G1387" s="645"/>
      <c r="H1387" s="269">
        <v>380000</v>
      </c>
    </row>
    <row r="1388" spans="1:8" s="22" customFormat="1" ht="21.75" customHeight="1" hidden="1">
      <c r="A1388" s="276"/>
      <c r="B1388" s="45" t="s">
        <v>25</v>
      </c>
      <c r="C1388" s="63"/>
      <c r="D1388" s="46" t="s">
        <v>87</v>
      </c>
      <c r="E1388" s="47"/>
      <c r="F1388" s="875"/>
      <c r="G1388" s="645"/>
      <c r="H1388" s="269">
        <v>335000</v>
      </c>
    </row>
    <row r="1389" spans="1:8" s="22" customFormat="1" ht="21.75" customHeight="1" hidden="1">
      <c r="A1389" s="276"/>
      <c r="B1389" s="45" t="s">
        <v>45</v>
      </c>
      <c r="C1389" s="62"/>
      <c r="D1389" s="46" t="s">
        <v>117</v>
      </c>
      <c r="E1389" s="47"/>
      <c r="F1389" s="875"/>
      <c r="G1389" s="645"/>
      <c r="H1389" s="269">
        <v>290000</v>
      </c>
    </row>
    <row r="1390" spans="1:8" s="22" customFormat="1" ht="21.75" customHeight="1" hidden="1">
      <c r="A1390" s="276"/>
      <c r="B1390" s="45" t="s">
        <v>64</v>
      </c>
      <c r="C1390" s="62"/>
      <c r="D1390" s="46" t="s">
        <v>87</v>
      </c>
      <c r="E1390" s="47"/>
      <c r="F1390" s="875"/>
      <c r="G1390" s="645"/>
      <c r="H1390" s="269">
        <v>330000</v>
      </c>
    </row>
    <row r="1391" spans="1:8" s="22" customFormat="1" ht="21.75" customHeight="1" hidden="1">
      <c r="A1391" s="276"/>
      <c r="B1391" s="45" t="s">
        <v>110</v>
      </c>
      <c r="C1391" s="62"/>
      <c r="D1391" s="46" t="s">
        <v>87</v>
      </c>
      <c r="E1391" s="47"/>
      <c r="F1391" s="875"/>
      <c r="G1391" s="645"/>
      <c r="H1391" s="269">
        <v>330000</v>
      </c>
    </row>
    <row r="1392" spans="1:8" s="22" customFormat="1" ht="21.75" customHeight="1" hidden="1">
      <c r="A1392" s="276"/>
      <c r="B1392" s="45" t="s">
        <v>65</v>
      </c>
      <c r="C1392" s="62"/>
      <c r="D1392" s="46" t="s">
        <v>87</v>
      </c>
      <c r="E1392" s="47"/>
      <c r="F1392" s="875"/>
      <c r="G1392" s="645"/>
      <c r="H1392" s="269">
        <v>770000</v>
      </c>
    </row>
    <row r="1393" spans="1:8" s="22" customFormat="1" ht="21.75" customHeight="1" hidden="1">
      <c r="A1393" s="276"/>
      <c r="B1393" s="45" t="s">
        <v>302</v>
      </c>
      <c r="C1393" s="62" t="s">
        <v>297</v>
      </c>
      <c r="D1393" s="46" t="s">
        <v>87</v>
      </c>
      <c r="E1393" s="47"/>
      <c r="F1393" s="875"/>
      <c r="G1393" s="645"/>
      <c r="H1393" s="269">
        <v>88000</v>
      </c>
    </row>
    <row r="1394" spans="1:8" s="22" customFormat="1" ht="21.75" customHeight="1" hidden="1">
      <c r="A1394" s="276"/>
      <c r="B1394" s="45" t="s">
        <v>16</v>
      </c>
      <c r="C1394" s="64" t="s">
        <v>108</v>
      </c>
      <c r="D1394" s="46" t="s">
        <v>87</v>
      </c>
      <c r="E1394" s="47"/>
      <c r="F1394" s="875"/>
      <c r="G1394" s="645"/>
      <c r="H1394" s="269">
        <v>88000</v>
      </c>
    </row>
    <row r="1395" spans="1:8" s="22" customFormat="1" ht="24.75" customHeight="1" hidden="1">
      <c r="A1395" s="276"/>
      <c r="B1395" s="45" t="s">
        <v>13</v>
      </c>
      <c r="C1395" s="64" t="s">
        <v>108</v>
      </c>
      <c r="D1395" s="46" t="s">
        <v>87</v>
      </c>
      <c r="E1395" s="47"/>
      <c r="F1395" s="875"/>
      <c r="G1395" s="645"/>
      <c r="H1395" s="269">
        <v>210000</v>
      </c>
    </row>
    <row r="1396" spans="1:8" s="22" customFormat="1" ht="21.75" customHeight="1" hidden="1">
      <c r="A1396" s="276"/>
      <c r="B1396" s="45" t="s">
        <v>14</v>
      </c>
      <c r="C1396" s="62" t="s">
        <v>75</v>
      </c>
      <c r="D1396" s="46" t="s">
        <v>87</v>
      </c>
      <c r="E1396" s="47"/>
      <c r="F1396" s="875"/>
      <c r="G1396" s="645"/>
      <c r="H1396" s="269">
        <v>850000</v>
      </c>
    </row>
    <row r="1397" spans="1:8" s="22" customFormat="1" ht="21.75" customHeight="1" hidden="1">
      <c r="A1397" s="276"/>
      <c r="B1397" s="45" t="s">
        <v>15</v>
      </c>
      <c r="C1397" s="64" t="s">
        <v>108</v>
      </c>
      <c r="D1397" s="46" t="s">
        <v>87</v>
      </c>
      <c r="E1397" s="47"/>
      <c r="F1397" s="875"/>
      <c r="G1397" s="645"/>
      <c r="H1397" s="269">
        <v>850000</v>
      </c>
    </row>
    <row r="1398" spans="1:8" s="22" customFormat="1" ht="21.75" customHeight="1" hidden="1">
      <c r="A1398" s="276"/>
      <c r="B1398" s="45" t="s">
        <v>17</v>
      </c>
      <c r="C1398" s="64" t="s">
        <v>108</v>
      </c>
      <c r="D1398" s="46" t="s">
        <v>87</v>
      </c>
      <c r="E1398" s="47"/>
      <c r="F1398" s="875"/>
      <c r="G1398" s="645"/>
      <c r="H1398" s="269">
        <v>910000</v>
      </c>
    </row>
    <row r="1399" spans="1:8" s="22" customFormat="1" ht="21.75" customHeight="1" hidden="1">
      <c r="A1399" s="276"/>
      <c r="B1399" s="45" t="s">
        <v>18</v>
      </c>
      <c r="C1399" s="64" t="s">
        <v>108</v>
      </c>
      <c r="D1399" s="46" t="s">
        <v>22</v>
      </c>
      <c r="E1399" s="47"/>
      <c r="F1399" s="875"/>
      <c r="G1399" s="645"/>
      <c r="H1399" s="269">
        <v>1670000</v>
      </c>
    </row>
    <row r="1400" spans="1:7" s="22" customFormat="1" ht="81" customHeight="1">
      <c r="A1400" s="711">
        <v>1</v>
      </c>
      <c r="B1400" s="1221" t="s">
        <v>1400</v>
      </c>
      <c r="C1400" s="1222"/>
      <c r="D1400" s="1222"/>
      <c r="E1400" s="1222"/>
      <c r="F1400" s="1223"/>
      <c r="G1400" s="645"/>
    </row>
    <row r="1401" spans="1:7" s="22" customFormat="1" ht="19.5" hidden="1">
      <c r="A1401" s="333" t="s">
        <v>365</v>
      </c>
      <c r="B1401" s="657" t="s">
        <v>1345</v>
      </c>
      <c r="C1401" s="331"/>
      <c r="D1401" s="332"/>
      <c r="E1401" s="47"/>
      <c r="F1401" s="907"/>
      <c r="G1401" s="645"/>
    </row>
    <row r="1402" spans="1:7" s="22" customFormat="1" ht="19.5" hidden="1">
      <c r="A1402" s="334"/>
      <c r="B1402" s="658" t="s">
        <v>541</v>
      </c>
      <c r="C1402" s="331"/>
      <c r="D1402" s="332" t="s">
        <v>93</v>
      </c>
      <c r="E1402" s="47"/>
      <c r="F1402" s="907">
        <v>4444</v>
      </c>
      <c r="G1402" s="645"/>
    </row>
    <row r="1403" spans="1:7" s="22" customFormat="1" ht="19.5" hidden="1">
      <c r="A1403" s="334"/>
      <c r="B1403" s="658" t="s">
        <v>542</v>
      </c>
      <c r="C1403" s="331"/>
      <c r="D1403" s="46" t="s">
        <v>87</v>
      </c>
      <c r="E1403" s="47"/>
      <c r="F1403" s="907">
        <v>6105</v>
      </c>
      <c r="G1403" s="645"/>
    </row>
    <row r="1404" spans="1:7" s="22" customFormat="1" ht="19.5" hidden="1">
      <c r="A1404" s="334"/>
      <c r="B1404" s="658" t="s">
        <v>543</v>
      </c>
      <c r="C1404" s="331"/>
      <c r="D1404" s="46" t="s">
        <v>87</v>
      </c>
      <c r="E1404" s="47"/>
      <c r="F1404" s="907">
        <v>4443</v>
      </c>
      <c r="G1404" s="645"/>
    </row>
    <row r="1405" spans="1:7" s="22" customFormat="1" ht="19.5" hidden="1">
      <c r="A1405" s="334"/>
      <c r="B1405" s="658" t="s">
        <v>544</v>
      </c>
      <c r="C1405" s="331"/>
      <c r="D1405" s="46" t="s">
        <v>87</v>
      </c>
      <c r="E1405" s="47"/>
      <c r="F1405" s="907">
        <v>9955</v>
      </c>
      <c r="G1405" s="645"/>
    </row>
    <row r="1406" spans="1:7" s="22" customFormat="1" ht="19.5" hidden="1">
      <c r="A1406" s="334"/>
      <c r="B1406" s="658" t="s">
        <v>545</v>
      </c>
      <c r="C1406" s="331"/>
      <c r="D1406" s="46" t="s">
        <v>87</v>
      </c>
      <c r="E1406" s="47"/>
      <c r="F1406" s="907">
        <v>6592</v>
      </c>
      <c r="G1406" s="645"/>
    </row>
    <row r="1407" spans="1:7" s="22" customFormat="1" ht="19.5" hidden="1">
      <c r="A1407" s="334"/>
      <c r="B1407" s="658" t="s">
        <v>546</v>
      </c>
      <c r="C1407" s="331"/>
      <c r="D1407" s="46" t="s">
        <v>87</v>
      </c>
      <c r="E1407" s="47"/>
      <c r="F1407" s="907">
        <v>7662</v>
      </c>
      <c r="G1407" s="645"/>
    </row>
    <row r="1408" spans="1:7" s="22" customFormat="1" ht="19.5" hidden="1">
      <c r="A1408" s="334"/>
      <c r="B1408" s="658" t="s">
        <v>1338</v>
      </c>
      <c r="C1408" s="331"/>
      <c r="D1408" s="46" t="s">
        <v>87</v>
      </c>
      <c r="E1408" s="47"/>
      <c r="F1408" s="907">
        <v>15070</v>
      </c>
      <c r="G1408" s="645"/>
    </row>
    <row r="1409" spans="1:7" s="22" customFormat="1" ht="19.5" hidden="1">
      <c r="A1409" s="334"/>
      <c r="B1409" s="658" t="s">
        <v>547</v>
      </c>
      <c r="C1409" s="331"/>
      <c r="D1409" s="46" t="s">
        <v>87</v>
      </c>
      <c r="E1409" s="47"/>
      <c r="F1409" s="907">
        <v>10805</v>
      </c>
      <c r="G1409" s="645"/>
    </row>
    <row r="1410" spans="1:7" s="22" customFormat="1" ht="19.5" hidden="1">
      <c r="A1410" s="334"/>
      <c r="B1410" s="658" t="s">
        <v>548</v>
      </c>
      <c r="C1410" s="331"/>
      <c r="D1410" s="46" t="s">
        <v>87</v>
      </c>
      <c r="E1410" s="47"/>
      <c r="F1410" s="907">
        <v>11904</v>
      </c>
      <c r="G1410" s="645"/>
    </row>
    <row r="1411" spans="1:7" s="22" customFormat="1" ht="19.5" hidden="1">
      <c r="A1411" s="334"/>
      <c r="B1411" s="658" t="s">
        <v>549</v>
      </c>
      <c r="C1411" s="331"/>
      <c r="D1411" s="46" t="s">
        <v>87</v>
      </c>
      <c r="E1411" s="47"/>
      <c r="F1411" s="907">
        <v>22110</v>
      </c>
      <c r="G1411" s="645"/>
    </row>
    <row r="1412" spans="1:7" s="22" customFormat="1" ht="19.5" hidden="1">
      <c r="A1412" s="334"/>
      <c r="B1412" s="658" t="s">
        <v>550</v>
      </c>
      <c r="C1412" s="331"/>
      <c r="D1412" s="46" t="s">
        <v>87</v>
      </c>
      <c r="E1412" s="47"/>
      <c r="F1412" s="907">
        <v>16916</v>
      </c>
      <c r="G1412" s="645"/>
    </row>
    <row r="1413" spans="1:7" s="22" customFormat="1" ht="19.5" hidden="1">
      <c r="A1413" s="334"/>
      <c r="B1413" s="658" t="s">
        <v>551</v>
      </c>
      <c r="C1413" s="331"/>
      <c r="D1413" s="46" t="s">
        <v>87</v>
      </c>
      <c r="E1413" s="47"/>
      <c r="F1413" s="907">
        <v>36630</v>
      </c>
      <c r="G1413" s="645"/>
    </row>
    <row r="1414" spans="1:7" s="22" customFormat="1" ht="19.5" hidden="1">
      <c r="A1414" s="336" t="s">
        <v>366</v>
      </c>
      <c r="B1414" s="659" t="s">
        <v>1339</v>
      </c>
      <c r="C1414" s="331"/>
      <c r="D1414" s="46"/>
      <c r="E1414" s="47"/>
      <c r="F1414" s="907"/>
      <c r="G1414" s="645"/>
    </row>
    <row r="1415" spans="1:7" s="22" customFormat="1" ht="19.5" hidden="1">
      <c r="A1415" s="334"/>
      <c r="B1415" s="658" t="s">
        <v>1340</v>
      </c>
      <c r="C1415" s="331"/>
      <c r="D1415" s="332" t="s">
        <v>93</v>
      </c>
      <c r="E1415" s="47"/>
      <c r="F1415" s="907">
        <v>19591</v>
      </c>
      <c r="G1415" s="645"/>
    </row>
    <row r="1416" spans="1:7" s="22" customFormat="1" ht="19.5" hidden="1">
      <c r="A1416" s="334"/>
      <c r="B1416" s="658" t="s">
        <v>1341</v>
      </c>
      <c r="C1416" s="331"/>
      <c r="D1416" s="46" t="s">
        <v>87</v>
      </c>
      <c r="E1416" s="47"/>
      <c r="F1416" s="907">
        <v>28710</v>
      </c>
      <c r="G1416" s="645"/>
    </row>
    <row r="1417" spans="1:7" s="22" customFormat="1" ht="19.5" hidden="1">
      <c r="A1417" s="334"/>
      <c r="B1417" s="658" t="s">
        <v>1342</v>
      </c>
      <c r="C1417" s="331"/>
      <c r="D1417" s="46" t="s">
        <v>87</v>
      </c>
      <c r="E1417" s="47"/>
      <c r="F1417" s="907">
        <v>41580</v>
      </c>
      <c r="G1417" s="645"/>
    </row>
    <row r="1418" spans="1:7" s="22" customFormat="1" ht="19.5" hidden="1">
      <c r="A1418" s="334"/>
      <c r="B1418" s="658" t="s">
        <v>1343</v>
      </c>
      <c r="C1418" s="331"/>
      <c r="D1418" s="46" t="s">
        <v>87</v>
      </c>
      <c r="E1418" s="47"/>
      <c r="F1418" s="907">
        <v>57420</v>
      </c>
      <c r="G1418" s="645"/>
    </row>
    <row r="1419" spans="1:7" s="22" customFormat="1" ht="19.5" hidden="1">
      <c r="A1419" s="334"/>
      <c r="B1419" s="658" t="s">
        <v>1344</v>
      </c>
      <c r="C1419" s="331"/>
      <c r="D1419" s="46" t="s">
        <v>87</v>
      </c>
      <c r="E1419" s="47"/>
      <c r="F1419" s="907">
        <v>92730</v>
      </c>
      <c r="G1419" s="645"/>
    </row>
    <row r="1420" spans="1:7" s="22" customFormat="1" ht="19.5" hidden="1">
      <c r="A1420" s="336" t="s">
        <v>370</v>
      </c>
      <c r="B1420" s="337" t="s">
        <v>1188</v>
      </c>
      <c r="C1420" s="331"/>
      <c r="D1420" s="46"/>
      <c r="E1420" s="47"/>
      <c r="F1420" s="907"/>
      <c r="G1420" s="645"/>
    </row>
    <row r="1421" spans="1:7" s="22" customFormat="1" ht="19.5" hidden="1">
      <c r="A1421" s="334"/>
      <c r="B1421" s="335" t="s">
        <v>552</v>
      </c>
      <c r="C1421" s="331"/>
      <c r="D1421" s="332" t="s">
        <v>93</v>
      </c>
      <c r="E1421" s="47"/>
      <c r="F1421" s="907">
        <v>4231</v>
      </c>
      <c r="G1421" s="645"/>
    </row>
    <row r="1422" spans="1:7" s="22" customFormat="1" ht="19.5" hidden="1">
      <c r="A1422" s="334"/>
      <c r="B1422" s="335" t="s">
        <v>553</v>
      </c>
      <c r="C1422" s="331"/>
      <c r="D1422" s="46" t="s">
        <v>87</v>
      </c>
      <c r="E1422" s="47"/>
      <c r="F1422" s="907">
        <v>5192</v>
      </c>
      <c r="G1422" s="645"/>
    </row>
    <row r="1423" spans="1:7" s="22" customFormat="1" ht="19.5" hidden="1">
      <c r="A1423" s="334"/>
      <c r="B1423" s="335" t="s">
        <v>554</v>
      </c>
      <c r="C1423" s="331"/>
      <c r="D1423" s="46" t="s">
        <v>87</v>
      </c>
      <c r="E1423" s="47"/>
      <c r="F1423" s="907">
        <v>7150</v>
      </c>
      <c r="G1423" s="645"/>
    </row>
    <row r="1424" spans="1:7" s="22" customFormat="1" ht="19.5" hidden="1">
      <c r="A1424" s="334"/>
      <c r="B1424" s="335" t="s">
        <v>555</v>
      </c>
      <c r="C1424" s="331"/>
      <c r="D1424" s="46" t="s">
        <v>87</v>
      </c>
      <c r="E1424" s="47"/>
      <c r="F1424" s="907">
        <v>11512</v>
      </c>
      <c r="G1424" s="645"/>
    </row>
    <row r="1425" spans="1:7" s="22" customFormat="1" ht="19.5" hidden="1">
      <c r="A1425" s="334"/>
      <c r="B1425" s="335" t="s">
        <v>556</v>
      </c>
      <c r="C1425" s="331"/>
      <c r="D1425" s="46" t="s">
        <v>87</v>
      </c>
      <c r="E1425" s="47"/>
      <c r="F1425" s="907">
        <v>17889</v>
      </c>
      <c r="G1425" s="645"/>
    </row>
    <row r="1426" spans="1:7" s="22" customFormat="1" ht="19.5" hidden="1">
      <c r="A1426" s="334"/>
      <c r="B1426" s="335" t="s">
        <v>557</v>
      </c>
      <c r="C1426" s="331"/>
      <c r="D1426" s="46" t="s">
        <v>87</v>
      </c>
      <c r="E1426" s="47"/>
      <c r="F1426" s="907">
        <v>26945</v>
      </c>
      <c r="G1426" s="645"/>
    </row>
    <row r="1427" spans="1:7" s="22" customFormat="1" ht="19.5" hidden="1">
      <c r="A1427" s="336" t="s">
        <v>371</v>
      </c>
      <c r="B1427" s="338" t="s">
        <v>1189</v>
      </c>
      <c r="C1427" s="331"/>
      <c r="D1427" s="46"/>
      <c r="E1427" s="47"/>
      <c r="F1427" s="907"/>
      <c r="G1427" s="645"/>
    </row>
    <row r="1428" spans="1:7" s="22" customFormat="1" ht="19.5" hidden="1">
      <c r="A1428" s="334"/>
      <c r="B1428" s="335" t="s">
        <v>558</v>
      </c>
      <c r="C1428" s="331"/>
      <c r="D1428" s="332" t="s">
        <v>93</v>
      </c>
      <c r="E1428" s="47"/>
      <c r="F1428" s="907">
        <v>4765</v>
      </c>
      <c r="G1428" s="645"/>
    </row>
    <row r="1429" spans="1:7" s="22" customFormat="1" ht="19.5" hidden="1">
      <c r="A1429" s="334"/>
      <c r="B1429" s="335" t="s">
        <v>559</v>
      </c>
      <c r="C1429" s="331"/>
      <c r="D1429" s="46" t="s">
        <v>87</v>
      </c>
      <c r="E1429" s="47"/>
      <c r="F1429" s="907">
        <v>5770</v>
      </c>
      <c r="G1429" s="645"/>
    </row>
    <row r="1430" spans="1:7" s="22" customFormat="1" ht="19.5" hidden="1">
      <c r="A1430" s="334"/>
      <c r="B1430" s="335" t="s">
        <v>560</v>
      </c>
      <c r="C1430" s="331"/>
      <c r="D1430" s="46" t="s">
        <v>87</v>
      </c>
      <c r="E1430" s="47"/>
      <c r="F1430" s="907">
        <v>7933</v>
      </c>
      <c r="G1430" s="645"/>
    </row>
    <row r="1431" spans="1:7" s="22" customFormat="1" ht="19.5" hidden="1">
      <c r="A1431" s="334"/>
      <c r="B1431" s="335" t="s">
        <v>561</v>
      </c>
      <c r="C1431" s="331"/>
      <c r="D1431" s="46" t="s">
        <v>87</v>
      </c>
      <c r="E1431" s="47"/>
      <c r="F1431" s="907">
        <v>12659</v>
      </c>
      <c r="G1431" s="645"/>
    </row>
    <row r="1432" spans="1:7" s="22" customFormat="1" ht="19.5" hidden="1">
      <c r="A1432" s="334"/>
      <c r="B1432" s="335" t="s">
        <v>562</v>
      </c>
      <c r="C1432" s="331"/>
      <c r="D1432" s="46" t="s">
        <v>87</v>
      </c>
      <c r="E1432" s="47"/>
      <c r="F1432" s="907">
        <v>19478</v>
      </c>
      <c r="G1432" s="645"/>
    </row>
    <row r="1433" spans="1:7" s="22" customFormat="1" ht="19.5" hidden="1">
      <c r="A1433" s="334"/>
      <c r="B1433" s="335" t="s">
        <v>563</v>
      </c>
      <c r="C1433" s="331"/>
      <c r="D1433" s="46" t="s">
        <v>87</v>
      </c>
      <c r="E1433" s="47"/>
      <c r="F1433" s="907">
        <v>29018</v>
      </c>
      <c r="G1433" s="645"/>
    </row>
    <row r="1434" spans="1:7" s="22" customFormat="1" ht="19.5" hidden="1">
      <c r="A1434" s="336" t="s">
        <v>372</v>
      </c>
      <c r="B1434" s="338" t="s">
        <v>1190</v>
      </c>
      <c r="C1434" s="331"/>
      <c r="D1434" s="46"/>
      <c r="E1434" s="47"/>
      <c r="F1434" s="907"/>
      <c r="G1434" s="645"/>
    </row>
    <row r="1435" spans="1:7" s="22" customFormat="1" ht="19.5" hidden="1">
      <c r="A1435" s="334"/>
      <c r="B1435" s="335" t="s">
        <v>564</v>
      </c>
      <c r="C1435" s="331"/>
      <c r="D1435" s="332" t="s">
        <v>93</v>
      </c>
      <c r="E1435" s="47"/>
      <c r="F1435" s="907">
        <v>6540</v>
      </c>
      <c r="G1435" s="645"/>
    </row>
    <row r="1436" spans="1:7" s="22" customFormat="1" ht="19.5" hidden="1">
      <c r="A1436" s="334"/>
      <c r="B1436" s="335" t="s">
        <v>565</v>
      </c>
      <c r="C1436" s="331"/>
      <c r="D1436" s="46" t="s">
        <v>87</v>
      </c>
      <c r="E1436" s="47"/>
      <c r="F1436" s="907">
        <v>8081</v>
      </c>
      <c r="G1436" s="645"/>
    </row>
    <row r="1437" spans="1:7" s="22" customFormat="1" ht="19.5" hidden="1">
      <c r="A1437" s="334"/>
      <c r="B1437" s="335" t="s">
        <v>566</v>
      </c>
      <c r="C1437" s="331"/>
      <c r="D1437" s="46" t="s">
        <v>87</v>
      </c>
      <c r="E1437" s="47"/>
      <c r="F1437" s="907">
        <v>11182</v>
      </c>
      <c r="G1437" s="645"/>
    </row>
    <row r="1438" spans="1:7" s="22" customFormat="1" ht="19.5" hidden="1">
      <c r="A1438" s="334"/>
      <c r="B1438" s="335" t="s">
        <v>567</v>
      </c>
      <c r="C1438" s="331"/>
      <c r="D1438" s="46" t="s">
        <v>87</v>
      </c>
      <c r="E1438" s="47"/>
      <c r="F1438" s="907">
        <v>17958</v>
      </c>
      <c r="G1438" s="645"/>
    </row>
    <row r="1439" spans="1:7" s="22" customFormat="1" ht="19.5" hidden="1">
      <c r="A1439" s="334"/>
      <c r="B1439" s="335" t="s">
        <v>568</v>
      </c>
      <c r="C1439" s="331"/>
      <c r="D1439" s="46" t="s">
        <v>87</v>
      </c>
      <c r="E1439" s="47"/>
      <c r="F1439" s="907">
        <v>27635</v>
      </c>
      <c r="G1439" s="645"/>
    </row>
    <row r="1440" spans="1:7" s="22" customFormat="1" ht="19.5" hidden="1">
      <c r="A1440" s="334"/>
      <c r="B1440" s="335" t="s">
        <v>569</v>
      </c>
      <c r="C1440" s="331"/>
      <c r="D1440" s="46" t="s">
        <v>87</v>
      </c>
      <c r="E1440" s="47"/>
      <c r="F1440" s="907">
        <v>41881</v>
      </c>
      <c r="G1440" s="645"/>
    </row>
    <row r="1441" spans="1:7" s="22" customFormat="1" ht="45.75" customHeight="1">
      <c r="A1441" s="128">
        <v>2</v>
      </c>
      <c r="B1441" s="1044" t="s">
        <v>1256</v>
      </c>
      <c r="C1441" s="1045"/>
      <c r="D1441" s="1045"/>
      <c r="E1441" s="1045"/>
      <c r="F1441" s="1046"/>
      <c r="G1441" s="645"/>
    </row>
    <row r="1442" spans="1:7" s="22" customFormat="1" ht="27" customHeight="1">
      <c r="A1442" s="128"/>
      <c r="B1442" s="960" t="s">
        <v>1675</v>
      </c>
      <c r="C1442" s="961"/>
      <c r="D1442" s="961"/>
      <c r="E1442" s="961"/>
      <c r="F1442" s="962"/>
      <c r="G1442" s="645"/>
    </row>
    <row r="1443" spans="1:7" s="22" customFormat="1" ht="43.5" customHeight="1" hidden="1">
      <c r="A1443" s="334"/>
      <c r="B1443" s="615" t="s">
        <v>1276</v>
      </c>
      <c r="C1443" s="342" t="s">
        <v>592</v>
      </c>
      <c r="D1443" s="332"/>
      <c r="E1443" s="343"/>
      <c r="F1443" s="908"/>
      <c r="G1443" s="645"/>
    </row>
    <row r="1444" spans="1:7" s="22" customFormat="1" ht="21.75" customHeight="1" hidden="1">
      <c r="A1444" s="334"/>
      <c r="B1444" s="341" t="s">
        <v>593</v>
      </c>
      <c r="C1444" s="332" t="s">
        <v>87</v>
      </c>
      <c r="D1444" s="332" t="s">
        <v>93</v>
      </c>
      <c r="E1444" s="343"/>
      <c r="F1444" s="908"/>
      <c r="G1444" s="645"/>
    </row>
    <row r="1445" spans="1:7" s="22" customFormat="1" ht="21.75" customHeight="1" hidden="1">
      <c r="A1445" s="334"/>
      <c r="B1445" s="341" t="s">
        <v>594</v>
      </c>
      <c r="C1445" s="332" t="s">
        <v>87</v>
      </c>
      <c r="D1445" s="332" t="s">
        <v>93</v>
      </c>
      <c r="E1445" s="343"/>
      <c r="F1445" s="908"/>
      <c r="G1445" s="645"/>
    </row>
    <row r="1446" spans="1:7" s="22" customFormat="1" ht="21.75" customHeight="1" hidden="1">
      <c r="A1446" s="334"/>
      <c r="B1446" s="341" t="s">
        <v>595</v>
      </c>
      <c r="C1446" s="332" t="s">
        <v>87</v>
      </c>
      <c r="D1446" s="332" t="s">
        <v>93</v>
      </c>
      <c r="E1446" s="343"/>
      <c r="F1446" s="908"/>
      <c r="G1446" s="645"/>
    </row>
    <row r="1447" spans="1:7" s="22" customFormat="1" ht="21.75" customHeight="1" hidden="1">
      <c r="A1447" s="334"/>
      <c r="B1447" s="341" t="s">
        <v>596</v>
      </c>
      <c r="C1447" s="332" t="s">
        <v>87</v>
      </c>
      <c r="D1447" s="332" t="s">
        <v>93</v>
      </c>
      <c r="E1447" s="343"/>
      <c r="F1447" s="908"/>
      <c r="G1447" s="645"/>
    </row>
    <row r="1448" spans="1:7" s="22" customFormat="1" ht="21.75" customHeight="1" hidden="1">
      <c r="A1448" s="334"/>
      <c r="B1448" s="341" t="s">
        <v>597</v>
      </c>
      <c r="C1448" s="332" t="s">
        <v>87</v>
      </c>
      <c r="D1448" s="51" t="s">
        <v>87</v>
      </c>
      <c r="E1448" s="343"/>
      <c r="F1448" s="908"/>
      <c r="G1448" s="645"/>
    </row>
    <row r="1449" spans="1:7" s="22" customFormat="1" ht="21.75" customHeight="1" hidden="1">
      <c r="A1449" s="334"/>
      <c r="B1449" s="341" t="s">
        <v>598</v>
      </c>
      <c r="C1449" s="332" t="s">
        <v>87</v>
      </c>
      <c r="D1449" s="51" t="s">
        <v>87</v>
      </c>
      <c r="E1449" s="343"/>
      <c r="F1449" s="908"/>
      <c r="G1449" s="645"/>
    </row>
    <row r="1450" spans="1:7" s="22" customFormat="1" ht="21.75" customHeight="1" hidden="1">
      <c r="A1450" s="334"/>
      <c r="B1450" s="341" t="s">
        <v>599</v>
      </c>
      <c r="C1450" s="332" t="s">
        <v>87</v>
      </c>
      <c r="D1450" s="51" t="s">
        <v>87</v>
      </c>
      <c r="E1450" s="343"/>
      <c r="F1450" s="908"/>
      <c r="G1450" s="645"/>
    </row>
    <row r="1451" spans="1:7" s="22" customFormat="1" ht="21.75" customHeight="1" hidden="1">
      <c r="A1451" s="334"/>
      <c r="B1451" s="341" t="s">
        <v>600</v>
      </c>
      <c r="C1451" s="332" t="s">
        <v>87</v>
      </c>
      <c r="D1451" s="51" t="s">
        <v>87</v>
      </c>
      <c r="E1451" s="343"/>
      <c r="F1451" s="908"/>
      <c r="G1451" s="645"/>
    </row>
    <row r="1452" spans="1:7" s="22" customFormat="1" ht="21.75" customHeight="1" hidden="1">
      <c r="A1452" s="334"/>
      <c r="B1452" s="341" t="s">
        <v>601</v>
      </c>
      <c r="C1452" s="332" t="s">
        <v>87</v>
      </c>
      <c r="D1452" s="51" t="s">
        <v>87</v>
      </c>
      <c r="E1452" s="343"/>
      <c r="F1452" s="908"/>
      <c r="G1452" s="645"/>
    </row>
    <row r="1453" spans="1:7" s="22" customFormat="1" ht="21.75" customHeight="1" hidden="1">
      <c r="A1453" s="334"/>
      <c r="B1453" s="341" t="s">
        <v>602</v>
      </c>
      <c r="C1453" s="332" t="s">
        <v>87</v>
      </c>
      <c r="D1453" s="51" t="s">
        <v>87</v>
      </c>
      <c r="E1453" s="343"/>
      <c r="F1453" s="908"/>
      <c r="G1453" s="645"/>
    </row>
    <row r="1454" spans="1:7" s="22" customFormat="1" ht="21.75" customHeight="1" hidden="1">
      <c r="A1454" s="334"/>
      <c r="B1454" s="341" t="s">
        <v>603</v>
      </c>
      <c r="C1454" s="332" t="s">
        <v>87</v>
      </c>
      <c r="D1454" s="51" t="s">
        <v>87</v>
      </c>
      <c r="E1454" s="343"/>
      <c r="F1454" s="908"/>
      <c r="G1454" s="645"/>
    </row>
    <row r="1455" spans="1:7" s="22" customFormat="1" ht="21.75" customHeight="1" hidden="1">
      <c r="A1455" s="334"/>
      <c r="B1455" s="341" t="s">
        <v>604</v>
      </c>
      <c r="C1455" s="332" t="s">
        <v>87</v>
      </c>
      <c r="D1455" s="51" t="s">
        <v>87</v>
      </c>
      <c r="E1455" s="343"/>
      <c r="F1455" s="908"/>
      <c r="G1455" s="645"/>
    </row>
    <row r="1456" spans="1:7" s="22" customFormat="1" ht="21.75" customHeight="1" hidden="1">
      <c r="A1456" s="334"/>
      <c r="B1456" s="341" t="s">
        <v>605</v>
      </c>
      <c r="C1456" s="46" t="s">
        <v>87</v>
      </c>
      <c r="D1456" s="51" t="s">
        <v>87</v>
      </c>
      <c r="E1456" s="343"/>
      <c r="F1456" s="908"/>
      <c r="G1456" s="645"/>
    </row>
    <row r="1457" spans="1:7" s="22" customFormat="1" ht="41.25" customHeight="1">
      <c r="A1457" s="128">
        <v>3</v>
      </c>
      <c r="B1457" s="1229" t="s">
        <v>2146</v>
      </c>
      <c r="C1457" s="1230"/>
      <c r="D1457" s="1230"/>
      <c r="E1457" s="1230"/>
      <c r="F1457" s="1231"/>
      <c r="G1457" s="645"/>
    </row>
    <row r="1458" spans="1:7" s="22" customFormat="1" ht="21.75" customHeight="1">
      <c r="A1458" s="276" t="s">
        <v>365</v>
      </c>
      <c r="B1458" s="105" t="s">
        <v>958</v>
      </c>
      <c r="C1458" s="268" t="s">
        <v>209</v>
      </c>
      <c r="D1458" s="49"/>
      <c r="E1458" s="269"/>
      <c r="F1458" s="875"/>
      <c r="G1458" s="645"/>
    </row>
    <row r="1459" spans="1:7" s="22" customFormat="1" ht="21.75" customHeight="1">
      <c r="A1459" s="276"/>
      <c r="B1459" s="104" t="s">
        <v>206</v>
      </c>
      <c r="C1459" s="277"/>
      <c r="D1459" s="49" t="s">
        <v>93</v>
      </c>
      <c r="E1459" s="269"/>
      <c r="F1459" s="875">
        <v>6240</v>
      </c>
      <c r="G1459" s="645"/>
    </row>
    <row r="1460" spans="1:7" s="22" customFormat="1" ht="21.75" customHeight="1">
      <c r="A1460" s="276"/>
      <c r="B1460" s="104" t="s">
        <v>207</v>
      </c>
      <c r="C1460" s="277"/>
      <c r="D1460" s="51" t="s">
        <v>87</v>
      </c>
      <c r="E1460" s="269"/>
      <c r="F1460" s="875">
        <v>10180</v>
      </c>
      <c r="G1460" s="645"/>
    </row>
    <row r="1461" spans="1:7" s="22" customFormat="1" ht="21.75" customHeight="1">
      <c r="A1461" s="276"/>
      <c r="B1461" s="104" t="s">
        <v>208</v>
      </c>
      <c r="C1461" s="277"/>
      <c r="D1461" s="51" t="s">
        <v>87</v>
      </c>
      <c r="E1461" s="269"/>
      <c r="F1461" s="875">
        <v>37460</v>
      </c>
      <c r="G1461" s="645"/>
    </row>
    <row r="1462" spans="1:7" s="22" customFormat="1" ht="21.75" customHeight="1">
      <c r="A1462" s="276"/>
      <c r="B1462" s="104" t="s">
        <v>883</v>
      </c>
      <c r="C1462" s="277"/>
      <c r="D1462" s="51" t="s">
        <v>87</v>
      </c>
      <c r="E1462" s="269"/>
      <c r="F1462" s="875">
        <v>169310</v>
      </c>
      <c r="G1462" s="645"/>
    </row>
    <row r="1463" spans="1:7" s="22" customFormat="1" ht="21.75" customHeight="1">
      <c r="A1463" s="276"/>
      <c r="B1463" s="104" t="s">
        <v>884</v>
      </c>
      <c r="C1463" s="277"/>
      <c r="D1463" s="51" t="s">
        <v>87</v>
      </c>
      <c r="E1463" s="269"/>
      <c r="F1463" s="875">
        <v>850730</v>
      </c>
      <c r="G1463" s="645"/>
    </row>
    <row r="1464" spans="1:7" s="22" customFormat="1" ht="21.75" customHeight="1">
      <c r="A1464" s="276"/>
      <c r="B1464" s="104" t="s">
        <v>885</v>
      </c>
      <c r="C1464" s="277"/>
      <c r="D1464" s="51" t="s">
        <v>87</v>
      </c>
      <c r="E1464" s="269"/>
      <c r="F1464" s="875">
        <v>1067060</v>
      </c>
      <c r="G1464" s="645"/>
    </row>
    <row r="1465" spans="1:7" s="22" customFormat="1" ht="21.75" customHeight="1">
      <c r="A1465" s="276" t="s">
        <v>366</v>
      </c>
      <c r="B1465" s="105" t="s">
        <v>570</v>
      </c>
      <c r="C1465" s="268" t="s">
        <v>210</v>
      </c>
      <c r="D1465" s="49"/>
      <c r="E1465" s="269"/>
      <c r="F1465" s="875"/>
      <c r="G1465" s="645"/>
    </row>
    <row r="1466" spans="1:7" s="22" customFormat="1" ht="21.75" customHeight="1">
      <c r="A1466" s="276"/>
      <c r="B1466" s="104" t="s">
        <v>886</v>
      </c>
      <c r="C1466" s="277"/>
      <c r="D1466" s="49" t="s">
        <v>93</v>
      </c>
      <c r="E1466" s="269"/>
      <c r="F1466" s="875">
        <v>26550</v>
      </c>
      <c r="G1466" s="645"/>
    </row>
    <row r="1467" spans="1:7" s="22" customFormat="1" ht="37.5">
      <c r="A1467" s="276" t="s">
        <v>370</v>
      </c>
      <c r="B1467" s="105" t="s">
        <v>571</v>
      </c>
      <c r="C1467" s="268" t="s">
        <v>210</v>
      </c>
      <c r="D1467" s="49"/>
      <c r="E1467" s="269"/>
      <c r="F1467" s="875"/>
      <c r="G1467" s="645"/>
    </row>
    <row r="1468" spans="1:7" s="22" customFormat="1" ht="21.75" customHeight="1">
      <c r="A1468" s="276"/>
      <c r="B1468" s="104" t="s">
        <v>211</v>
      </c>
      <c r="C1468" s="277"/>
      <c r="D1468" s="49" t="s">
        <v>93</v>
      </c>
      <c r="E1468" s="269"/>
      <c r="F1468" s="875">
        <v>261230</v>
      </c>
      <c r="G1468" s="645"/>
    </row>
    <row r="1469" spans="1:7" s="22" customFormat="1" ht="21.75" customHeight="1">
      <c r="A1469" s="276"/>
      <c r="B1469" s="104" t="s">
        <v>212</v>
      </c>
      <c r="C1469" s="277"/>
      <c r="D1469" s="51" t="s">
        <v>87</v>
      </c>
      <c r="E1469" s="269"/>
      <c r="F1469" s="875">
        <v>395210</v>
      </c>
      <c r="G1469" s="645"/>
    </row>
    <row r="1470" spans="1:7" s="22" customFormat="1" ht="21.75" customHeight="1">
      <c r="A1470" s="276"/>
      <c r="B1470" s="104" t="s">
        <v>213</v>
      </c>
      <c r="C1470" s="277"/>
      <c r="D1470" s="51" t="s">
        <v>87</v>
      </c>
      <c r="E1470" s="269"/>
      <c r="F1470" s="875">
        <v>722480</v>
      </c>
      <c r="G1470" s="645"/>
    </row>
    <row r="1471" spans="1:7" s="22" customFormat="1" ht="21.75" customHeight="1">
      <c r="A1471" s="276"/>
      <c r="B1471" s="104" t="s">
        <v>214</v>
      </c>
      <c r="C1471" s="277"/>
      <c r="D1471" s="51" t="s">
        <v>87</v>
      </c>
      <c r="E1471" s="269"/>
      <c r="F1471" s="875">
        <v>1827790</v>
      </c>
      <c r="G1471" s="645"/>
    </row>
    <row r="1472" spans="1:7" s="22" customFormat="1" ht="21.75" customHeight="1">
      <c r="A1472" s="276"/>
      <c r="B1472" s="104" t="s">
        <v>215</v>
      </c>
      <c r="C1472" s="277"/>
      <c r="D1472" s="51" t="s">
        <v>87</v>
      </c>
      <c r="E1472" s="269"/>
      <c r="F1472" s="875">
        <v>2716430</v>
      </c>
      <c r="G1472" s="645"/>
    </row>
    <row r="1473" spans="1:7" s="22" customFormat="1" ht="37.5">
      <c r="A1473" s="276" t="s">
        <v>371</v>
      </c>
      <c r="B1473" s="105" t="s">
        <v>572</v>
      </c>
      <c r="C1473" s="268" t="s">
        <v>210</v>
      </c>
      <c r="D1473" s="49"/>
      <c r="E1473" s="269"/>
      <c r="F1473" s="875"/>
      <c r="G1473" s="645"/>
    </row>
    <row r="1474" spans="1:7" s="22" customFormat="1" ht="21.75" customHeight="1">
      <c r="A1474" s="276"/>
      <c r="B1474" s="104" t="s">
        <v>216</v>
      </c>
      <c r="C1474" s="277"/>
      <c r="D1474" s="49" t="s">
        <v>93</v>
      </c>
      <c r="E1474" s="269"/>
      <c r="F1474" s="875">
        <v>130840</v>
      </c>
      <c r="G1474" s="645"/>
    </row>
    <row r="1475" spans="1:7" s="22" customFormat="1" ht="21.75" customHeight="1">
      <c r="A1475" s="276"/>
      <c r="B1475" s="104" t="s">
        <v>217</v>
      </c>
      <c r="C1475" s="277"/>
      <c r="D1475" s="51" t="s">
        <v>87</v>
      </c>
      <c r="E1475" s="269"/>
      <c r="F1475" s="875">
        <v>219260</v>
      </c>
      <c r="G1475" s="645"/>
    </row>
    <row r="1476" spans="1:7" s="22" customFormat="1" ht="21.75" customHeight="1">
      <c r="A1476" s="276"/>
      <c r="B1476" s="104" t="s">
        <v>218</v>
      </c>
      <c r="C1476" s="277"/>
      <c r="D1476" s="51" t="s">
        <v>87</v>
      </c>
      <c r="E1476" s="269"/>
      <c r="F1476" s="875">
        <v>392180</v>
      </c>
      <c r="G1476" s="645"/>
    </row>
    <row r="1477" spans="1:7" s="22" customFormat="1" ht="21.75" customHeight="1">
      <c r="A1477" s="276"/>
      <c r="B1477" s="104" t="s">
        <v>219</v>
      </c>
      <c r="C1477" s="277"/>
      <c r="D1477" s="51" t="s">
        <v>87</v>
      </c>
      <c r="E1477" s="269"/>
      <c r="F1477" s="875">
        <v>938810</v>
      </c>
      <c r="G1477" s="645"/>
    </row>
    <row r="1478" spans="1:7" s="22" customFormat="1" ht="37.5">
      <c r="A1478" s="276" t="s">
        <v>372</v>
      </c>
      <c r="B1478" s="105" t="s">
        <v>573</v>
      </c>
      <c r="C1478" s="268" t="s">
        <v>210</v>
      </c>
      <c r="D1478" s="49"/>
      <c r="E1478" s="269"/>
      <c r="F1478" s="875"/>
      <c r="G1478" s="645"/>
    </row>
    <row r="1479" spans="1:7" s="22" customFormat="1" ht="21.75" customHeight="1">
      <c r="A1479" s="276"/>
      <c r="B1479" s="104" t="s">
        <v>1175</v>
      </c>
      <c r="C1479" s="277"/>
      <c r="D1479" s="49" t="s">
        <v>93</v>
      </c>
      <c r="E1479" s="269"/>
      <c r="F1479" s="875">
        <v>110700</v>
      </c>
      <c r="G1479" s="645"/>
    </row>
    <row r="1480" spans="1:7" s="22" customFormat="1" ht="21.75" customHeight="1">
      <c r="A1480" s="276"/>
      <c r="B1480" s="104" t="s">
        <v>220</v>
      </c>
      <c r="C1480" s="277"/>
      <c r="D1480" s="51" t="s">
        <v>87</v>
      </c>
      <c r="E1480" s="269"/>
      <c r="F1480" s="875">
        <v>227480</v>
      </c>
      <c r="G1480" s="645"/>
    </row>
    <row r="1481" spans="1:7" s="22" customFormat="1" ht="21.75" customHeight="1">
      <c r="A1481" s="276"/>
      <c r="B1481" s="104" t="s">
        <v>221</v>
      </c>
      <c r="C1481" s="277"/>
      <c r="D1481" s="51" t="s">
        <v>87</v>
      </c>
      <c r="E1481" s="269"/>
      <c r="F1481" s="875">
        <v>583540</v>
      </c>
      <c r="G1481" s="645"/>
    </row>
    <row r="1482" spans="1:7" s="22" customFormat="1" ht="21.75" customHeight="1">
      <c r="A1482" s="276"/>
      <c r="B1482" s="104" t="s">
        <v>222</v>
      </c>
      <c r="C1482" s="277"/>
      <c r="D1482" s="51" t="s">
        <v>87</v>
      </c>
      <c r="E1482" s="269"/>
      <c r="F1482" s="875">
        <v>2163040</v>
      </c>
      <c r="G1482" s="645"/>
    </row>
    <row r="1483" spans="1:7" s="22" customFormat="1" ht="21.75" customHeight="1">
      <c r="A1483" s="276" t="s">
        <v>373</v>
      </c>
      <c r="B1483" s="105" t="s">
        <v>887</v>
      </c>
      <c r="C1483" s="277"/>
      <c r="D1483" s="49"/>
      <c r="E1483" s="269"/>
      <c r="F1483" s="875"/>
      <c r="G1483" s="645"/>
    </row>
    <row r="1484" spans="1:7" s="22" customFormat="1" ht="21.75" customHeight="1">
      <c r="A1484" s="276"/>
      <c r="B1484" s="104" t="s">
        <v>223</v>
      </c>
      <c r="C1484" s="277"/>
      <c r="D1484" s="49" t="s">
        <v>93</v>
      </c>
      <c r="E1484" s="269"/>
      <c r="F1484" s="875">
        <v>34860</v>
      </c>
      <c r="G1484" s="645"/>
    </row>
    <row r="1485" spans="1:7" s="22" customFormat="1" ht="37.5">
      <c r="A1485" s="276" t="s">
        <v>374</v>
      </c>
      <c r="B1485" s="106" t="s">
        <v>574</v>
      </c>
      <c r="C1485" s="278" t="s">
        <v>224</v>
      </c>
      <c r="D1485" s="49"/>
      <c r="E1485" s="269"/>
      <c r="F1485" s="875"/>
      <c r="G1485" s="645"/>
    </row>
    <row r="1486" spans="1:7" s="22" customFormat="1" ht="18.75">
      <c r="A1486" s="276"/>
      <c r="B1486" s="104" t="s">
        <v>225</v>
      </c>
      <c r="C1486" s="277"/>
      <c r="D1486" s="49" t="s">
        <v>93</v>
      </c>
      <c r="E1486" s="269"/>
      <c r="F1486" s="875">
        <v>41000</v>
      </c>
      <c r="G1486" s="645"/>
    </row>
    <row r="1487" spans="1:7" s="22" customFormat="1" ht="58.5" customHeight="1">
      <c r="A1487" s="276">
        <v>4</v>
      </c>
      <c r="B1487" s="1218" t="s">
        <v>2147</v>
      </c>
      <c r="C1487" s="1219"/>
      <c r="D1487" s="1219"/>
      <c r="E1487" s="1219"/>
      <c r="F1487" s="1220"/>
      <c r="G1487" s="645"/>
    </row>
    <row r="1488" spans="1:7" s="22" customFormat="1" ht="19.5">
      <c r="A1488" s="276" t="s">
        <v>365</v>
      </c>
      <c r="B1488" s="678" t="s">
        <v>1728</v>
      </c>
      <c r="C1488" s="679"/>
      <c r="D1488" s="222"/>
      <c r="E1488" s="680"/>
      <c r="F1488" s="909"/>
      <c r="G1488" s="645"/>
    </row>
    <row r="1489" spans="1:8" s="22" customFormat="1" ht="18.75">
      <c r="A1489" s="677"/>
      <c r="B1489" s="681" t="s">
        <v>1729</v>
      </c>
      <c r="C1489" s="682"/>
      <c r="D1489" s="130" t="s">
        <v>93</v>
      </c>
      <c r="E1489" s="683"/>
      <c r="F1489" s="910">
        <v>2229.181818181818</v>
      </c>
      <c r="G1489" s="645"/>
      <c r="H1489" s="684">
        <v>2452.1</v>
      </c>
    </row>
    <row r="1490" spans="1:8" s="22" customFormat="1" ht="18.75">
      <c r="A1490" s="677"/>
      <c r="B1490" s="681" t="s">
        <v>1730</v>
      </c>
      <c r="C1490" s="682"/>
      <c r="D1490" s="130" t="s">
        <v>93</v>
      </c>
      <c r="E1490" s="683"/>
      <c r="F1490" s="910">
        <v>3097.181818181818</v>
      </c>
      <c r="G1490" s="645"/>
      <c r="H1490" s="684">
        <v>3406.9</v>
      </c>
    </row>
    <row r="1491" spans="1:8" s="22" customFormat="1" ht="18.75">
      <c r="A1491" s="677"/>
      <c r="B1491" s="681" t="s">
        <v>1731</v>
      </c>
      <c r="C1491" s="682"/>
      <c r="D1491" s="130" t="s">
        <v>93</v>
      </c>
      <c r="E1491" s="683"/>
      <c r="F1491" s="910">
        <v>3975.0454545454545</v>
      </c>
      <c r="G1491" s="645"/>
      <c r="H1491" s="684">
        <v>4372.55</v>
      </c>
    </row>
    <row r="1492" spans="1:8" s="22" customFormat="1" ht="19.5">
      <c r="A1492" s="276" t="s">
        <v>366</v>
      </c>
      <c r="B1492" s="685" t="s">
        <v>1732</v>
      </c>
      <c r="C1492" s="686"/>
      <c r="D1492" s="130"/>
      <c r="E1492" s="683"/>
      <c r="F1492" s="910"/>
      <c r="G1492" s="645"/>
      <c r="H1492" s="683"/>
    </row>
    <row r="1493" spans="1:8" s="22" customFormat="1" ht="18.75">
      <c r="A1493" s="276"/>
      <c r="B1493" s="687" t="s">
        <v>1733</v>
      </c>
      <c r="C1493" s="686"/>
      <c r="D1493" s="130" t="s">
        <v>93</v>
      </c>
      <c r="E1493" s="683"/>
      <c r="F1493" s="910">
        <v>5839.272727272727</v>
      </c>
      <c r="G1493" s="645"/>
      <c r="H1493" s="684">
        <v>6423.2</v>
      </c>
    </row>
    <row r="1494" spans="1:8" s="22" customFormat="1" ht="18.75">
      <c r="A1494" s="276"/>
      <c r="B1494" s="687" t="s">
        <v>1734</v>
      </c>
      <c r="C1494" s="686"/>
      <c r="D1494" s="130" t="s">
        <v>93</v>
      </c>
      <c r="E1494" s="683"/>
      <c r="F1494" s="910">
        <v>9350.727272727272</v>
      </c>
      <c r="G1494" s="645"/>
      <c r="H1494" s="684">
        <v>10285.8</v>
      </c>
    </row>
    <row r="1495" spans="1:8" s="22" customFormat="1" ht="18.75">
      <c r="A1495" s="276"/>
      <c r="B1495" s="688" t="s">
        <v>1735</v>
      </c>
      <c r="C1495" s="686"/>
      <c r="D1495" s="130" t="s">
        <v>93</v>
      </c>
      <c r="E1495" s="683"/>
      <c r="F1495" s="910">
        <v>14460.090909090908</v>
      </c>
      <c r="G1495" s="645"/>
      <c r="H1495" s="684">
        <v>15906.1</v>
      </c>
    </row>
    <row r="1496" spans="1:8" s="22" customFormat="1" ht="18.75">
      <c r="A1496" s="276"/>
      <c r="B1496" s="687" t="s">
        <v>1736</v>
      </c>
      <c r="C1496" s="686"/>
      <c r="D1496" s="130" t="s">
        <v>93</v>
      </c>
      <c r="E1496" s="683"/>
      <c r="F1496" s="910">
        <v>21907.13636363636</v>
      </c>
      <c r="G1496" s="645"/>
      <c r="H1496" s="684">
        <v>24097.85</v>
      </c>
    </row>
    <row r="1497" spans="1:8" s="22" customFormat="1" ht="19.5">
      <c r="A1497" s="276" t="s">
        <v>370</v>
      </c>
      <c r="B1497" s="685" t="s">
        <v>1737</v>
      </c>
      <c r="C1497" s="686"/>
      <c r="D1497" s="130"/>
      <c r="E1497" s="683"/>
      <c r="F1497" s="910"/>
      <c r="G1497" s="645"/>
      <c r="H1497" s="683"/>
    </row>
    <row r="1498" spans="1:8" s="22" customFormat="1" ht="18.75">
      <c r="A1498" s="276"/>
      <c r="B1498" s="687" t="s">
        <v>1738</v>
      </c>
      <c r="C1498" s="686"/>
      <c r="D1498" s="130" t="s">
        <v>93</v>
      </c>
      <c r="E1498" s="683"/>
      <c r="F1498" s="910">
        <v>31672.13636363636</v>
      </c>
      <c r="G1498" s="645"/>
      <c r="H1498" s="684">
        <v>34839.35</v>
      </c>
    </row>
    <row r="1499" spans="1:8" s="22" customFormat="1" ht="18.75">
      <c r="A1499" s="276"/>
      <c r="B1499" s="687" t="s">
        <v>1739</v>
      </c>
      <c r="C1499" s="686"/>
      <c r="D1499" s="130" t="s">
        <v>93</v>
      </c>
      <c r="E1499" s="683"/>
      <c r="F1499" s="910">
        <v>55581.590909090904</v>
      </c>
      <c r="G1499" s="645"/>
      <c r="H1499" s="684">
        <v>61139.75</v>
      </c>
    </row>
    <row r="1500" spans="1:8" s="22" customFormat="1" ht="19.5">
      <c r="A1500" s="276" t="s">
        <v>371</v>
      </c>
      <c r="B1500" s="685" t="s">
        <v>1740</v>
      </c>
      <c r="C1500" s="686"/>
      <c r="D1500" s="130"/>
      <c r="E1500" s="683"/>
      <c r="F1500" s="910"/>
      <c r="G1500" s="645"/>
      <c r="H1500" s="683"/>
    </row>
    <row r="1501" spans="1:8" s="22" customFormat="1" ht="18.75">
      <c r="A1501" s="276"/>
      <c r="B1501" s="687" t="s">
        <v>1741</v>
      </c>
      <c r="C1501" s="686"/>
      <c r="D1501" s="130" t="s">
        <v>93</v>
      </c>
      <c r="E1501" s="683"/>
      <c r="F1501" s="910">
        <v>39464.40909090909</v>
      </c>
      <c r="G1501" s="645"/>
      <c r="H1501" s="684">
        <v>43410.85</v>
      </c>
    </row>
    <row r="1502" spans="1:8" s="22" customFormat="1" ht="18.75">
      <c r="A1502" s="276"/>
      <c r="B1502" s="687" t="s">
        <v>1742</v>
      </c>
      <c r="C1502" s="686"/>
      <c r="D1502" s="130" t="s">
        <v>93</v>
      </c>
      <c r="E1502" s="683"/>
      <c r="F1502" s="910">
        <v>58225.04545454545</v>
      </c>
      <c r="G1502" s="645"/>
      <c r="H1502" s="684">
        <v>64047.549999999996</v>
      </c>
    </row>
    <row r="1503" spans="1:8" s="22" customFormat="1" ht="18.75">
      <c r="A1503" s="276"/>
      <c r="B1503" s="687" t="s">
        <v>1743</v>
      </c>
      <c r="C1503" s="686"/>
      <c r="D1503" s="130" t="s">
        <v>93</v>
      </c>
      <c r="E1503" s="683"/>
      <c r="F1503" s="910">
        <v>87134.04545454544</v>
      </c>
      <c r="G1503" s="645"/>
      <c r="H1503" s="684">
        <v>95847.45</v>
      </c>
    </row>
    <row r="1504" spans="1:8" s="22" customFormat="1" ht="18.75">
      <c r="A1504" s="276"/>
      <c r="B1504" s="687" t="s">
        <v>1744</v>
      </c>
      <c r="C1504" s="686"/>
      <c r="D1504" s="130" t="s">
        <v>93</v>
      </c>
      <c r="E1504" s="683"/>
      <c r="F1504" s="910">
        <v>123536.24999999999</v>
      </c>
      <c r="G1504" s="645"/>
      <c r="H1504" s="684">
        <v>135889.875</v>
      </c>
    </row>
    <row r="1505" spans="1:8" s="22" customFormat="1" ht="18.75">
      <c r="A1505" s="276"/>
      <c r="B1505" s="687" t="s">
        <v>1745</v>
      </c>
      <c r="C1505" s="686"/>
      <c r="D1505" s="130" t="s">
        <v>93</v>
      </c>
      <c r="E1505" s="683"/>
      <c r="F1505" s="910">
        <v>177585.13636363635</v>
      </c>
      <c r="G1505" s="645"/>
      <c r="H1505" s="684">
        <v>195343.65</v>
      </c>
    </row>
    <row r="1506" spans="1:8" s="22" customFormat="1" ht="18.75">
      <c r="A1506" s="276"/>
      <c r="B1506" s="687" t="s">
        <v>1746</v>
      </c>
      <c r="C1506" s="686"/>
      <c r="D1506" s="130" t="s">
        <v>93</v>
      </c>
      <c r="E1506" s="683"/>
      <c r="F1506" s="910">
        <v>247081.97727272724</v>
      </c>
      <c r="G1506" s="645"/>
      <c r="H1506" s="684">
        <v>271790.175</v>
      </c>
    </row>
    <row r="1507" spans="1:8" s="22" customFormat="1" ht="18.75">
      <c r="A1507" s="276"/>
      <c r="B1507" s="687" t="s">
        <v>1747</v>
      </c>
      <c r="C1507" s="686"/>
      <c r="D1507" s="130" t="s">
        <v>93</v>
      </c>
      <c r="E1507" s="683"/>
      <c r="F1507" s="910">
        <v>323838.40909090906</v>
      </c>
      <c r="G1507" s="645"/>
      <c r="H1507" s="684">
        <v>356222.25</v>
      </c>
    </row>
    <row r="1508" spans="1:8" s="22" customFormat="1" ht="19.5">
      <c r="A1508" s="276" t="s">
        <v>372</v>
      </c>
      <c r="B1508" s="685" t="s">
        <v>1748</v>
      </c>
      <c r="C1508" s="686"/>
      <c r="D1508" s="130"/>
      <c r="E1508" s="683"/>
      <c r="F1508" s="910"/>
      <c r="G1508" s="645"/>
      <c r="H1508" s="689"/>
    </row>
    <row r="1509" spans="1:8" s="22" customFormat="1" ht="18.75">
      <c r="A1509" s="276"/>
      <c r="B1509" s="681" t="s">
        <v>1749</v>
      </c>
      <c r="C1509" s="686"/>
      <c r="D1509" s="130" t="s">
        <v>93</v>
      </c>
      <c r="E1509" s="683"/>
      <c r="F1509" s="910">
        <v>7338.545454545454</v>
      </c>
      <c r="G1509" s="645"/>
      <c r="H1509" s="684">
        <v>8072.4</v>
      </c>
    </row>
    <row r="1510" spans="1:8" s="22" customFormat="1" ht="18.75">
      <c r="A1510" s="276"/>
      <c r="B1510" s="681" t="s">
        <v>1750</v>
      </c>
      <c r="C1510" s="686"/>
      <c r="D1510" s="130" t="s">
        <v>93</v>
      </c>
      <c r="E1510" s="683"/>
      <c r="F1510" s="910">
        <v>9192.90909090909</v>
      </c>
      <c r="G1510" s="645"/>
      <c r="H1510" s="684">
        <v>10112.199999999999</v>
      </c>
    </row>
    <row r="1511" spans="1:8" s="22" customFormat="1" ht="18.75">
      <c r="A1511" s="276"/>
      <c r="B1511" s="681" t="s">
        <v>1751</v>
      </c>
      <c r="C1511" s="686"/>
      <c r="D1511" s="130" t="s">
        <v>93</v>
      </c>
      <c r="E1511" s="683"/>
      <c r="F1511" s="910">
        <v>12950.954545454544</v>
      </c>
      <c r="G1511" s="645"/>
      <c r="H1511" s="684">
        <v>14246.05</v>
      </c>
    </row>
    <row r="1512" spans="1:8" s="22" customFormat="1" ht="18.75">
      <c r="A1512" s="276"/>
      <c r="B1512" s="681" t="s">
        <v>1752</v>
      </c>
      <c r="C1512" s="686"/>
      <c r="D1512" s="130" t="s">
        <v>93</v>
      </c>
      <c r="E1512" s="683"/>
      <c r="F1512" s="910">
        <v>20861.590909090908</v>
      </c>
      <c r="G1512" s="645"/>
      <c r="H1512" s="684">
        <v>22947.75</v>
      </c>
    </row>
    <row r="1513" spans="1:8" s="22" customFormat="1" ht="18.75">
      <c r="A1513" s="276"/>
      <c r="B1513" s="681" t="s">
        <v>1753</v>
      </c>
      <c r="C1513" s="686"/>
      <c r="D1513" s="130" t="s">
        <v>93</v>
      </c>
      <c r="E1513" s="683"/>
      <c r="F1513" s="910">
        <v>31524.181818181813</v>
      </c>
      <c r="G1513" s="645"/>
      <c r="H1513" s="684">
        <v>34676.6</v>
      </c>
    </row>
    <row r="1514" spans="1:8" s="22" customFormat="1" ht="18.75">
      <c r="A1514" s="276"/>
      <c r="B1514" s="681" t="s">
        <v>1754</v>
      </c>
      <c r="C1514" s="686"/>
      <c r="D1514" s="130" t="s">
        <v>93</v>
      </c>
      <c r="E1514" s="683"/>
      <c r="F1514" s="910">
        <v>47128.45454545454</v>
      </c>
      <c r="G1514" s="645"/>
      <c r="H1514" s="684">
        <v>51841.299999999996</v>
      </c>
    </row>
    <row r="1515" spans="1:8" s="22" customFormat="1" ht="19.5">
      <c r="A1515" s="276" t="s">
        <v>373</v>
      </c>
      <c r="B1515" s="685" t="s">
        <v>1755</v>
      </c>
      <c r="C1515" s="686"/>
      <c r="D1515" s="130"/>
      <c r="E1515" s="683"/>
      <c r="F1515" s="910"/>
      <c r="G1515" s="645"/>
      <c r="H1515" s="689"/>
    </row>
    <row r="1516" spans="1:8" s="22" customFormat="1" ht="18.75">
      <c r="A1516" s="276"/>
      <c r="B1516" s="681" t="s">
        <v>1756</v>
      </c>
      <c r="C1516" s="686"/>
      <c r="D1516" s="130" t="s">
        <v>93</v>
      </c>
      <c r="E1516" s="683"/>
      <c r="F1516" s="910">
        <v>4428.772727272727</v>
      </c>
      <c r="G1516" s="645"/>
      <c r="H1516" s="684">
        <v>4871.65</v>
      </c>
    </row>
    <row r="1517" spans="1:8" s="22" customFormat="1" ht="18.75">
      <c r="A1517" s="276"/>
      <c r="B1517" s="681" t="s">
        <v>1757</v>
      </c>
      <c r="C1517" s="686"/>
      <c r="D1517" s="130" t="s">
        <v>93</v>
      </c>
      <c r="E1517" s="683"/>
      <c r="F1517" s="910">
        <v>6243.681818181818</v>
      </c>
      <c r="G1517" s="645"/>
      <c r="H1517" s="684">
        <v>6868.05</v>
      </c>
    </row>
    <row r="1518" spans="1:8" s="22" customFormat="1" ht="18.75">
      <c r="A1518" s="276"/>
      <c r="B1518" s="681" t="s">
        <v>1758</v>
      </c>
      <c r="C1518" s="686"/>
      <c r="D1518" s="130" t="s">
        <v>93</v>
      </c>
      <c r="E1518" s="683"/>
      <c r="F1518" s="910">
        <v>8009.272727272725</v>
      </c>
      <c r="G1518" s="645"/>
      <c r="H1518" s="684">
        <v>8810.199999999999</v>
      </c>
    </row>
    <row r="1519" spans="1:8" s="22" customFormat="1" ht="18.75">
      <c r="A1519" s="276"/>
      <c r="B1519" s="681" t="s">
        <v>1759</v>
      </c>
      <c r="C1519" s="686"/>
      <c r="D1519" s="130" t="s">
        <v>93</v>
      </c>
      <c r="E1519" s="683"/>
      <c r="F1519" s="910">
        <v>11402.363636363636</v>
      </c>
      <c r="G1519" s="645"/>
      <c r="H1519" s="684">
        <v>12542.6</v>
      </c>
    </row>
    <row r="1520" spans="1:8" s="22" customFormat="1" ht="18.75">
      <c r="A1520" s="276"/>
      <c r="B1520" s="681" t="s">
        <v>1760</v>
      </c>
      <c r="C1520" s="686"/>
      <c r="D1520" s="130" t="s">
        <v>93</v>
      </c>
      <c r="E1520" s="683"/>
      <c r="F1520" s="910">
        <v>18484.45454545454</v>
      </c>
      <c r="G1520" s="645"/>
      <c r="H1520" s="684">
        <v>20332.899999999998</v>
      </c>
    </row>
    <row r="1521" spans="1:8" s="22" customFormat="1" ht="19.5">
      <c r="A1521" s="276" t="s">
        <v>374</v>
      </c>
      <c r="B1521" s="685" t="s">
        <v>1761</v>
      </c>
      <c r="C1521" s="686"/>
      <c r="D1521" s="130"/>
      <c r="E1521" s="683"/>
      <c r="F1521" s="910"/>
      <c r="G1521" s="645"/>
      <c r="H1521" s="689"/>
    </row>
    <row r="1522" spans="1:8" s="22" customFormat="1" ht="18.75">
      <c r="A1522" s="276"/>
      <c r="B1522" s="681" t="s">
        <v>1762</v>
      </c>
      <c r="C1522" s="686"/>
      <c r="D1522" s="130" t="s">
        <v>93</v>
      </c>
      <c r="E1522" s="683"/>
      <c r="F1522" s="910">
        <v>4320.272727272727</v>
      </c>
      <c r="G1522" s="645"/>
      <c r="H1522" s="684">
        <v>4752.3</v>
      </c>
    </row>
    <row r="1523" spans="1:8" s="22" customFormat="1" ht="18.75">
      <c r="A1523" s="276"/>
      <c r="B1523" s="690" t="s">
        <v>1763</v>
      </c>
      <c r="C1523" s="686"/>
      <c r="D1523" s="130" t="s">
        <v>93</v>
      </c>
      <c r="E1523" s="683"/>
      <c r="F1523" s="910">
        <v>5947.772727272727</v>
      </c>
      <c r="G1523" s="645"/>
      <c r="H1523" s="684">
        <v>6542.55</v>
      </c>
    </row>
    <row r="1524" spans="1:8" s="22" customFormat="1" ht="18.75">
      <c r="A1524" s="276"/>
      <c r="B1524" s="681" t="s">
        <v>1764</v>
      </c>
      <c r="C1524" s="686"/>
      <c r="D1524" s="130" t="s">
        <v>93</v>
      </c>
      <c r="E1524" s="683"/>
      <c r="F1524" s="910">
        <v>9705.81818181818</v>
      </c>
      <c r="G1524" s="645"/>
      <c r="H1524" s="684">
        <v>10676.4</v>
      </c>
    </row>
    <row r="1525" spans="1:8" s="22" customFormat="1" ht="18.75">
      <c r="A1525" s="276"/>
      <c r="B1525" s="690" t="s">
        <v>1765</v>
      </c>
      <c r="C1525" s="686"/>
      <c r="D1525" s="130" t="s">
        <v>93</v>
      </c>
      <c r="E1525" s="683"/>
      <c r="F1525" s="910">
        <v>14696.81818181818</v>
      </c>
      <c r="G1525" s="645"/>
      <c r="H1525" s="684">
        <v>16166.5</v>
      </c>
    </row>
    <row r="1526" spans="1:8" s="22" customFormat="1" ht="18.75">
      <c r="A1526" s="276"/>
      <c r="B1526" s="681" t="s">
        <v>1766</v>
      </c>
      <c r="C1526" s="686"/>
      <c r="D1526" s="130" t="s">
        <v>93</v>
      </c>
      <c r="E1526" s="683"/>
      <c r="F1526" s="910">
        <v>21571.772727272728</v>
      </c>
      <c r="G1526" s="645"/>
      <c r="H1526" s="684">
        <v>23728.95</v>
      </c>
    </row>
    <row r="1527" spans="1:8" s="22" customFormat="1" ht="18.75">
      <c r="A1527" s="276"/>
      <c r="B1527" s="681" t="s">
        <v>1767</v>
      </c>
      <c r="C1527" s="686"/>
      <c r="D1527" s="130" t="s">
        <v>93</v>
      </c>
      <c r="E1527" s="683"/>
      <c r="F1527" s="910">
        <v>35735.95454545454</v>
      </c>
      <c r="G1527" s="645"/>
      <c r="H1527" s="684">
        <v>39309.549999999996</v>
      </c>
    </row>
    <row r="1528" spans="1:8" s="22" customFormat="1" ht="19.5">
      <c r="A1528" s="276" t="s">
        <v>375</v>
      </c>
      <c r="B1528" s="691" t="s">
        <v>1768</v>
      </c>
      <c r="C1528" s="692"/>
      <c r="D1528" s="130"/>
      <c r="E1528" s="56"/>
      <c r="F1528" s="910"/>
      <c r="G1528" s="645"/>
      <c r="H1528" s="693"/>
    </row>
    <row r="1529" spans="1:8" s="22" customFormat="1" ht="18.75">
      <c r="A1529" s="276"/>
      <c r="B1529" s="694" t="s">
        <v>1769</v>
      </c>
      <c r="C1529" s="692"/>
      <c r="D1529" s="130" t="s">
        <v>93</v>
      </c>
      <c r="E1529" s="56"/>
      <c r="F1529" s="910">
        <v>4596.454545454545</v>
      </c>
      <c r="G1529" s="645"/>
      <c r="H1529" s="693">
        <v>5056.099999999999</v>
      </c>
    </row>
    <row r="1530" spans="1:8" s="22" customFormat="1" ht="18.75">
      <c r="A1530" s="276"/>
      <c r="B1530" s="695" t="s">
        <v>1770</v>
      </c>
      <c r="C1530" s="692"/>
      <c r="D1530" s="130" t="s">
        <v>93</v>
      </c>
      <c r="E1530" s="56"/>
      <c r="F1530" s="910">
        <v>7703.5</v>
      </c>
      <c r="G1530" s="645"/>
      <c r="H1530" s="693">
        <v>8473.85</v>
      </c>
    </row>
    <row r="1531" spans="1:8" s="22" customFormat="1" ht="18.75">
      <c r="A1531" s="276"/>
      <c r="B1531" s="694" t="s">
        <v>1771</v>
      </c>
      <c r="C1531" s="692"/>
      <c r="D1531" s="130" t="s">
        <v>93</v>
      </c>
      <c r="E1531" s="56"/>
      <c r="F1531" s="910">
        <v>13059.454545454544</v>
      </c>
      <c r="G1531" s="645"/>
      <c r="H1531" s="693">
        <v>14365.4</v>
      </c>
    </row>
    <row r="1532" spans="1:8" s="22" customFormat="1" ht="18.75">
      <c r="A1532" s="276"/>
      <c r="B1532" s="696" t="s">
        <v>1772</v>
      </c>
      <c r="C1532" s="692"/>
      <c r="D1532" s="130" t="s">
        <v>93</v>
      </c>
      <c r="E1532" s="56"/>
      <c r="F1532" s="910">
        <v>20220.454545454544</v>
      </c>
      <c r="G1532" s="645"/>
      <c r="H1532" s="693">
        <v>22242.5</v>
      </c>
    </row>
    <row r="1533" spans="1:8" s="22" customFormat="1" ht="18.75">
      <c r="A1533" s="276"/>
      <c r="B1533" s="696" t="s">
        <v>1773</v>
      </c>
      <c r="C1533" s="692"/>
      <c r="D1533" s="130" t="s">
        <v>93</v>
      </c>
      <c r="E1533" s="56"/>
      <c r="F1533" s="910">
        <v>28979.363636363632</v>
      </c>
      <c r="G1533" s="645"/>
      <c r="H1533" s="693">
        <v>31877.3</v>
      </c>
    </row>
    <row r="1534" spans="1:8" s="22" customFormat="1" ht="18.75">
      <c r="A1534" s="276"/>
      <c r="B1534" s="695" t="s">
        <v>1774</v>
      </c>
      <c r="C1534" s="692"/>
      <c r="D1534" s="130" t="s">
        <v>93</v>
      </c>
      <c r="E1534" s="56"/>
      <c r="F1534" s="910">
        <v>50501.81818181818</v>
      </c>
      <c r="G1534" s="645"/>
      <c r="H1534" s="693">
        <v>55552</v>
      </c>
    </row>
    <row r="1535" spans="1:8" s="22" customFormat="1" ht="18.75">
      <c r="A1535" s="276"/>
      <c r="B1535" s="695" t="s">
        <v>1775</v>
      </c>
      <c r="C1535" s="692"/>
      <c r="D1535" s="130" t="s">
        <v>93</v>
      </c>
      <c r="E1535" s="56"/>
      <c r="F1535" s="910">
        <v>77015.27272727272</v>
      </c>
      <c r="G1535" s="645"/>
      <c r="H1535" s="693">
        <v>84716.8</v>
      </c>
    </row>
    <row r="1536" spans="1:8" s="22" customFormat="1" ht="18.75">
      <c r="A1536" s="276"/>
      <c r="B1536" s="695" t="s">
        <v>1776</v>
      </c>
      <c r="C1536" s="692"/>
      <c r="D1536" s="130" t="s">
        <v>93</v>
      </c>
      <c r="E1536" s="56"/>
      <c r="F1536" s="910">
        <v>129065.68181818181</v>
      </c>
      <c r="G1536" s="645"/>
      <c r="H1536" s="693">
        <v>141972.25</v>
      </c>
    </row>
    <row r="1537" spans="1:8" s="22" customFormat="1" ht="19.5">
      <c r="A1537" s="276" t="s">
        <v>376</v>
      </c>
      <c r="B1537" s="691" t="s">
        <v>1777</v>
      </c>
      <c r="C1537" s="692"/>
      <c r="D1537" s="130"/>
      <c r="E1537" s="56"/>
      <c r="F1537" s="910"/>
      <c r="G1537" s="645"/>
      <c r="H1537" s="693"/>
    </row>
    <row r="1538" spans="1:8" s="22" customFormat="1" ht="18.75">
      <c r="A1538" s="276"/>
      <c r="B1538" s="697" t="s">
        <v>1778</v>
      </c>
      <c r="C1538" s="692"/>
      <c r="D1538" s="130" t="s">
        <v>93</v>
      </c>
      <c r="E1538" s="56"/>
      <c r="F1538" s="910">
        <v>6707.272727272727</v>
      </c>
      <c r="G1538" s="645"/>
      <c r="H1538" s="693">
        <v>7378</v>
      </c>
    </row>
    <row r="1539" spans="1:8" s="22" customFormat="1" ht="18.75">
      <c r="A1539" s="276"/>
      <c r="B1539" s="697" t="s">
        <v>1779</v>
      </c>
      <c r="C1539" s="692"/>
      <c r="D1539" s="130" t="s">
        <v>93</v>
      </c>
      <c r="E1539" s="56"/>
      <c r="F1539" s="910">
        <v>8650.40909090909</v>
      </c>
      <c r="G1539" s="645"/>
      <c r="H1539" s="693">
        <v>9515.449999999999</v>
      </c>
    </row>
    <row r="1540" spans="1:8" s="22" customFormat="1" ht="18.75">
      <c r="A1540" s="276"/>
      <c r="B1540" s="697" t="s">
        <v>1780</v>
      </c>
      <c r="C1540" s="692"/>
      <c r="D1540" s="130" t="s">
        <v>93</v>
      </c>
      <c r="E1540" s="56"/>
      <c r="F1540" s="910">
        <v>12487.363636363636</v>
      </c>
      <c r="G1540" s="645"/>
      <c r="H1540" s="693">
        <v>13736.1</v>
      </c>
    </row>
    <row r="1541" spans="1:8" s="22" customFormat="1" ht="18.75">
      <c r="A1541" s="276"/>
      <c r="B1541" s="697" t="s">
        <v>1781</v>
      </c>
      <c r="C1541" s="692"/>
      <c r="D1541" s="130" t="s">
        <v>93</v>
      </c>
      <c r="E1541" s="56"/>
      <c r="F1541" s="910">
        <v>18158.954545454544</v>
      </c>
      <c r="G1541" s="645"/>
      <c r="H1541" s="693">
        <v>19974.85</v>
      </c>
    </row>
    <row r="1542" spans="1:8" s="22" customFormat="1" ht="18.75">
      <c r="A1542" s="276"/>
      <c r="B1542" s="697" t="s">
        <v>1782</v>
      </c>
      <c r="C1542" s="692"/>
      <c r="D1542" s="130" t="s">
        <v>93</v>
      </c>
      <c r="E1542" s="56"/>
      <c r="F1542" s="910">
        <v>25477.772727272724</v>
      </c>
      <c r="G1542" s="645"/>
      <c r="H1542" s="693">
        <v>28025.55</v>
      </c>
    </row>
    <row r="1543" spans="1:8" s="22" customFormat="1" ht="18.75">
      <c r="A1543" s="276"/>
      <c r="B1543" s="698" t="s">
        <v>1783</v>
      </c>
      <c r="C1543" s="692"/>
      <c r="D1543" s="130" t="s">
        <v>93</v>
      </c>
      <c r="E1543" s="56"/>
      <c r="F1543" s="910">
        <v>39839.22727272727</v>
      </c>
      <c r="G1543" s="645"/>
      <c r="H1543" s="693">
        <v>43823.15</v>
      </c>
    </row>
    <row r="1544" spans="1:8" s="22" customFormat="1" ht="19.5">
      <c r="A1544" s="276" t="s">
        <v>417</v>
      </c>
      <c r="B1544" s="691" t="s">
        <v>1784</v>
      </c>
      <c r="C1544" s="692"/>
      <c r="D1544" s="130"/>
      <c r="E1544" s="56"/>
      <c r="F1544" s="910"/>
      <c r="G1544" s="645"/>
      <c r="H1544" s="56"/>
    </row>
    <row r="1545" spans="1:8" s="22" customFormat="1" ht="18.75">
      <c r="A1545" s="276"/>
      <c r="B1545" s="697" t="s">
        <v>1785</v>
      </c>
      <c r="C1545" s="692"/>
      <c r="D1545" s="130" t="s">
        <v>93</v>
      </c>
      <c r="E1545" s="56"/>
      <c r="F1545" s="910">
        <v>6411.363636363636</v>
      </c>
      <c r="G1545" s="645"/>
      <c r="H1545" s="693">
        <v>7052.5</v>
      </c>
    </row>
    <row r="1546" spans="1:8" s="22" customFormat="1" ht="18.75">
      <c r="A1546" s="276"/>
      <c r="B1546" s="697" t="s">
        <v>1786</v>
      </c>
      <c r="C1546" s="692"/>
      <c r="D1546" s="130" t="s">
        <v>93</v>
      </c>
      <c r="E1546" s="56"/>
      <c r="F1546" s="910">
        <v>8315.045454545454</v>
      </c>
      <c r="G1546" s="645"/>
      <c r="H1546" s="693">
        <v>9146.55</v>
      </c>
    </row>
    <row r="1547" spans="1:8" s="22" customFormat="1" ht="18.75">
      <c r="A1547" s="276"/>
      <c r="B1547" s="697" t="s">
        <v>1787</v>
      </c>
      <c r="C1547" s="692"/>
      <c r="D1547" s="130" t="s">
        <v>93</v>
      </c>
      <c r="E1547" s="56"/>
      <c r="F1547" s="910">
        <v>12438.045454545454</v>
      </c>
      <c r="G1547" s="645"/>
      <c r="H1547" s="693">
        <v>13681.85</v>
      </c>
    </row>
    <row r="1548" spans="1:8" s="22" customFormat="1" ht="18.75">
      <c r="A1548" s="276"/>
      <c r="B1548" s="697" t="s">
        <v>1788</v>
      </c>
      <c r="C1548" s="692"/>
      <c r="D1548" s="130" t="s">
        <v>93</v>
      </c>
      <c r="E1548" s="56"/>
      <c r="F1548" s="910">
        <v>17705.227272727272</v>
      </c>
      <c r="G1548" s="645"/>
      <c r="H1548" s="693">
        <v>19475.75</v>
      </c>
    </row>
    <row r="1549" spans="1:8" s="22" customFormat="1" ht="18.75">
      <c r="A1549" s="276"/>
      <c r="B1549" s="697" t="s">
        <v>1789</v>
      </c>
      <c r="C1549" s="692"/>
      <c r="D1549" s="130" t="s">
        <v>93</v>
      </c>
      <c r="E1549" s="56"/>
      <c r="F1549" s="910">
        <v>24935.272727272724</v>
      </c>
      <c r="G1549" s="645"/>
      <c r="H1549" s="693">
        <v>27428.8</v>
      </c>
    </row>
    <row r="1550" spans="1:8" s="22" customFormat="1" ht="18.75">
      <c r="A1550" s="276"/>
      <c r="B1550" s="697" t="s">
        <v>1790</v>
      </c>
      <c r="C1550" s="692"/>
      <c r="D1550" s="130" t="s">
        <v>93</v>
      </c>
      <c r="E1550" s="56"/>
      <c r="F1550" s="910">
        <v>39513.727272727265</v>
      </c>
      <c r="G1550" s="645"/>
      <c r="H1550" s="693">
        <v>43465.1</v>
      </c>
    </row>
    <row r="1551" spans="1:7" s="22" customFormat="1" ht="84" customHeight="1">
      <c r="A1551" s="276">
        <v>5</v>
      </c>
      <c r="B1551" s="1226" t="s">
        <v>2148</v>
      </c>
      <c r="C1551" s="1227"/>
      <c r="D1551" s="1227"/>
      <c r="E1551" s="1227"/>
      <c r="F1551" s="1228"/>
      <c r="G1551" s="645"/>
    </row>
    <row r="1552" spans="1:7" s="22" customFormat="1" ht="32.25" customHeight="1">
      <c r="A1552" s="276"/>
      <c r="B1552" s="960" t="s">
        <v>1675</v>
      </c>
      <c r="C1552" s="961"/>
      <c r="D1552" s="961"/>
      <c r="E1552" s="961"/>
      <c r="F1552" s="962"/>
      <c r="G1552" s="645"/>
    </row>
    <row r="1553" spans="1:7" s="34" customFormat="1" ht="37.5" hidden="1">
      <c r="A1553" s="128"/>
      <c r="B1553" s="114" t="s">
        <v>228</v>
      </c>
      <c r="C1553" s="1021" t="s">
        <v>298</v>
      </c>
      <c r="D1553" s="227" t="s">
        <v>29</v>
      </c>
      <c r="E1553" s="218"/>
      <c r="F1553" s="911"/>
      <c r="G1553" s="646"/>
    </row>
    <row r="1554" spans="1:7" s="34" customFormat="1" ht="37.5" hidden="1">
      <c r="A1554" s="128"/>
      <c r="B1554" s="114" t="s">
        <v>266</v>
      </c>
      <c r="C1554" s="1022"/>
      <c r="D1554" s="227" t="s">
        <v>29</v>
      </c>
      <c r="E1554" s="218"/>
      <c r="F1554" s="911"/>
      <c r="G1554" s="646"/>
    </row>
    <row r="1555" spans="1:7" s="34" customFormat="1" ht="37.5" hidden="1">
      <c r="A1555" s="128"/>
      <c r="B1555" s="114" t="s">
        <v>229</v>
      </c>
      <c r="C1555" s="1022"/>
      <c r="D1555" s="227" t="s">
        <v>29</v>
      </c>
      <c r="E1555" s="218"/>
      <c r="F1555" s="911"/>
      <c r="G1555" s="646"/>
    </row>
    <row r="1556" spans="1:7" s="34" customFormat="1" ht="37.5" hidden="1">
      <c r="A1556" s="128"/>
      <c r="B1556" s="114" t="s">
        <v>230</v>
      </c>
      <c r="C1556" s="1022"/>
      <c r="D1556" s="51" t="s">
        <v>87</v>
      </c>
      <c r="E1556" s="218"/>
      <c r="F1556" s="911"/>
      <c r="G1556" s="646"/>
    </row>
    <row r="1557" spans="1:7" s="34" customFormat="1" ht="37.5" hidden="1">
      <c r="A1557" s="128"/>
      <c r="B1557" s="114" t="s">
        <v>295</v>
      </c>
      <c r="C1557" s="1021" t="s">
        <v>242</v>
      </c>
      <c r="D1557" s="51" t="s">
        <v>87</v>
      </c>
      <c r="E1557" s="218"/>
      <c r="F1557" s="911"/>
      <c r="G1557" s="646"/>
    </row>
    <row r="1558" spans="1:7" s="34" customFormat="1" ht="37.5" hidden="1">
      <c r="A1558" s="128"/>
      <c r="B1558" s="114" t="s">
        <v>296</v>
      </c>
      <c r="C1558" s="1021"/>
      <c r="D1558" s="51" t="s">
        <v>87</v>
      </c>
      <c r="E1558" s="218"/>
      <c r="F1558" s="911"/>
      <c r="G1558" s="646"/>
    </row>
    <row r="1559" spans="1:7" s="34" customFormat="1" ht="37.5" hidden="1">
      <c r="A1559" s="128"/>
      <c r="B1559" s="114" t="s">
        <v>231</v>
      </c>
      <c r="C1559" s="1021"/>
      <c r="D1559" s="51" t="s">
        <v>87</v>
      </c>
      <c r="E1559" s="218"/>
      <c r="F1559" s="911"/>
      <c r="G1559" s="646"/>
    </row>
    <row r="1560" spans="1:7" s="34" customFormat="1" ht="37.5" hidden="1">
      <c r="A1560" s="128"/>
      <c r="B1560" s="114" t="s">
        <v>232</v>
      </c>
      <c r="C1560" s="1021"/>
      <c r="D1560" s="51" t="s">
        <v>87</v>
      </c>
      <c r="E1560" s="218"/>
      <c r="F1560" s="911"/>
      <c r="G1560" s="646"/>
    </row>
    <row r="1561" spans="1:7" s="34" customFormat="1" ht="37.5" hidden="1">
      <c r="A1561" s="128"/>
      <c r="B1561" s="114" t="s">
        <v>233</v>
      </c>
      <c r="C1561" s="1021"/>
      <c r="D1561" s="51" t="s">
        <v>87</v>
      </c>
      <c r="E1561" s="218"/>
      <c r="F1561" s="911"/>
      <c r="G1561" s="646"/>
    </row>
    <row r="1562" spans="1:7" s="34" customFormat="1" ht="37.5" hidden="1">
      <c r="A1562" s="128"/>
      <c r="B1562" s="114" t="s">
        <v>234</v>
      </c>
      <c r="C1562" s="229" t="s">
        <v>243</v>
      </c>
      <c r="D1562" s="51" t="s">
        <v>87</v>
      </c>
      <c r="E1562" s="218"/>
      <c r="F1562" s="911"/>
      <c r="G1562" s="646"/>
    </row>
    <row r="1563" spans="1:7" s="34" customFormat="1" ht="37.5" hidden="1">
      <c r="A1563" s="128"/>
      <c r="B1563" s="114" t="s">
        <v>235</v>
      </c>
      <c r="C1563" s="229" t="s">
        <v>244</v>
      </c>
      <c r="D1563" s="51" t="s">
        <v>87</v>
      </c>
      <c r="E1563" s="218"/>
      <c r="F1563" s="911"/>
      <c r="G1563" s="646"/>
    </row>
    <row r="1564" spans="1:7" s="34" customFormat="1" ht="37.5" hidden="1">
      <c r="A1564" s="128"/>
      <c r="B1564" s="114" t="s">
        <v>236</v>
      </c>
      <c r="C1564" s="229" t="s">
        <v>244</v>
      </c>
      <c r="D1564" s="51" t="s">
        <v>87</v>
      </c>
      <c r="E1564" s="218"/>
      <c r="F1564" s="911"/>
      <c r="G1564" s="646"/>
    </row>
    <row r="1565" spans="1:7" s="34" customFormat="1" ht="37.5" hidden="1">
      <c r="A1565" s="128"/>
      <c r="B1565" s="114" t="s">
        <v>237</v>
      </c>
      <c r="C1565" s="229" t="s">
        <v>244</v>
      </c>
      <c r="D1565" s="51" t="s">
        <v>87</v>
      </c>
      <c r="E1565" s="218"/>
      <c r="F1565" s="911"/>
      <c r="G1565" s="646"/>
    </row>
    <row r="1566" spans="1:7" s="34" customFormat="1" ht="37.5" hidden="1">
      <c r="A1566" s="128"/>
      <c r="B1566" s="114" t="s">
        <v>238</v>
      </c>
      <c r="C1566" s="229" t="s">
        <v>244</v>
      </c>
      <c r="D1566" s="51" t="s">
        <v>87</v>
      </c>
      <c r="E1566" s="218"/>
      <c r="F1566" s="911"/>
      <c r="G1566" s="646"/>
    </row>
    <row r="1567" spans="1:7" s="34" customFormat="1" ht="37.5" hidden="1">
      <c r="A1567" s="128"/>
      <c r="B1567" s="114" t="s">
        <v>239</v>
      </c>
      <c r="C1567" s="230" t="s">
        <v>245</v>
      </c>
      <c r="D1567" s="51" t="s">
        <v>87</v>
      </c>
      <c r="E1567" s="218"/>
      <c r="F1567" s="911"/>
      <c r="G1567" s="646"/>
    </row>
    <row r="1568" spans="1:7" s="34" customFormat="1" ht="37.5" hidden="1">
      <c r="A1568" s="128"/>
      <c r="B1568" s="114" t="s">
        <v>240</v>
      </c>
      <c r="C1568" s="230" t="s">
        <v>246</v>
      </c>
      <c r="D1568" s="227" t="s">
        <v>859</v>
      </c>
      <c r="E1568" s="218"/>
      <c r="F1568" s="911"/>
      <c r="G1568" s="646"/>
    </row>
    <row r="1569" spans="1:7" s="34" customFormat="1" ht="37.5" hidden="1">
      <c r="A1569" s="128"/>
      <c r="B1569" s="114" t="s">
        <v>241</v>
      </c>
      <c r="C1569" s="229" t="s">
        <v>244</v>
      </c>
      <c r="D1569" s="227" t="s">
        <v>859</v>
      </c>
      <c r="E1569" s="218"/>
      <c r="F1569" s="911"/>
      <c r="G1569" s="646"/>
    </row>
    <row r="1570" spans="1:7" s="34" customFormat="1" ht="37.5" hidden="1">
      <c r="A1570" s="128"/>
      <c r="B1570" s="114" t="s">
        <v>300</v>
      </c>
      <c r="C1570" s="229" t="s">
        <v>247</v>
      </c>
      <c r="D1570" s="227" t="s">
        <v>29</v>
      </c>
      <c r="E1570" s="218"/>
      <c r="F1570" s="911"/>
      <c r="G1570" s="646"/>
    </row>
    <row r="1571" spans="1:7" s="34" customFormat="1" ht="42.75" customHeight="1">
      <c r="A1571" s="128">
        <v>6</v>
      </c>
      <c r="B1571" s="1211" t="s">
        <v>2067</v>
      </c>
      <c r="C1571" s="1212"/>
      <c r="D1571" s="1212"/>
      <c r="E1571" s="1212"/>
      <c r="F1571" s="1213"/>
      <c r="G1571" s="646"/>
    </row>
    <row r="1572" spans="1:7" s="34" customFormat="1" ht="31.5" customHeight="1">
      <c r="A1572" s="128"/>
      <c r="B1572" s="960" t="s">
        <v>1675</v>
      </c>
      <c r="C1572" s="961"/>
      <c r="D1572" s="961"/>
      <c r="E1572" s="961"/>
      <c r="F1572" s="962"/>
      <c r="G1572" s="646"/>
    </row>
    <row r="1573" spans="1:7" s="34" customFormat="1" ht="61.5" customHeight="1" hidden="1">
      <c r="A1573" s="128"/>
      <c r="B1573" s="388" t="s">
        <v>714</v>
      </c>
      <c r="C1573" s="389" t="s">
        <v>1806</v>
      </c>
      <c r="D1573" s="390" t="s">
        <v>859</v>
      </c>
      <c r="E1573" s="391"/>
      <c r="F1573" s="912"/>
      <c r="G1573" s="646"/>
    </row>
    <row r="1574" spans="1:7" s="34" customFormat="1" ht="37.5" hidden="1">
      <c r="A1574" s="128"/>
      <c r="B1574" s="388" t="s">
        <v>722</v>
      </c>
      <c r="C1574" s="392" t="s">
        <v>108</v>
      </c>
      <c r="D1574" s="51" t="s">
        <v>87</v>
      </c>
      <c r="E1574" s="391"/>
      <c r="F1574" s="912"/>
      <c r="G1574" s="646"/>
    </row>
    <row r="1575" spans="1:7" s="34" customFormat="1" ht="37.5" hidden="1">
      <c r="A1575" s="128"/>
      <c r="B1575" s="388" t="s">
        <v>723</v>
      </c>
      <c r="C1575" s="392" t="s">
        <v>108</v>
      </c>
      <c r="D1575" s="51" t="s">
        <v>87</v>
      </c>
      <c r="E1575" s="391"/>
      <c r="F1575" s="912"/>
      <c r="G1575" s="646"/>
    </row>
    <row r="1576" spans="1:7" s="34" customFormat="1" ht="37.5" hidden="1">
      <c r="A1576" s="128"/>
      <c r="B1576" s="388" t="s">
        <v>724</v>
      </c>
      <c r="C1576" s="392" t="s">
        <v>108</v>
      </c>
      <c r="D1576" s="51" t="s">
        <v>87</v>
      </c>
      <c r="E1576" s="391"/>
      <c r="F1576" s="912"/>
      <c r="G1576" s="646"/>
    </row>
    <row r="1577" spans="1:7" s="34" customFormat="1" ht="37.5" hidden="1">
      <c r="A1577" s="128"/>
      <c r="B1577" s="388" t="s">
        <v>725</v>
      </c>
      <c r="C1577" s="392" t="s">
        <v>108</v>
      </c>
      <c r="D1577" s="51" t="s">
        <v>87</v>
      </c>
      <c r="E1577" s="391"/>
      <c r="F1577" s="912"/>
      <c r="G1577" s="646"/>
    </row>
    <row r="1578" spans="1:7" s="34" customFormat="1" ht="37.5" hidden="1">
      <c r="A1578" s="128"/>
      <c r="B1578" s="388" t="s">
        <v>726</v>
      </c>
      <c r="C1578" s="392" t="s">
        <v>108</v>
      </c>
      <c r="D1578" s="51" t="s">
        <v>87</v>
      </c>
      <c r="E1578" s="391"/>
      <c r="F1578" s="912"/>
      <c r="G1578" s="646"/>
    </row>
    <row r="1579" spans="1:7" s="34" customFormat="1" ht="37.5" hidden="1">
      <c r="A1579" s="128"/>
      <c r="B1579" s="388" t="s">
        <v>727</v>
      </c>
      <c r="C1579" s="392" t="s">
        <v>108</v>
      </c>
      <c r="D1579" s="51" t="s">
        <v>87</v>
      </c>
      <c r="E1579" s="391"/>
      <c r="F1579" s="912"/>
      <c r="G1579" s="646"/>
    </row>
    <row r="1580" spans="1:7" s="34" customFormat="1" ht="37.5" hidden="1">
      <c r="A1580" s="128"/>
      <c r="B1580" s="388" t="s">
        <v>735</v>
      </c>
      <c r="C1580" s="392" t="s">
        <v>108</v>
      </c>
      <c r="D1580" s="51" t="s">
        <v>87</v>
      </c>
      <c r="E1580" s="391"/>
      <c r="F1580" s="912"/>
      <c r="G1580" s="646"/>
    </row>
    <row r="1581" spans="1:7" s="34" customFormat="1" ht="37.5" hidden="1">
      <c r="A1581" s="128"/>
      <c r="B1581" s="388" t="s">
        <v>728</v>
      </c>
      <c r="C1581" s="392" t="s">
        <v>108</v>
      </c>
      <c r="D1581" s="51" t="s">
        <v>87</v>
      </c>
      <c r="E1581" s="391"/>
      <c r="F1581" s="912"/>
      <c r="G1581" s="646"/>
    </row>
    <row r="1582" spans="1:7" s="34" customFormat="1" ht="37.5" hidden="1">
      <c r="A1582" s="128"/>
      <c r="B1582" s="388" t="s">
        <v>729</v>
      </c>
      <c r="C1582" s="392" t="s">
        <v>108</v>
      </c>
      <c r="D1582" s="51" t="s">
        <v>87</v>
      </c>
      <c r="E1582" s="391"/>
      <c r="F1582" s="912"/>
      <c r="G1582" s="646"/>
    </row>
    <row r="1583" spans="1:7" s="34" customFormat="1" ht="37.5" hidden="1">
      <c r="A1583" s="128"/>
      <c r="B1583" s="388" t="s">
        <v>730</v>
      </c>
      <c r="C1583" s="392" t="s">
        <v>108</v>
      </c>
      <c r="D1583" s="51" t="s">
        <v>87</v>
      </c>
      <c r="E1583" s="391"/>
      <c r="F1583" s="912"/>
      <c r="G1583" s="646"/>
    </row>
    <row r="1584" spans="1:7" s="34" customFormat="1" ht="37.5" hidden="1">
      <c r="A1584" s="128"/>
      <c r="B1584" s="388" t="s">
        <v>731</v>
      </c>
      <c r="C1584" s="392" t="s">
        <v>108</v>
      </c>
      <c r="D1584" s="51" t="s">
        <v>87</v>
      </c>
      <c r="E1584" s="391"/>
      <c r="F1584" s="912"/>
      <c r="G1584" s="646"/>
    </row>
    <row r="1585" spans="1:7" s="34" customFormat="1" ht="37.5" hidden="1">
      <c r="A1585" s="128"/>
      <c r="B1585" s="388" t="s">
        <v>732</v>
      </c>
      <c r="C1585" s="392" t="s">
        <v>108</v>
      </c>
      <c r="D1585" s="390" t="s">
        <v>859</v>
      </c>
      <c r="E1585" s="391"/>
      <c r="F1585" s="912"/>
      <c r="G1585" s="646"/>
    </row>
    <row r="1586" spans="1:7" s="34" customFormat="1" ht="37.5" hidden="1">
      <c r="A1586" s="128"/>
      <c r="B1586" s="388" t="s">
        <v>733</v>
      </c>
      <c r="C1586" s="392" t="s">
        <v>108</v>
      </c>
      <c r="D1586" s="51" t="s">
        <v>87</v>
      </c>
      <c r="E1586" s="391"/>
      <c r="F1586" s="912"/>
      <c r="G1586" s="646"/>
    </row>
    <row r="1587" spans="1:7" s="34" customFormat="1" ht="37.5" hidden="1">
      <c r="A1587" s="128"/>
      <c r="B1587" s="388" t="s">
        <v>734</v>
      </c>
      <c r="C1587" s="392" t="s">
        <v>108</v>
      </c>
      <c r="D1587" s="51" t="s">
        <v>87</v>
      </c>
      <c r="E1587" s="391"/>
      <c r="F1587" s="912"/>
      <c r="G1587" s="646"/>
    </row>
    <row r="1588" spans="1:7" s="34" customFormat="1" ht="19.5" hidden="1">
      <c r="A1588" s="128"/>
      <c r="B1588" s="388" t="s">
        <v>715</v>
      </c>
      <c r="C1588" s="392" t="s">
        <v>108</v>
      </c>
      <c r="D1588" s="51" t="s">
        <v>87</v>
      </c>
      <c r="E1588" s="391"/>
      <c r="F1588" s="912"/>
      <c r="G1588" s="646"/>
    </row>
    <row r="1589" spans="1:7" s="34" customFormat="1" ht="19.5" hidden="1">
      <c r="A1589" s="128"/>
      <c r="B1589" s="388" t="s">
        <v>716</v>
      </c>
      <c r="C1589" s="392" t="s">
        <v>108</v>
      </c>
      <c r="D1589" s="51" t="s">
        <v>87</v>
      </c>
      <c r="E1589" s="391"/>
      <c r="F1589" s="912"/>
      <c r="G1589" s="646"/>
    </row>
    <row r="1590" spans="1:7" s="34" customFormat="1" ht="19.5" hidden="1">
      <c r="A1590" s="128"/>
      <c r="B1590" s="388" t="s">
        <v>717</v>
      </c>
      <c r="C1590" s="392" t="s">
        <v>108</v>
      </c>
      <c r="D1590" s="51" t="s">
        <v>87</v>
      </c>
      <c r="E1590" s="391"/>
      <c r="F1590" s="912"/>
      <c r="G1590" s="646"/>
    </row>
    <row r="1591" spans="1:7" s="34" customFormat="1" ht="19.5" hidden="1">
      <c r="A1591" s="128"/>
      <c r="B1591" s="388" t="s">
        <v>718</v>
      </c>
      <c r="C1591" s="392" t="s">
        <v>108</v>
      </c>
      <c r="D1591" s="51" t="s">
        <v>87</v>
      </c>
      <c r="E1591" s="391"/>
      <c r="F1591" s="912"/>
      <c r="G1591" s="646"/>
    </row>
    <row r="1592" spans="1:7" s="34" customFormat="1" ht="19.5" hidden="1">
      <c r="A1592" s="128"/>
      <c r="B1592" s="388" t="s">
        <v>719</v>
      </c>
      <c r="C1592" s="392" t="s">
        <v>108</v>
      </c>
      <c r="D1592" s="51" t="s">
        <v>87</v>
      </c>
      <c r="E1592" s="391"/>
      <c r="F1592" s="912"/>
      <c r="G1592" s="646"/>
    </row>
    <row r="1593" spans="1:7" s="34" customFormat="1" ht="19.5" hidden="1">
      <c r="A1593" s="128"/>
      <c r="B1593" s="388" t="s">
        <v>720</v>
      </c>
      <c r="C1593" s="392" t="s">
        <v>108</v>
      </c>
      <c r="D1593" s="51" t="s">
        <v>87</v>
      </c>
      <c r="E1593" s="391"/>
      <c r="F1593" s="912"/>
      <c r="G1593" s="646"/>
    </row>
    <row r="1594" spans="1:7" s="34" customFormat="1" ht="19.5" hidden="1">
      <c r="A1594" s="128"/>
      <c r="B1594" s="388" t="s">
        <v>721</v>
      </c>
      <c r="C1594" s="392" t="s">
        <v>108</v>
      </c>
      <c r="D1594" s="51" t="s">
        <v>87</v>
      </c>
      <c r="E1594" s="391"/>
      <c r="F1594" s="912"/>
      <c r="G1594" s="646"/>
    </row>
    <row r="1595" spans="1:7" s="34" customFormat="1" ht="63.75" customHeight="1">
      <c r="A1595" s="128">
        <v>7</v>
      </c>
      <c r="B1595" s="980" t="s">
        <v>2149</v>
      </c>
      <c r="C1595" s="981"/>
      <c r="D1595" s="981"/>
      <c r="E1595" s="981"/>
      <c r="F1595" s="982"/>
      <c r="G1595" s="646"/>
    </row>
    <row r="1596" spans="1:7" s="34" customFormat="1" ht="60" customHeight="1">
      <c r="A1596" s="128"/>
      <c r="B1596" s="388" t="s">
        <v>1052</v>
      </c>
      <c r="C1596" s="983" t="s">
        <v>1057</v>
      </c>
      <c r="D1596" s="504" t="s">
        <v>859</v>
      </c>
      <c r="E1596" s="391"/>
      <c r="F1596" s="912">
        <v>8500000</v>
      </c>
      <c r="G1596" s="646"/>
    </row>
    <row r="1597" spans="1:7" s="34" customFormat="1" ht="59.25" customHeight="1">
      <c r="A1597" s="128"/>
      <c r="B1597" s="388" t="s">
        <v>1053</v>
      </c>
      <c r="C1597" s="984"/>
      <c r="D1597" s="51" t="s">
        <v>87</v>
      </c>
      <c r="E1597" s="391"/>
      <c r="F1597" s="912">
        <v>9150000</v>
      </c>
      <c r="G1597" s="646"/>
    </row>
    <row r="1598" spans="1:7" s="34" customFormat="1" ht="60" customHeight="1">
      <c r="A1598" s="128"/>
      <c r="B1598" s="388" t="s">
        <v>1054</v>
      </c>
      <c r="C1598" s="984"/>
      <c r="D1598" s="51" t="s">
        <v>87</v>
      </c>
      <c r="E1598" s="391"/>
      <c r="F1598" s="912">
        <v>10450000</v>
      </c>
      <c r="G1598" s="646"/>
    </row>
    <row r="1599" spans="1:7" s="34" customFormat="1" ht="60" customHeight="1">
      <c r="A1599" s="128"/>
      <c r="B1599" s="388" t="s">
        <v>1055</v>
      </c>
      <c r="C1599" s="984"/>
      <c r="D1599" s="51" t="s">
        <v>87</v>
      </c>
      <c r="E1599" s="391"/>
      <c r="F1599" s="912">
        <v>11350000</v>
      </c>
      <c r="G1599" s="646"/>
    </row>
    <row r="1600" spans="1:7" s="34" customFormat="1" ht="58.5" customHeight="1">
      <c r="A1600" s="128"/>
      <c r="B1600" s="388" t="s">
        <v>1056</v>
      </c>
      <c r="C1600" s="985"/>
      <c r="D1600" s="51" t="s">
        <v>87</v>
      </c>
      <c r="E1600" s="391"/>
      <c r="F1600" s="912">
        <v>12800000</v>
      </c>
      <c r="G1600" s="646"/>
    </row>
    <row r="1601" spans="1:7" s="34" customFormat="1" ht="60.75" customHeight="1">
      <c r="A1601" s="128">
        <v>8</v>
      </c>
      <c r="B1601" s="968" t="s">
        <v>2150</v>
      </c>
      <c r="C1601" s="969"/>
      <c r="D1601" s="969"/>
      <c r="E1601" s="969"/>
      <c r="F1601" s="970"/>
      <c r="G1601" s="646"/>
    </row>
    <row r="1602" spans="1:7" s="34" customFormat="1" ht="18.75">
      <c r="A1602" s="128"/>
      <c r="B1602" s="960" t="s">
        <v>1675</v>
      </c>
      <c r="C1602" s="961"/>
      <c r="D1602" s="961"/>
      <c r="E1602" s="961"/>
      <c r="F1602" s="962"/>
      <c r="G1602" s="646"/>
    </row>
    <row r="1603" spans="1:7" s="34" customFormat="1" ht="37.5" hidden="1">
      <c r="A1603" s="128"/>
      <c r="B1603" s="548" t="s">
        <v>1134</v>
      </c>
      <c r="C1603" s="549"/>
      <c r="D1603" s="546" t="s">
        <v>859</v>
      </c>
      <c r="E1603" s="547"/>
      <c r="F1603" s="913"/>
      <c r="G1603" s="646"/>
    </row>
    <row r="1604" spans="1:7" s="34" customFormat="1" ht="37.5" hidden="1">
      <c r="A1604" s="128"/>
      <c r="B1604" s="548" t="s">
        <v>1135</v>
      </c>
      <c r="C1604" s="549"/>
      <c r="D1604" s="51" t="s">
        <v>87</v>
      </c>
      <c r="E1604" s="547"/>
      <c r="F1604" s="913"/>
      <c r="G1604" s="646"/>
    </row>
    <row r="1605" spans="1:7" s="34" customFormat="1" ht="37.5" hidden="1">
      <c r="A1605" s="128"/>
      <c r="B1605" s="548" t="s">
        <v>1136</v>
      </c>
      <c r="C1605" s="549"/>
      <c r="D1605" s="51" t="s">
        <v>87</v>
      </c>
      <c r="E1605" s="547"/>
      <c r="F1605" s="913"/>
      <c r="G1605" s="646"/>
    </row>
    <row r="1606" spans="1:7" s="34" customFormat="1" ht="37.5" hidden="1">
      <c r="A1606" s="128"/>
      <c r="B1606" s="548" t="s">
        <v>1137</v>
      </c>
      <c r="C1606" s="549"/>
      <c r="D1606" s="51" t="s">
        <v>87</v>
      </c>
      <c r="E1606" s="547"/>
      <c r="F1606" s="913"/>
      <c r="G1606" s="646"/>
    </row>
    <row r="1607" spans="1:7" s="34" customFormat="1" ht="37.5" hidden="1">
      <c r="A1607" s="128"/>
      <c r="B1607" s="548" t="s">
        <v>1138</v>
      </c>
      <c r="C1607" s="549"/>
      <c r="D1607" s="51" t="s">
        <v>87</v>
      </c>
      <c r="E1607" s="547"/>
      <c r="F1607" s="913"/>
      <c r="G1607" s="646"/>
    </row>
    <row r="1608" spans="1:7" s="34" customFormat="1" ht="37.5" hidden="1">
      <c r="A1608" s="128"/>
      <c r="B1608" s="548" t="s">
        <v>1139</v>
      </c>
      <c r="C1608" s="549"/>
      <c r="D1608" s="51" t="s">
        <v>87</v>
      </c>
      <c r="E1608" s="547"/>
      <c r="F1608" s="913"/>
      <c r="G1608" s="646"/>
    </row>
    <row r="1609" spans="1:7" s="34" customFormat="1" ht="37.5" hidden="1">
      <c r="A1609" s="128"/>
      <c r="B1609" s="548" t="s">
        <v>1140</v>
      </c>
      <c r="C1609" s="549"/>
      <c r="D1609" s="51" t="s">
        <v>87</v>
      </c>
      <c r="E1609" s="547"/>
      <c r="F1609" s="913"/>
      <c r="G1609" s="646"/>
    </row>
    <row r="1610" spans="1:7" s="34" customFormat="1" ht="37.5" hidden="1">
      <c r="A1610" s="128"/>
      <c r="B1610" s="548" t="s">
        <v>1141</v>
      </c>
      <c r="C1610" s="549"/>
      <c r="D1610" s="51" t="s">
        <v>87</v>
      </c>
      <c r="E1610" s="547"/>
      <c r="F1610" s="913"/>
      <c r="G1610" s="646"/>
    </row>
    <row r="1611" spans="1:7" s="34" customFormat="1" ht="37.5" hidden="1">
      <c r="A1611" s="128"/>
      <c r="B1611" s="548" t="s">
        <v>1142</v>
      </c>
      <c r="C1611" s="549"/>
      <c r="D1611" s="51" t="s">
        <v>87</v>
      </c>
      <c r="E1611" s="547"/>
      <c r="F1611" s="913"/>
      <c r="G1611" s="646"/>
    </row>
    <row r="1612" spans="1:7" s="34" customFormat="1" ht="37.5" hidden="1">
      <c r="A1612" s="128"/>
      <c r="B1612" s="548" t="s">
        <v>1143</v>
      </c>
      <c r="C1612" s="549"/>
      <c r="D1612" s="51" t="s">
        <v>87</v>
      </c>
      <c r="E1612" s="547"/>
      <c r="F1612" s="913"/>
      <c r="G1612" s="646"/>
    </row>
    <row r="1613" spans="1:7" s="34" customFormat="1" ht="37.5" hidden="1">
      <c r="A1613" s="128"/>
      <c r="B1613" s="548" t="s">
        <v>1144</v>
      </c>
      <c r="C1613" s="549"/>
      <c r="D1613" s="51" t="s">
        <v>87</v>
      </c>
      <c r="E1613" s="547"/>
      <c r="F1613" s="913"/>
      <c r="G1613" s="646"/>
    </row>
    <row r="1614" spans="1:7" s="34" customFormat="1" ht="37.5" hidden="1">
      <c r="A1614" s="128"/>
      <c r="B1614" s="548" t="s">
        <v>1145</v>
      </c>
      <c r="C1614" s="549"/>
      <c r="D1614" s="51" t="s">
        <v>87</v>
      </c>
      <c r="E1614" s="547"/>
      <c r="F1614" s="913"/>
      <c r="G1614" s="646"/>
    </row>
    <row r="1615" spans="1:7" s="34" customFormat="1" ht="37.5" hidden="1">
      <c r="A1615" s="128"/>
      <c r="B1615" s="548" t="s">
        <v>1146</v>
      </c>
      <c r="C1615" s="549"/>
      <c r="D1615" s="51" t="s">
        <v>87</v>
      </c>
      <c r="E1615" s="547"/>
      <c r="F1615" s="913"/>
      <c r="G1615" s="646"/>
    </row>
    <row r="1616" spans="1:7" s="34" customFormat="1" ht="37.5" hidden="1">
      <c r="A1616" s="128"/>
      <c r="B1616" s="548" t="s">
        <v>1147</v>
      </c>
      <c r="C1616" s="549"/>
      <c r="D1616" s="51" t="s">
        <v>87</v>
      </c>
      <c r="E1616" s="547"/>
      <c r="F1616" s="913"/>
      <c r="G1616" s="646"/>
    </row>
    <row r="1617" spans="1:7" s="34" customFormat="1" ht="37.5" hidden="1">
      <c r="A1617" s="128"/>
      <c r="B1617" s="548" t="s">
        <v>1148</v>
      </c>
      <c r="C1617" s="549"/>
      <c r="D1617" s="51" t="s">
        <v>87</v>
      </c>
      <c r="E1617" s="547"/>
      <c r="F1617" s="913"/>
      <c r="G1617" s="646"/>
    </row>
    <row r="1618" spans="1:7" s="34" customFormat="1" ht="37.5" hidden="1">
      <c r="A1618" s="128"/>
      <c r="B1618" s="548" t="s">
        <v>1149</v>
      </c>
      <c r="C1618" s="549"/>
      <c r="D1618" s="51" t="s">
        <v>87</v>
      </c>
      <c r="E1618" s="547"/>
      <c r="F1618" s="913"/>
      <c r="G1618" s="646"/>
    </row>
    <row r="1619" spans="1:7" s="34" customFormat="1" ht="37.5" hidden="1">
      <c r="A1619" s="128"/>
      <c r="B1619" s="548" t="s">
        <v>1150</v>
      </c>
      <c r="C1619" s="549"/>
      <c r="D1619" s="51" t="s">
        <v>87</v>
      </c>
      <c r="E1619" s="547"/>
      <c r="F1619" s="913"/>
      <c r="G1619" s="646"/>
    </row>
    <row r="1620" spans="1:7" s="34" customFormat="1" ht="37.5" hidden="1">
      <c r="A1620" s="128"/>
      <c r="B1620" s="548" t="s">
        <v>1151</v>
      </c>
      <c r="C1620" s="549"/>
      <c r="D1620" s="51" t="s">
        <v>87</v>
      </c>
      <c r="E1620" s="547"/>
      <c r="F1620" s="913"/>
      <c r="G1620" s="646"/>
    </row>
    <row r="1621" spans="1:7" s="34" customFormat="1" ht="37.5" hidden="1">
      <c r="A1621" s="128"/>
      <c r="B1621" s="548" t="s">
        <v>1152</v>
      </c>
      <c r="C1621" s="549"/>
      <c r="D1621" s="51" t="s">
        <v>87</v>
      </c>
      <c r="E1621" s="547"/>
      <c r="F1621" s="913"/>
      <c r="G1621" s="646"/>
    </row>
    <row r="1622" spans="1:7" s="34" customFormat="1" ht="37.5" hidden="1">
      <c r="A1622" s="128"/>
      <c r="B1622" s="548" t="s">
        <v>1153</v>
      </c>
      <c r="C1622" s="549"/>
      <c r="D1622" s="546" t="s">
        <v>859</v>
      </c>
      <c r="E1622" s="547"/>
      <c r="F1622" s="913"/>
      <c r="G1622" s="646"/>
    </row>
    <row r="1623" spans="1:7" s="34" customFormat="1" ht="37.5" hidden="1">
      <c r="A1623" s="128"/>
      <c r="B1623" s="548" t="s">
        <v>1154</v>
      </c>
      <c r="C1623" s="549"/>
      <c r="D1623" s="51" t="s">
        <v>87</v>
      </c>
      <c r="E1623" s="547"/>
      <c r="F1623" s="913"/>
      <c r="G1623" s="646"/>
    </row>
    <row r="1624" spans="1:7" s="34" customFormat="1" ht="37.5" hidden="1">
      <c r="A1624" s="128"/>
      <c r="B1624" s="548" t="s">
        <v>1155</v>
      </c>
      <c r="C1624" s="549"/>
      <c r="D1624" s="51" t="s">
        <v>87</v>
      </c>
      <c r="E1624" s="547"/>
      <c r="F1624" s="913"/>
      <c r="G1624" s="646"/>
    </row>
    <row r="1625" spans="1:7" s="34" customFormat="1" ht="37.5" hidden="1">
      <c r="A1625" s="128"/>
      <c r="B1625" s="548" t="s">
        <v>1156</v>
      </c>
      <c r="C1625" s="549"/>
      <c r="D1625" s="51" t="s">
        <v>87</v>
      </c>
      <c r="E1625" s="547"/>
      <c r="F1625" s="913"/>
      <c r="G1625" s="646"/>
    </row>
    <row r="1626" spans="1:7" s="34" customFormat="1" ht="37.5" hidden="1">
      <c r="A1626" s="128"/>
      <c r="B1626" s="548" t="s">
        <v>1157</v>
      </c>
      <c r="C1626" s="549"/>
      <c r="D1626" s="51" t="s">
        <v>87</v>
      </c>
      <c r="E1626" s="547"/>
      <c r="F1626" s="913"/>
      <c r="G1626" s="646"/>
    </row>
    <row r="1627" spans="1:7" s="34" customFormat="1" ht="19.5" hidden="1">
      <c r="A1627" s="128"/>
      <c r="B1627" s="548" t="s">
        <v>1158</v>
      </c>
      <c r="C1627" s="549"/>
      <c r="D1627" s="51" t="s">
        <v>87</v>
      </c>
      <c r="E1627" s="547"/>
      <c r="F1627" s="913"/>
      <c r="G1627" s="646"/>
    </row>
    <row r="1628" spans="1:7" s="34" customFormat="1" ht="19.5" hidden="1">
      <c r="A1628" s="128"/>
      <c r="B1628" s="548" t="s">
        <v>1159</v>
      </c>
      <c r="C1628" s="549"/>
      <c r="D1628" s="51" t="s">
        <v>87</v>
      </c>
      <c r="E1628" s="547"/>
      <c r="F1628" s="913"/>
      <c r="G1628" s="646"/>
    </row>
    <row r="1629" spans="1:7" s="34" customFormat="1" ht="19.5" hidden="1">
      <c r="A1629" s="128"/>
      <c r="B1629" s="548" t="s">
        <v>1160</v>
      </c>
      <c r="C1629" s="549"/>
      <c r="D1629" s="51" t="s">
        <v>87</v>
      </c>
      <c r="E1629" s="547"/>
      <c r="F1629" s="913"/>
      <c r="G1629" s="646"/>
    </row>
    <row r="1630" spans="1:7" s="34" customFormat="1" ht="41.25" customHeight="1">
      <c r="A1630" s="128">
        <v>9</v>
      </c>
      <c r="B1630" s="968" t="s">
        <v>2151</v>
      </c>
      <c r="C1630" s="969"/>
      <c r="D1630" s="969"/>
      <c r="E1630" s="969"/>
      <c r="F1630" s="970"/>
      <c r="G1630" s="646"/>
    </row>
    <row r="1631" spans="1:7" s="34" customFormat="1" ht="63" customHeight="1">
      <c r="A1631" s="503"/>
      <c r="B1631" s="804" t="s">
        <v>2026</v>
      </c>
      <c r="C1631" s="802"/>
      <c r="D1631" s="805" t="s">
        <v>859</v>
      </c>
      <c r="E1631" s="803"/>
      <c r="F1631" s="914">
        <v>2900000</v>
      </c>
      <c r="G1631" s="646"/>
    </row>
    <row r="1632" spans="1:7" s="34" customFormat="1" ht="63" customHeight="1">
      <c r="A1632" s="503"/>
      <c r="B1632" s="804" t="s">
        <v>2027</v>
      </c>
      <c r="C1632" s="802"/>
      <c r="D1632" s="805" t="s">
        <v>859</v>
      </c>
      <c r="E1632" s="803"/>
      <c r="F1632" s="914">
        <v>2797000</v>
      </c>
      <c r="G1632" s="646"/>
    </row>
    <row r="1633" spans="1:7" s="34" customFormat="1" ht="60.75" customHeight="1">
      <c r="A1633" s="503"/>
      <c r="B1633" s="804" t="s">
        <v>2019</v>
      </c>
      <c r="C1633" s="802"/>
      <c r="D1633" s="805" t="s">
        <v>859</v>
      </c>
      <c r="E1633" s="803"/>
      <c r="F1633" s="914">
        <v>8372000</v>
      </c>
      <c r="G1633" s="646"/>
    </row>
    <row r="1634" spans="1:7" s="34" customFormat="1" ht="66" customHeight="1">
      <c r="A1634" s="503"/>
      <c r="B1634" s="806" t="s">
        <v>2020</v>
      </c>
      <c r="C1634" s="806"/>
      <c r="D1634" s="805" t="s">
        <v>859</v>
      </c>
      <c r="E1634" s="803"/>
      <c r="F1634" s="914">
        <v>10185000</v>
      </c>
      <c r="G1634" s="646"/>
    </row>
    <row r="1635" spans="1:7" s="34" customFormat="1" ht="64.5" customHeight="1">
      <c r="A1635" s="503"/>
      <c r="B1635" s="806" t="s">
        <v>2021</v>
      </c>
      <c r="C1635" s="806"/>
      <c r="D1635" s="805" t="s">
        <v>859</v>
      </c>
      <c r="E1635" s="807"/>
      <c r="F1635" s="915">
        <v>12373000</v>
      </c>
      <c r="G1635" s="646"/>
    </row>
    <row r="1636" spans="1:7" s="34" customFormat="1" ht="64.5" customHeight="1">
      <c r="A1636" s="503"/>
      <c r="B1636" s="806" t="s">
        <v>2022</v>
      </c>
      <c r="C1636" s="806"/>
      <c r="D1636" s="805" t="s">
        <v>859</v>
      </c>
      <c r="E1636" s="807"/>
      <c r="F1636" s="915">
        <v>12978000</v>
      </c>
      <c r="G1636" s="646"/>
    </row>
    <row r="1637" spans="1:7" s="34" customFormat="1" ht="62.25" customHeight="1">
      <c r="A1637" s="503"/>
      <c r="B1637" s="806" t="s">
        <v>2023</v>
      </c>
      <c r="C1637" s="806"/>
      <c r="D1637" s="805" t="s">
        <v>859</v>
      </c>
      <c r="E1637" s="807"/>
      <c r="F1637" s="915">
        <v>12789000</v>
      </c>
      <c r="G1637" s="646"/>
    </row>
    <row r="1638" spans="1:7" s="34" customFormat="1" ht="62.25" customHeight="1">
      <c r="A1638" s="503"/>
      <c r="B1638" s="806" t="s">
        <v>2024</v>
      </c>
      <c r="C1638" s="806"/>
      <c r="D1638" s="805" t="s">
        <v>859</v>
      </c>
      <c r="E1638" s="807"/>
      <c r="F1638" s="915">
        <v>19507000</v>
      </c>
      <c r="G1638" s="646"/>
    </row>
    <row r="1639" spans="1:7" s="34" customFormat="1" ht="62.25" customHeight="1">
      <c r="A1639" s="503"/>
      <c r="B1639" s="808" t="s">
        <v>2025</v>
      </c>
      <c r="C1639" s="808"/>
      <c r="D1639" s="809" t="s">
        <v>859</v>
      </c>
      <c r="E1639" s="810"/>
      <c r="F1639" s="916">
        <v>19695000</v>
      </c>
      <c r="G1639" s="646"/>
    </row>
    <row r="1640" spans="1:7" s="34" customFormat="1" ht="59.25" customHeight="1">
      <c r="A1640" s="503"/>
      <c r="B1640" s="811" t="s">
        <v>2028</v>
      </c>
      <c r="C1640" s="811"/>
      <c r="D1640" s="504" t="s">
        <v>859</v>
      </c>
      <c r="E1640" s="807"/>
      <c r="F1640" s="912">
        <v>21810000</v>
      </c>
      <c r="G1640" s="646"/>
    </row>
    <row r="1641" spans="1:7" s="34" customFormat="1" ht="21.75" customHeight="1">
      <c r="A1641" s="128">
        <v>10</v>
      </c>
      <c r="B1641" s="542" t="s">
        <v>418</v>
      </c>
      <c r="C1641" s="543"/>
      <c r="D1641" s="544"/>
      <c r="E1641" s="545"/>
      <c r="F1641" s="917"/>
      <c r="G1641" s="646"/>
    </row>
    <row r="1642" spans="1:7" s="34" customFormat="1" ht="21.75" customHeight="1">
      <c r="A1642" s="128"/>
      <c r="B1642" s="247" t="s">
        <v>419</v>
      </c>
      <c r="C1642" s="245"/>
      <c r="D1642" s="77" t="s">
        <v>29</v>
      </c>
      <c r="E1642" s="246"/>
      <c r="F1642" s="882">
        <v>12790000</v>
      </c>
      <c r="G1642" s="646"/>
    </row>
    <row r="1643" spans="1:7" s="34" customFormat="1" ht="21.75" customHeight="1">
      <c r="A1643" s="128"/>
      <c r="B1643" s="247" t="s">
        <v>420</v>
      </c>
      <c r="C1643" s="245"/>
      <c r="D1643" s="51" t="s">
        <v>87</v>
      </c>
      <c r="E1643" s="246"/>
      <c r="F1643" s="882">
        <v>10690000</v>
      </c>
      <c r="G1643" s="646"/>
    </row>
    <row r="1644" spans="1:7" s="34" customFormat="1" ht="21.75" customHeight="1">
      <c r="A1644" s="128"/>
      <c r="B1644" s="247" t="s">
        <v>421</v>
      </c>
      <c r="C1644" s="245"/>
      <c r="D1644" s="51" t="s">
        <v>87</v>
      </c>
      <c r="E1644" s="246"/>
      <c r="F1644" s="882">
        <v>13490000</v>
      </c>
      <c r="G1644" s="646"/>
    </row>
    <row r="1645" spans="1:7" s="34" customFormat="1" ht="21.75" customHeight="1">
      <c r="A1645" s="128"/>
      <c r="B1645" s="247" t="s">
        <v>422</v>
      </c>
      <c r="C1645" s="245"/>
      <c r="D1645" s="51" t="s">
        <v>87</v>
      </c>
      <c r="E1645" s="246"/>
      <c r="F1645" s="882">
        <v>10590000</v>
      </c>
      <c r="G1645" s="646"/>
    </row>
    <row r="1646" spans="1:7" s="34" customFormat="1" ht="21.75" customHeight="1">
      <c r="A1646" s="128"/>
      <c r="B1646" s="247" t="s">
        <v>423</v>
      </c>
      <c r="C1646" s="245"/>
      <c r="D1646" s="51" t="s">
        <v>87</v>
      </c>
      <c r="E1646" s="246"/>
      <c r="F1646" s="882">
        <v>20490000</v>
      </c>
      <c r="G1646" s="646"/>
    </row>
    <row r="1647" spans="1:7" s="34" customFormat="1" ht="21.75" customHeight="1">
      <c r="A1647" s="128"/>
      <c r="B1647" s="247" t="s">
        <v>424</v>
      </c>
      <c r="C1647" s="245"/>
      <c r="D1647" s="51" t="s">
        <v>87</v>
      </c>
      <c r="E1647" s="246"/>
      <c r="F1647" s="882">
        <v>16190000</v>
      </c>
      <c r="G1647" s="646"/>
    </row>
    <row r="1648" spans="1:7" s="22" customFormat="1" ht="21.75" customHeight="1">
      <c r="A1648" s="266" t="s">
        <v>5</v>
      </c>
      <c r="B1648" s="240" t="s">
        <v>400</v>
      </c>
      <c r="C1648" s="88"/>
      <c r="D1648" s="88"/>
      <c r="E1648" s="88"/>
      <c r="F1648" s="918"/>
      <c r="G1648" s="393" t="s">
        <v>1982</v>
      </c>
    </row>
    <row r="1649" spans="1:7" s="22" customFormat="1" ht="27.75" customHeight="1">
      <c r="A1649" s="170">
        <v>1</v>
      </c>
      <c r="B1649" s="957" t="s">
        <v>1991</v>
      </c>
      <c r="C1649" s="958"/>
      <c r="D1649" s="958"/>
      <c r="E1649" s="958"/>
      <c r="F1649" s="959"/>
      <c r="G1649" s="645"/>
    </row>
    <row r="1650" spans="1:7" s="22" customFormat="1" ht="34.5" customHeight="1">
      <c r="A1650" s="170"/>
      <c r="B1650" s="960" t="s">
        <v>1675</v>
      </c>
      <c r="C1650" s="961"/>
      <c r="D1650" s="961"/>
      <c r="E1650" s="961"/>
      <c r="F1650" s="962"/>
      <c r="G1650" s="645"/>
    </row>
    <row r="1651" spans="1:7" s="22" customFormat="1" ht="21.75" customHeight="1" hidden="1">
      <c r="A1651" s="170"/>
      <c r="B1651" s="147" t="s">
        <v>1401</v>
      </c>
      <c r="C1651" s="139" t="s">
        <v>69</v>
      </c>
      <c r="D1651" s="131" t="s">
        <v>93</v>
      </c>
      <c r="E1651" s="136"/>
      <c r="F1651" s="840"/>
      <c r="G1651" s="645">
        <v>7810</v>
      </c>
    </row>
    <row r="1652" spans="1:7" s="22" customFormat="1" ht="21.75" customHeight="1" hidden="1">
      <c r="A1652" s="170"/>
      <c r="B1652" s="147" t="s">
        <v>1402</v>
      </c>
      <c r="C1652" s="139" t="s">
        <v>87</v>
      </c>
      <c r="D1652" s="131" t="s">
        <v>87</v>
      </c>
      <c r="E1652" s="136"/>
      <c r="F1652" s="840"/>
      <c r="G1652" s="645">
        <v>11110</v>
      </c>
    </row>
    <row r="1653" spans="1:7" s="22" customFormat="1" ht="21.75" customHeight="1" hidden="1">
      <c r="A1653" s="170"/>
      <c r="B1653" s="147" t="s">
        <v>1403</v>
      </c>
      <c r="C1653" s="139" t="s">
        <v>87</v>
      </c>
      <c r="D1653" s="131" t="s">
        <v>87</v>
      </c>
      <c r="E1653" s="136"/>
      <c r="F1653" s="840"/>
      <c r="G1653" s="645">
        <v>13200</v>
      </c>
    </row>
    <row r="1654" spans="1:7" s="22" customFormat="1" ht="21.75" customHeight="1" hidden="1">
      <c r="A1654" s="170"/>
      <c r="B1654" s="147" t="s">
        <v>1404</v>
      </c>
      <c r="C1654" s="139" t="s">
        <v>87</v>
      </c>
      <c r="D1654" s="131" t="s">
        <v>87</v>
      </c>
      <c r="E1654" s="136"/>
      <c r="F1654" s="840"/>
      <c r="G1654" s="645">
        <v>15510</v>
      </c>
    </row>
    <row r="1655" spans="1:7" s="22" customFormat="1" ht="21.75" customHeight="1" hidden="1">
      <c r="A1655" s="170"/>
      <c r="B1655" s="147" t="s">
        <v>1405</v>
      </c>
      <c r="C1655" s="139" t="s">
        <v>87</v>
      </c>
      <c r="D1655" s="131" t="s">
        <v>87</v>
      </c>
      <c r="E1655" s="136"/>
      <c r="F1655" s="840"/>
      <c r="G1655" s="645">
        <v>20570</v>
      </c>
    </row>
    <row r="1656" spans="1:7" s="22" customFormat="1" ht="21.75" customHeight="1" hidden="1">
      <c r="A1656" s="170"/>
      <c r="B1656" s="147" t="s">
        <v>1406</v>
      </c>
      <c r="C1656" s="139" t="s">
        <v>87</v>
      </c>
      <c r="D1656" s="131" t="s">
        <v>87</v>
      </c>
      <c r="E1656" s="136"/>
      <c r="F1656" s="840"/>
      <c r="G1656" s="645">
        <v>23210</v>
      </c>
    </row>
    <row r="1657" spans="1:7" s="22" customFormat="1" ht="21.75" customHeight="1" hidden="1">
      <c r="A1657" s="170"/>
      <c r="B1657" s="147" t="s">
        <v>1407</v>
      </c>
      <c r="C1657" s="139" t="s">
        <v>87</v>
      </c>
      <c r="D1657" s="131" t="s">
        <v>87</v>
      </c>
      <c r="E1657" s="136"/>
      <c r="F1657" s="840"/>
      <c r="G1657" s="645">
        <v>26950</v>
      </c>
    </row>
    <row r="1658" spans="1:7" s="22" customFormat="1" ht="21.75" customHeight="1" hidden="1">
      <c r="A1658" s="170"/>
      <c r="B1658" s="147" t="s">
        <v>1408</v>
      </c>
      <c r="C1658" s="139" t="s">
        <v>87</v>
      </c>
      <c r="D1658" s="131" t="s">
        <v>87</v>
      </c>
      <c r="E1658" s="136"/>
      <c r="F1658" s="840"/>
      <c r="G1658" s="645">
        <v>35420</v>
      </c>
    </row>
    <row r="1659" spans="1:7" s="22" customFormat="1" ht="21.75" customHeight="1" hidden="1">
      <c r="A1659" s="170"/>
      <c r="B1659" s="147" t="s">
        <v>1409</v>
      </c>
      <c r="C1659" s="139" t="s">
        <v>87</v>
      </c>
      <c r="D1659" s="131" t="s">
        <v>87</v>
      </c>
      <c r="E1659" s="136"/>
      <c r="F1659" s="840"/>
      <c r="G1659" s="645">
        <v>39270</v>
      </c>
    </row>
    <row r="1660" spans="1:7" s="22" customFormat="1" ht="21.75" customHeight="1" hidden="1">
      <c r="A1660" s="170"/>
      <c r="B1660" s="147" t="s">
        <v>1410</v>
      </c>
      <c r="C1660" s="139" t="s">
        <v>87</v>
      </c>
      <c r="D1660" s="131" t="s">
        <v>87</v>
      </c>
      <c r="E1660" s="136"/>
      <c r="F1660" s="840"/>
      <c r="G1660" s="645">
        <v>61490</v>
      </c>
    </row>
    <row r="1661" spans="1:7" s="22" customFormat="1" ht="21.75" customHeight="1" hidden="1">
      <c r="A1661" s="170"/>
      <c r="B1661" s="147" t="s">
        <v>1411</v>
      </c>
      <c r="C1661" s="139" t="s">
        <v>87</v>
      </c>
      <c r="D1661" s="131" t="s">
        <v>87</v>
      </c>
      <c r="E1661" s="136"/>
      <c r="F1661" s="840"/>
      <c r="G1661" s="645">
        <v>79350</v>
      </c>
    </row>
    <row r="1662" spans="1:7" s="22" customFormat="1" ht="21.75" customHeight="1" hidden="1">
      <c r="A1662" s="170"/>
      <c r="B1662" s="147" t="s">
        <v>1412</v>
      </c>
      <c r="C1662" s="139" t="s">
        <v>87</v>
      </c>
      <c r="D1662" s="131" t="s">
        <v>87</v>
      </c>
      <c r="E1662" s="136"/>
      <c r="F1662" s="840"/>
      <c r="G1662" s="645">
        <v>102080</v>
      </c>
    </row>
    <row r="1663" spans="1:7" s="22" customFormat="1" ht="21.75" customHeight="1" hidden="1">
      <c r="A1663" s="170"/>
      <c r="B1663" s="147" t="s">
        <v>1413</v>
      </c>
      <c r="C1663" s="139" t="s">
        <v>87</v>
      </c>
      <c r="D1663" s="131" t="s">
        <v>87</v>
      </c>
      <c r="E1663" s="136"/>
      <c r="F1663" s="840"/>
      <c r="G1663" s="645">
        <v>130680</v>
      </c>
    </row>
    <row r="1664" spans="1:7" s="22" customFormat="1" ht="21.75" customHeight="1" hidden="1">
      <c r="A1664" s="170"/>
      <c r="B1664" s="147" t="s">
        <v>1414</v>
      </c>
      <c r="C1664" s="139" t="s">
        <v>87</v>
      </c>
      <c r="D1664" s="131" t="s">
        <v>87</v>
      </c>
      <c r="E1664" s="136"/>
      <c r="F1664" s="840"/>
      <c r="G1664" s="645">
        <v>276320</v>
      </c>
    </row>
    <row r="1665" spans="1:7" s="22" customFormat="1" ht="21.75" customHeight="1" hidden="1">
      <c r="A1665" s="170"/>
      <c r="B1665" s="147" t="s">
        <v>1415</v>
      </c>
      <c r="C1665" s="139" t="s">
        <v>87</v>
      </c>
      <c r="D1665" s="131" t="s">
        <v>87</v>
      </c>
      <c r="E1665" s="136"/>
      <c r="F1665" s="840"/>
      <c r="G1665" s="645">
        <v>420860</v>
      </c>
    </row>
    <row r="1666" spans="1:7" s="22" customFormat="1" ht="21.75" customHeight="1" hidden="1">
      <c r="A1666" s="170"/>
      <c r="B1666" s="147" t="s">
        <v>1416</v>
      </c>
      <c r="C1666" s="139" t="s">
        <v>87</v>
      </c>
      <c r="D1666" s="131" t="s">
        <v>87</v>
      </c>
      <c r="E1666" s="136"/>
      <c r="F1666" s="840"/>
      <c r="G1666" s="645">
        <v>444070</v>
      </c>
    </row>
    <row r="1667" spans="1:7" s="22" customFormat="1" ht="21.75" customHeight="1" hidden="1">
      <c r="A1667" s="170"/>
      <c r="B1667" s="147" t="s">
        <v>1417</v>
      </c>
      <c r="C1667" s="139" t="s">
        <v>70</v>
      </c>
      <c r="D1667" s="131" t="s">
        <v>87</v>
      </c>
      <c r="E1667" s="136"/>
      <c r="F1667" s="840"/>
      <c r="G1667" s="645">
        <v>54780</v>
      </c>
    </row>
    <row r="1668" spans="1:7" s="22" customFormat="1" ht="21.75" customHeight="1" hidden="1">
      <c r="A1668" s="170"/>
      <c r="B1668" s="147" t="s">
        <v>1418</v>
      </c>
      <c r="C1668" s="139" t="s">
        <v>87</v>
      </c>
      <c r="D1668" s="131" t="s">
        <v>87</v>
      </c>
      <c r="E1668" s="136"/>
      <c r="F1668" s="840"/>
      <c r="G1668" s="645">
        <v>724680</v>
      </c>
    </row>
    <row r="1669" spans="1:7" s="22" customFormat="1" ht="21.75" customHeight="1" hidden="1">
      <c r="A1669" s="170"/>
      <c r="B1669" s="147" t="s">
        <v>1419</v>
      </c>
      <c r="C1669" s="139" t="s">
        <v>87</v>
      </c>
      <c r="D1669" s="131" t="s">
        <v>87</v>
      </c>
      <c r="E1669" s="136"/>
      <c r="F1669" s="840"/>
      <c r="G1669" s="645">
        <v>1149170</v>
      </c>
    </row>
    <row r="1670" spans="1:7" s="22" customFormat="1" ht="38.25" customHeight="1">
      <c r="A1670" s="170">
        <v>2</v>
      </c>
      <c r="B1670" s="953" t="s">
        <v>2068</v>
      </c>
      <c r="C1670" s="954"/>
      <c r="D1670" s="955"/>
      <c r="E1670" s="955"/>
      <c r="F1670" s="956"/>
      <c r="G1670" s="645"/>
    </row>
    <row r="1671" spans="1:7" s="22" customFormat="1" ht="38.25" customHeight="1">
      <c r="A1671" s="170"/>
      <c r="B1671" s="960" t="s">
        <v>1675</v>
      </c>
      <c r="C1671" s="961"/>
      <c r="D1671" s="961"/>
      <c r="E1671" s="961"/>
      <c r="F1671" s="962"/>
      <c r="G1671" s="645"/>
    </row>
    <row r="1672" spans="1:7" s="22" customFormat="1" ht="21.75" customHeight="1" hidden="1">
      <c r="A1672" s="170" t="s">
        <v>365</v>
      </c>
      <c r="B1672" s="354" t="s">
        <v>628</v>
      </c>
      <c r="C1672" s="355" t="s">
        <v>629</v>
      </c>
      <c r="D1672" s="348"/>
      <c r="E1672" s="347"/>
      <c r="F1672" s="919"/>
      <c r="G1672" s="645"/>
    </row>
    <row r="1673" spans="1:7" s="22" customFormat="1" ht="21.75" customHeight="1" hidden="1">
      <c r="A1673" s="170"/>
      <c r="B1673" s="356" t="s">
        <v>1420</v>
      </c>
      <c r="C1673" s="351"/>
      <c r="D1673" s="146" t="s">
        <v>93</v>
      </c>
      <c r="E1673" s="348"/>
      <c r="F1673" s="920"/>
      <c r="G1673" s="645"/>
    </row>
    <row r="1674" spans="1:7" s="22" customFormat="1" ht="21.75" customHeight="1" hidden="1">
      <c r="A1674" s="170"/>
      <c r="B1674" s="356" t="s">
        <v>1421</v>
      </c>
      <c r="C1674" s="348"/>
      <c r="D1674" s="591" t="s">
        <v>87</v>
      </c>
      <c r="E1674" s="348"/>
      <c r="F1674" s="920"/>
      <c r="G1674" s="645"/>
    </row>
    <row r="1675" spans="1:7" s="22" customFormat="1" ht="21.75" customHeight="1" hidden="1">
      <c r="A1675" s="170"/>
      <c r="B1675" s="356" t="s">
        <v>1422</v>
      </c>
      <c r="C1675" s="348"/>
      <c r="D1675" s="591" t="s">
        <v>87</v>
      </c>
      <c r="E1675" s="348"/>
      <c r="F1675" s="920"/>
      <c r="G1675" s="645"/>
    </row>
    <row r="1676" spans="1:7" s="22" customFormat="1" ht="21.75" customHeight="1" hidden="1">
      <c r="A1676" s="170"/>
      <c r="B1676" s="356" t="s">
        <v>1423</v>
      </c>
      <c r="C1676" s="348"/>
      <c r="D1676" s="591" t="s">
        <v>87</v>
      </c>
      <c r="E1676" s="348"/>
      <c r="F1676" s="920"/>
      <c r="G1676" s="645"/>
    </row>
    <row r="1677" spans="1:7" s="22" customFormat="1" ht="21.75" customHeight="1" hidden="1">
      <c r="A1677" s="170"/>
      <c r="B1677" s="356" t="s">
        <v>1424</v>
      </c>
      <c r="C1677" s="348"/>
      <c r="D1677" s="591" t="s">
        <v>87</v>
      </c>
      <c r="E1677" s="348"/>
      <c r="F1677" s="920"/>
      <c r="G1677" s="645"/>
    </row>
    <row r="1678" spans="1:7" s="22" customFormat="1" ht="21.75" customHeight="1" hidden="1">
      <c r="A1678" s="170"/>
      <c r="B1678" s="356" t="s">
        <v>1425</v>
      </c>
      <c r="C1678" s="348"/>
      <c r="D1678" s="591" t="s">
        <v>87</v>
      </c>
      <c r="E1678" s="348"/>
      <c r="F1678" s="920"/>
      <c r="G1678" s="645"/>
    </row>
    <row r="1679" spans="1:7" s="22" customFormat="1" ht="21.75" customHeight="1" hidden="1">
      <c r="A1679" s="170"/>
      <c r="B1679" s="356" t="s">
        <v>1426</v>
      </c>
      <c r="C1679" s="348"/>
      <c r="D1679" s="591" t="s">
        <v>87</v>
      </c>
      <c r="E1679" s="348"/>
      <c r="F1679" s="920"/>
      <c r="G1679" s="645"/>
    </row>
    <row r="1680" spans="1:7" s="22" customFormat="1" ht="21.75" customHeight="1" hidden="1">
      <c r="A1680" s="170"/>
      <c r="B1680" s="356" t="s">
        <v>1427</v>
      </c>
      <c r="C1680" s="348"/>
      <c r="D1680" s="591" t="s">
        <v>87</v>
      </c>
      <c r="E1680" s="348"/>
      <c r="F1680" s="920"/>
      <c r="G1680" s="645"/>
    </row>
    <row r="1681" spans="1:7" s="22" customFormat="1" ht="21.75" customHeight="1" hidden="1">
      <c r="A1681" s="170"/>
      <c r="B1681" s="356" t="s">
        <v>1428</v>
      </c>
      <c r="C1681" s="348"/>
      <c r="D1681" s="591" t="s">
        <v>87</v>
      </c>
      <c r="E1681" s="348"/>
      <c r="F1681" s="920"/>
      <c r="G1681" s="645"/>
    </row>
    <row r="1682" spans="1:7" s="22" customFormat="1" ht="21.75" customHeight="1" hidden="1">
      <c r="A1682" s="170"/>
      <c r="B1682" s="356" t="s">
        <v>1429</v>
      </c>
      <c r="C1682" s="348"/>
      <c r="D1682" s="591" t="s">
        <v>87</v>
      </c>
      <c r="E1682" s="348"/>
      <c r="F1682" s="920"/>
      <c r="G1682" s="645"/>
    </row>
    <row r="1683" spans="1:7" s="22" customFormat="1" ht="21.75" customHeight="1" hidden="1">
      <c r="A1683" s="170"/>
      <c r="B1683" s="356" t="s">
        <v>1430</v>
      </c>
      <c r="C1683" s="348"/>
      <c r="D1683" s="146" t="s">
        <v>93</v>
      </c>
      <c r="E1683" s="348"/>
      <c r="F1683" s="920"/>
      <c r="G1683" s="645"/>
    </row>
    <row r="1684" spans="1:7" s="22" customFormat="1" ht="21.75" customHeight="1" hidden="1">
      <c r="A1684" s="170"/>
      <c r="B1684" s="356" t="s">
        <v>1431</v>
      </c>
      <c r="C1684" s="348"/>
      <c r="D1684" s="146" t="s">
        <v>93</v>
      </c>
      <c r="E1684" s="348"/>
      <c r="F1684" s="920"/>
      <c r="G1684" s="645"/>
    </row>
    <row r="1685" spans="1:7" s="22" customFormat="1" ht="21.75" customHeight="1" hidden="1">
      <c r="A1685" s="170" t="s">
        <v>366</v>
      </c>
      <c r="B1685" s="354" t="s">
        <v>632</v>
      </c>
      <c r="C1685" s="355" t="s">
        <v>629</v>
      </c>
      <c r="D1685" s="591"/>
      <c r="E1685" s="348"/>
      <c r="F1685" s="920"/>
      <c r="G1685" s="645"/>
    </row>
    <row r="1686" spans="1:7" s="22" customFormat="1" ht="21.75" customHeight="1" hidden="1">
      <c r="A1686" s="170"/>
      <c r="B1686" s="356" t="s">
        <v>1432</v>
      </c>
      <c r="C1686" s="348"/>
      <c r="D1686" s="591" t="s">
        <v>93</v>
      </c>
      <c r="E1686" s="348"/>
      <c r="F1686" s="920"/>
      <c r="G1686" s="645"/>
    </row>
    <row r="1687" spans="1:7" s="22" customFormat="1" ht="21.75" customHeight="1" hidden="1">
      <c r="A1687" s="170"/>
      <c r="B1687" s="356" t="s">
        <v>1433</v>
      </c>
      <c r="C1687" s="348"/>
      <c r="D1687" s="591" t="s">
        <v>87</v>
      </c>
      <c r="E1687" s="348"/>
      <c r="F1687" s="920"/>
      <c r="G1687" s="645"/>
    </row>
    <row r="1688" spans="1:7" s="22" customFormat="1" ht="21.75" customHeight="1" hidden="1">
      <c r="A1688" s="170"/>
      <c r="B1688" s="356" t="s">
        <v>1434</v>
      </c>
      <c r="C1688" s="348"/>
      <c r="D1688" s="591" t="s">
        <v>87</v>
      </c>
      <c r="E1688" s="348"/>
      <c r="F1688" s="920"/>
      <c r="G1688" s="645"/>
    </row>
    <row r="1689" spans="1:7" s="22" customFormat="1" ht="21.75" customHeight="1" hidden="1">
      <c r="A1689" s="170"/>
      <c r="B1689" s="356" t="s">
        <v>1435</v>
      </c>
      <c r="C1689" s="348"/>
      <c r="D1689" s="591" t="s">
        <v>87</v>
      </c>
      <c r="E1689" s="348"/>
      <c r="F1689" s="920"/>
      <c r="G1689" s="645"/>
    </row>
    <row r="1690" spans="1:7" s="22" customFormat="1" ht="21.75" customHeight="1" hidden="1">
      <c r="A1690" s="170"/>
      <c r="B1690" s="356" t="s">
        <v>1436</v>
      </c>
      <c r="C1690" s="348"/>
      <c r="D1690" s="591" t="s">
        <v>87</v>
      </c>
      <c r="E1690" s="348"/>
      <c r="F1690" s="920"/>
      <c r="G1690" s="645"/>
    </row>
    <row r="1691" spans="1:7" s="22" customFormat="1" ht="21.75" customHeight="1" hidden="1">
      <c r="A1691" s="170"/>
      <c r="B1691" s="356" t="s">
        <v>1437</v>
      </c>
      <c r="C1691" s="348"/>
      <c r="D1691" s="591" t="s">
        <v>87</v>
      </c>
      <c r="E1691" s="348"/>
      <c r="F1691" s="920"/>
      <c r="G1691" s="645"/>
    </row>
    <row r="1692" spans="1:7" s="22" customFormat="1" ht="21.75" customHeight="1" hidden="1">
      <c r="A1692" s="170"/>
      <c r="B1692" s="356" t="s">
        <v>1438</v>
      </c>
      <c r="C1692" s="348"/>
      <c r="D1692" s="591" t="s">
        <v>87</v>
      </c>
      <c r="E1692" s="348"/>
      <c r="F1692" s="920"/>
      <c r="G1692" s="645"/>
    </row>
    <row r="1693" spans="1:7" s="22" customFormat="1" ht="21.75" customHeight="1" hidden="1">
      <c r="A1693" s="170"/>
      <c r="B1693" s="356" t="s">
        <v>1439</v>
      </c>
      <c r="C1693" s="139"/>
      <c r="D1693" s="591" t="s">
        <v>87</v>
      </c>
      <c r="E1693" s="136"/>
      <c r="F1693" s="920"/>
      <c r="G1693" s="645"/>
    </row>
    <row r="1694" spans="1:7" s="22" customFormat="1" ht="21.75" customHeight="1" hidden="1">
      <c r="A1694" s="170"/>
      <c r="B1694" s="356" t="s">
        <v>1440</v>
      </c>
      <c r="C1694" s="139"/>
      <c r="D1694" s="591" t="s">
        <v>87</v>
      </c>
      <c r="E1694" s="136"/>
      <c r="F1694" s="920"/>
      <c r="G1694" s="645"/>
    </row>
    <row r="1695" spans="1:7" s="22" customFormat="1" ht="21.75" customHeight="1" hidden="1">
      <c r="A1695" s="170"/>
      <c r="B1695" s="356" t="s">
        <v>1441</v>
      </c>
      <c r="C1695" s="139"/>
      <c r="D1695" s="591" t="s">
        <v>87</v>
      </c>
      <c r="E1695" s="136"/>
      <c r="F1695" s="920"/>
      <c r="G1695" s="645"/>
    </row>
    <row r="1696" spans="1:7" s="22" customFormat="1" ht="21.75" customHeight="1" hidden="1">
      <c r="A1696" s="170"/>
      <c r="B1696" s="356" t="s">
        <v>1442</v>
      </c>
      <c r="C1696" s="139"/>
      <c r="D1696" s="591" t="s">
        <v>87</v>
      </c>
      <c r="E1696" s="136"/>
      <c r="F1696" s="920"/>
      <c r="G1696" s="645"/>
    </row>
    <row r="1697" spans="1:7" s="22" customFormat="1" ht="21.75" customHeight="1" hidden="1">
      <c r="A1697" s="706"/>
      <c r="B1697" s="363" t="s">
        <v>1443</v>
      </c>
      <c r="C1697" s="352"/>
      <c r="D1697" s="591" t="s">
        <v>87</v>
      </c>
      <c r="E1697" s="257"/>
      <c r="F1697" s="921"/>
      <c r="G1697" s="645"/>
    </row>
    <row r="1698" spans="1:7" s="22" customFormat="1" ht="21.75" customHeight="1" hidden="1">
      <c r="A1698" s="170" t="s">
        <v>370</v>
      </c>
      <c r="B1698" s="354" t="s">
        <v>634</v>
      </c>
      <c r="C1698" s="365" t="s">
        <v>19</v>
      </c>
      <c r="D1698" s="366"/>
      <c r="E1698" s="136"/>
      <c r="F1698" s="920"/>
      <c r="G1698" s="645"/>
    </row>
    <row r="1699" spans="1:7" s="22" customFormat="1" ht="21.75" customHeight="1" hidden="1">
      <c r="A1699" s="170"/>
      <c r="B1699" s="365" t="s">
        <v>1444</v>
      </c>
      <c r="C1699" s="365" t="s">
        <v>187</v>
      </c>
      <c r="D1699" s="146" t="s">
        <v>93</v>
      </c>
      <c r="E1699" s="136"/>
      <c r="F1699" s="920"/>
      <c r="G1699" s="645"/>
    </row>
    <row r="1700" spans="1:7" s="22" customFormat="1" ht="21.75" customHeight="1" hidden="1">
      <c r="A1700" s="170"/>
      <c r="B1700" s="365" t="s">
        <v>1445</v>
      </c>
      <c r="C1700" s="146"/>
      <c r="D1700" s="591" t="s">
        <v>87</v>
      </c>
      <c r="E1700" s="136"/>
      <c r="F1700" s="920"/>
      <c r="G1700" s="645"/>
    </row>
    <row r="1701" spans="1:7" s="22" customFormat="1" ht="21.75" customHeight="1" hidden="1">
      <c r="A1701" s="170"/>
      <c r="B1701" s="365" t="s">
        <v>1446</v>
      </c>
      <c r="C1701" s="146"/>
      <c r="D1701" s="591" t="s">
        <v>87</v>
      </c>
      <c r="E1701" s="136"/>
      <c r="F1701" s="920"/>
      <c r="G1701" s="645"/>
    </row>
    <row r="1702" spans="1:7" s="22" customFormat="1" ht="21.75" customHeight="1" hidden="1">
      <c r="A1702" s="170"/>
      <c r="B1702" s="365" t="s">
        <v>1447</v>
      </c>
      <c r="C1702" s="146"/>
      <c r="D1702" s="591" t="s">
        <v>87</v>
      </c>
      <c r="E1702" s="136"/>
      <c r="F1702" s="920"/>
      <c r="G1702" s="645"/>
    </row>
    <row r="1703" spans="1:7" s="22" customFormat="1" ht="21.75" customHeight="1" hidden="1">
      <c r="A1703" s="170"/>
      <c r="B1703" s="365" t="s">
        <v>1448</v>
      </c>
      <c r="C1703" s="146"/>
      <c r="D1703" s="591" t="s">
        <v>87</v>
      </c>
      <c r="E1703" s="136"/>
      <c r="F1703" s="920"/>
      <c r="G1703" s="645"/>
    </row>
    <row r="1704" spans="1:7" s="22" customFormat="1" ht="21.75" customHeight="1" hidden="1">
      <c r="A1704" s="170"/>
      <c r="B1704" s="365" t="s">
        <v>1449</v>
      </c>
      <c r="C1704" s="146"/>
      <c r="D1704" s="591" t="s">
        <v>87</v>
      </c>
      <c r="E1704" s="136"/>
      <c r="F1704" s="920"/>
      <c r="G1704" s="645"/>
    </row>
    <row r="1705" spans="1:7" s="22" customFormat="1" ht="21.75" customHeight="1" hidden="1">
      <c r="A1705" s="170"/>
      <c r="B1705" s="365" t="s">
        <v>1450</v>
      </c>
      <c r="C1705" s="146"/>
      <c r="D1705" s="591" t="s">
        <v>87</v>
      </c>
      <c r="E1705" s="136"/>
      <c r="F1705" s="920"/>
      <c r="G1705" s="645"/>
    </row>
    <row r="1706" spans="1:7" s="22" customFormat="1" ht="21.75" customHeight="1" hidden="1">
      <c r="A1706" s="170"/>
      <c r="B1706" s="365" t="s">
        <v>1451</v>
      </c>
      <c r="C1706" s="146"/>
      <c r="D1706" s="591" t="s">
        <v>87</v>
      </c>
      <c r="E1706" s="136"/>
      <c r="F1706" s="920"/>
      <c r="G1706" s="645"/>
    </row>
    <row r="1707" spans="1:7" s="22" customFormat="1" ht="21.75" customHeight="1" hidden="1">
      <c r="A1707" s="170"/>
      <c r="B1707" s="365" t="s">
        <v>1452</v>
      </c>
      <c r="C1707" s="146"/>
      <c r="D1707" s="591" t="s">
        <v>87</v>
      </c>
      <c r="E1707" s="136"/>
      <c r="F1707" s="920"/>
      <c r="G1707" s="645"/>
    </row>
    <row r="1708" spans="1:7" s="22" customFormat="1" ht="21.75" customHeight="1" hidden="1">
      <c r="A1708" s="170"/>
      <c r="B1708" s="365" t="s">
        <v>1453</v>
      </c>
      <c r="C1708" s="146"/>
      <c r="D1708" s="591" t="s">
        <v>87</v>
      </c>
      <c r="E1708" s="136"/>
      <c r="F1708" s="920"/>
      <c r="G1708" s="645"/>
    </row>
    <row r="1709" spans="1:7" s="22" customFormat="1" ht="21.75" customHeight="1" hidden="1">
      <c r="A1709" s="170"/>
      <c r="B1709" s="365" t="s">
        <v>1454</v>
      </c>
      <c r="C1709" s="146"/>
      <c r="D1709" s="591" t="s">
        <v>87</v>
      </c>
      <c r="E1709" s="136"/>
      <c r="F1709" s="920"/>
      <c r="G1709" s="645"/>
    </row>
    <row r="1710" spans="1:7" s="22" customFormat="1" ht="21.75" customHeight="1" hidden="1">
      <c r="A1710" s="170"/>
      <c r="B1710" s="365" t="s">
        <v>1455</v>
      </c>
      <c r="C1710" s="146"/>
      <c r="D1710" s="591" t="s">
        <v>87</v>
      </c>
      <c r="E1710" s="136"/>
      <c r="F1710" s="920"/>
      <c r="G1710" s="645"/>
    </row>
    <row r="1711" spans="1:7" s="22" customFormat="1" ht="21.75" customHeight="1" hidden="1">
      <c r="A1711" s="170"/>
      <c r="B1711" s="365" t="s">
        <v>1456</v>
      </c>
      <c r="C1711" s="146"/>
      <c r="D1711" s="591" t="s">
        <v>87</v>
      </c>
      <c r="E1711" s="136"/>
      <c r="F1711" s="920"/>
      <c r="G1711" s="645"/>
    </row>
    <row r="1712" spans="1:7" s="22" customFormat="1" ht="21.75" customHeight="1" hidden="1">
      <c r="A1712" s="170"/>
      <c r="B1712" s="365" t="s">
        <v>1457</v>
      </c>
      <c r="C1712" s="146"/>
      <c r="D1712" s="591" t="s">
        <v>87</v>
      </c>
      <c r="E1712" s="136"/>
      <c r="F1712" s="920"/>
      <c r="G1712" s="645"/>
    </row>
    <row r="1713" spans="1:7" s="22" customFormat="1" ht="21.75" customHeight="1" hidden="1">
      <c r="A1713" s="170"/>
      <c r="B1713" s="365" t="s">
        <v>1458</v>
      </c>
      <c r="C1713" s="146"/>
      <c r="D1713" s="591" t="s">
        <v>87</v>
      </c>
      <c r="E1713" s="136"/>
      <c r="F1713" s="920"/>
      <c r="G1713" s="645"/>
    </row>
    <row r="1714" spans="1:7" s="22" customFormat="1" ht="21.75" customHeight="1" hidden="1">
      <c r="A1714" s="170"/>
      <c r="B1714" s="365" t="s">
        <v>1459</v>
      </c>
      <c r="C1714" s="146"/>
      <c r="D1714" s="591" t="s">
        <v>87</v>
      </c>
      <c r="E1714" s="136"/>
      <c r="F1714" s="920"/>
      <c r="G1714" s="645"/>
    </row>
    <row r="1715" spans="1:7" s="22" customFormat="1" ht="21.75" customHeight="1" hidden="1">
      <c r="A1715" s="705" t="s">
        <v>371</v>
      </c>
      <c r="B1715" s="357" t="s">
        <v>630</v>
      </c>
      <c r="C1715" s="364" t="s">
        <v>19</v>
      </c>
      <c r="D1715" s="360"/>
      <c r="E1715" s="361"/>
      <c r="F1715" s="922"/>
      <c r="G1715" s="645"/>
    </row>
    <row r="1716" spans="1:7" s="22" customFormat="1" ht="21.75" customHeight="1" hidden="1">
      <c r="A1716" s="170"/>
      <c r="B1716" s="358" t="s">
        <v>1460</v>
      </c>
      <c r="C1716" s="355" t="s">
        <v>187</v>
      </c>
      <c r="D1716" s="146" t="s">
        <v>93</v>
      </c>
      <c r="E1716" s="136"/>
      <c r="F1716" s="920"/>
      <c r="G1716" s="645"/>
    </row>
    <row r="1717" spans="1:7" s="22" customFormat="1" ht="21.75" customHeight="1" hidden="1">
      <c r="A1717" s="170"/>
      <c r="B1717" s="358" t="s">
        <v>1461</v>
      </c>
      <c r="C1717" s="353"/>
      <c r="D1717" s="591" t="s">
        <v>87</v>
      </c>
      <c r="E1717" s="136"/>
      <c r="F1717" s="920"/>
      <c r="G1717" s="645"/>
    </row>
    <row r="1718" spans="1:7" s="22" customFormat="1" ht="21.75" customHeight="1" hidden="1">
      <c r="A1718" s="170"/>
      <c r="B1718" s="358" t="s">
        <v>1462</v>
      </c>
      <c r="C1718" s="139"/>
      <c r="D1718" s="591" t="s">
        <v>87</v>
      </c>
      <c r="E1718" s="136"/>
      <c r="F1718" s="920"/>
      <c r="G1718" s="645"/>
    </row>
    <row r="1719" spans="1:7" s="22" customFormat="1" ht="21.75" customHeight="1" hidden="1">
      <c r="A1719" s="170"/>
      <c r="B1719" s="358" t="s">
        <v>1463</v>
      </c>
      <c r="C1719" s="139"/>
      <c r="D1719" s="591" t="s">
        <v>87</v>
      </c>
      <c r="E1719" s="136"/>
      <c r="F1719" s="920"/>
      <c r="G1719" s="645"/>
    </row>
    <row r="1720" spans="1:7" s="22" customFormat="1" ht="21.75" customHeight="1" hidden="1">
      <c r="A1720" s="170"/>
      <c r="B1720" s="358" t="s">
        <v>1464</v>
      </c>
      <c r="C1720" s="139"/>
      <c r="D1720" s="591" t="s">
        <v>87</v>
      </c>
      <c r="E1720" s="136"/>
      <c r="F1720" s="920"/>
      <c r="G1720" s="645"/>
    </row>
    <row r="1721" spans="1:7" s="22" customFormat="1" ht="21.75" customHeight="1" hidden="1">
      <c r="A1721" s="170"/>
      <c r="B1721" s="358" t="s">
        <v>1465</v>
      </c>
      <c r="C1721" s="139"/>
      <c r="D1721" s="591" t="s">
        <v>87</v>
      </c>
      <c r="E1721" s="136"/>
      <c r="F1721" s="920"/>
      <c r="G1721" s="645"/>
    </row>
    <row r="1722" spans="1:7" s="22" customFormat="1" ht="21.75" customHeight="1" hidden="1">
      <c r="A1722" s="170"/>
      <c r="B1722" s="358" t="s">
        <v>1466</v>
      </c>
      <c r="C1722" s="139"/>
      <c r="D1722" s="591" t="s">
        <v>87</v>
      </c>
      <c r="E1722" s="136"/>
      <c r="F1722" s="920"/>
      <c r="G1722" s="645"/>
    </row>
    <row r="1723" spans="1:7" s="22" customFormat="1" ht="21.75" customHeight="1" hidden="1">
      <c r="A1723" s="170"/>
      <c r="B1723" s="358" t="s">
        <v>1467</v>
      </c>
      <c r="C1723" s="139"/>
      <c r="D1723" s="591" t="s">
        <v>87</v>
      </c>
      <c r="E1723" s="136"/>
      <c r="F1723" s="920"/>
      <c r="G1723" s="645"/>
    </row>
    <row r="1724" spans="1:7" s="22" customFormat="1" ht="21.75" customHeight="1" hidden="1">
      <c r="A1724" s="170"/>
      <c r="B1724" s="358" t="s">
        <v>1468</v>
      </c>
      <c r="C1724" s="139"/>
      <c r="D1724" s="591" t="s">
        <v>87</v>
      </c>
      <c r="E1724" s="136"/>
      <c r="F1724" s="920"/>
      <c r="G1724" s="645"/>
    </row>
    <row r="1725" spans="1:7" s="22" customFormat="1" ht="21.75" customHeight="1" hidden="1">
      <c r="A1725" s="170"/>
      <c r="B1725" s="358" t="s">
        <v>1469</v>
      </c>
      <c r="C1725" s="139"/>
      <c r="D1725" s="591" t="s">
        <v>87</v>
      </c>
      <c r="E1725" s="136"/>
      <c r="F1725" s="920"/>
      <c r="G1725" s="645"/>
    </row>
    <row r="1726" spans="1:7" s="22" customFormat="1" ht="21.75" customHeight="1" hidden="1">
      <c r="A1726" s="170"/>
      <c r="B1726" s="358" t="s">
        <v>1470</v>
      </c>
      <c r="C1726" s="139"/>
      <c r="D1726" s="591" t="s">
        <v>87</v>
      </c>
      <c r="E1726" s="136"/>
      <c r="F1726" s="920"/>
      <c r="G1726" s="645"/>
    </row>
    <row r="1727" spans="1:7" s="22" customFormat="1" ht="21.75" customHeight="1" hidden="1">
      <c r="A1727" s="170"/>
      <c r="B1727" s="358" t="s">
        <v>1471</v>
      </c>
      <c r="C1727" s="139"/>
      <c r="D1727" s="591" t="s">
        <v>87</v>
      </c>
      <c r="E1727" s="136"/>
      <c r="F1727" s="920"/>
      <c r="G1727" s="645"/>
    </row>
    <row r="1728" spans="1:7" s="22" customFormat="1" ht="21.75" customHeight="1" hidden="1">
      <c r="A1728" s="170"/>
      <c r="B1728" s="358" t="s">
        <v>1472</v>
      </c>
      <c r="C1728" s="139"/>
      <c r="D1728" s="591" t="s">
        <v>87</v>
      </c>
      <c r="E1728" s="136"/>
      <c r="F1728" s="920"/>
      <c r="G1728" s="645"/>
    </row>
    <row r="1729" spans="1:7" s="22" customFormat="1" ht="21.75" customHeight="1" hidden="1">
      <c r="A1729" s="170"/>
      <c r="B1729" s="358" t="s">
        <v>1473</v>
      </c>
      <c r="C1729" s="139"/>
      <c r="D1729" s="591" t="s">
        <v>87</v>
      </c>
      <c r="E1729" s="136"/>
      <c r="F1729" s="920"/>
      <c r="G1729" s="645"/>
    </row>
    <row r="1730" spans="1:7" s="22" customFormat="1" ht="21.75" customHeight="1" hidden="1">
      <c r="A1730" s="170"/>
      <c r="B1730" s="358" t="s">
        <v>1474</v>
      </c>
      <c r="C1730" s="139"/>
      <c r="D1730" s="591" t="s">
        <v>87</v>
      </c>
      <c r="E1730" s="136"/>
      <c r="F1730" s="920"/>
      <c r="G1730" s="645"/>
    </row>
    <row r="1731" spans="1:7" s="22" customFormat="1" ht="21.75" customHeight="1" hidden="1">
      <c r="A1731" s="170"/>
      <c r="B1731" s="358" t="s">
        <v>1475</v>
      </c>
      <c r="C1731" s="139"/>
      <c r="D1731" s="591" t="s">
        <v>87</v>
      </c>
      <c r="E1731" s="136"/>
      <c r="F1731" s="920"/>
      <c r="G1731" s="645"/>
    </row>
    <row r="1732" spans="1:7" s="22" customFormat="1" ht="21.75" customHeight="1" hidden="1">
      <c r="A1732" s="170"/>
      <c r="B1732" s="358" t="s">
        <v>1476</v>
      </c>
      <c r="C1732" s="139"/>
      <c r="D1732" s="591" t="s">
        <v>87</v>
      </c>
      <c r="E1732" s="136"/>
      <c r="F1732" s="920"/>
      <c r="G1732" s="645"/>
    </row>
    <row r="1733" spans="1:7" s="22" customFormat="1" ht="21.75" customHeight="1" hidden="1">
      <c r="A1733" s="170"/>
      <c r="B1733" s="358" t="s">
        <v>1477</v>
      </c>
      <c r="C1733" s="139"/>
      <c r="D1733" s="146" t="s">
        <v>93</v>
      </c>
      <c r="E1733" s="136"/>
      <c r="F1733" s="920"/>
      <c r="G1733" s="645"/>
    </row>
    <row r="1734" spans="1:7" s="22" customFormat="1" ht="21.75" customHeight="1" hidden="1">
      <c r="A1734" s="170"/>
      <c r="B1734" s="358" t="s">
        <v>1478</v>
      </c>
      <c r="C1734" s="139"/>
      <c r="D1734" s="591" t="s">
        <v>87</v>
      </c>
      <c r="E1734" s="136"/>
      <c r="F1734" s="920"/>
      <c r="G1734" s="645"/>
    </row>
    <row r="1735" spans="1:7" s="22" customFormat="1" ht="21.75" customHeight="1" hidden="1">
      <c r="A1735" s="170"/>
      <c r="B1735" s="358" t="s">
        <v>1479</v>
      </c>
      <c r="C1735" s="139"/>
      <c r="D1735" s="591" t="s">
        <v>87</v>
      </c>
      <c r="E1735" s="136"/>
      <c r="F1735" s="920"/>
      <c r="G1735" s="645"/>
    </row>
    <row r="1736" spans="1:7" s="22" customFormat="1" ht="21.75" customHeight="1" hidden="1">
      <c r="A1736" s="170"/>
      <c r="B1736" s="358" t="s">
        <v>1480</v>
      </c>
      <c r="C1736" s="139"/>
      <c r="D1736" s="591" t="s">
        <v>87</v>
      </c>
      <c r="E1736" s="136"/>
      <c r="F1736" s="920"/>
      <c r="G1736" s="645"/>
    </row>
    <row r="1737" spans="1:7" s="22" customFormat="1" ht="21.75" customHeight="1" hidden="1">
      <c r="A1737" s="170"/>
      <c r="B1737" s="358" t="s">
        <v>1481</v>
      </c>
      <c r="C1737" s="139"/>
      <c r="D1737" s="591" t="s">
        <v>87</v>
      </c>
      <c r="E1737" s="136"/>
      <c r="F1737" s="920"/>
      <c r="G1737" s="645"/>
    </row>
    <row r="1738" spans="1:7" s="22" customFormat="1" ht="21.75" customHeight="1" hidden="1">
      <c r="A1738" s="170"/>
      <c r="B1738" s="358" t="s">
        <v>1482</v>
      </c>
      <c r="C1738" s="139"/>
      <c r="D1738" s="591" t="s">
        <v>87</v>
      </c>
      <c r="E1738" s="136"/>
      <c r="F1738" s="920"/>
      <c r="G1738" s="645"/>
    </row>
    <row r="1739" spans="1:7" s="22" customFormat="1" ht="21.75" customHeight="1" hidden="1">
      <c r="A1739" s="170"/>
      <c r="B1739" s="358" t="s">
        <v>1483</v>
      </c>
      <c r="C1739" s="352"/>
      <c r="D1739" s="591" t="s">
        <v>87</v>
      </c>
      <c r="E1739" s="136"/>
      <c r="F1739" s="920"/>
      <c r="G1739" s="645"/>
    </row>
    <row r="1740" spans="1:7" s="22" customFormat="1" ht="21.75" customHeight="1" hidden="1">
      <c r="A1740" s="170" t="s">
        <v>373</v>
      </c>
      <c r="B1740" s="359" t="s">
        <v>631</v>
      </c>
      <c r="C1740" s="355" t="s">
        <v>633</v>
      </c>
      <c r="D1740" s="360"/>
      <c r="E1740" s="361"/>
      <c r="F1740" s="923"/>
      <c r="G1740" s="645"/>
    </row>
    <row r="1741" spans="1:7" s="22" customFormat="1" ht="21.75" customHeight="1" hidden="1">
      <c r="A1741" s="170"/>
      <c r="B1741" s="362" t="s">
        <v>1676</v>
      </c>
      <c r="C1741" s="353"/>
      <c r="D1741" s="146" t="s">
        <v>93</v>
      </c>
      <c r="E1741" s="136"/>
      <c r="F1741" s="920"/>
      <c r="G1741" s="645"/>
    </row>
    <row r="1742" spans="1:7" s="22" customFormat="1" ht="21.75" customHeight="1" hidden="1">
      <c r="A1742" s="170"/>
      <c r="B1742" s="362" t="s">
        <v>1484</v>
      </c>
      <c r="C1742" s="139"/>
      <c r="D1742" s="591" t="s">
        <v>87</v>
      </c>
      <c r="E1742" s="136"/>
      <c r="F1742" s="920"/>
      <c r="G1742" s="645"/>
    </row>
    <row r="1743" spans="1:7" s="22" customFormat="1" ht="21.75" customHeight="1" hidden="1">
      <c r="A1743" s="170"/>
      <c r="B1743" s="362" t="s">
        <v>1485</v>
      </c>
      <c r="C1743" s="139"/>
      <c r="D1743" s="591" t="s">
        <v>87</v>
      </c>
      <c r="E1743" s="136"/>
      <c r="F1743" s="920"/>
      <c r="G1743" s="645"/>
    </row>
    <row r="1744" spans="1:7" s="22" customFormat="1" ht="21.75" customHeight="1" hidden="1">
      <c r="A1744" s="170"/>
      <c r="B1744" s="362" t="s">
        <v>1486</v>
      </c>
      <c r="C1744" s="139"/>
      <c r="D1744" s="591" t="s">
        <v>87</v>
      </c>
      <c r="E1744" s="136"/>
      <c r="F1744" s="920"/>
      <c r="G1744" s="645"/>
    </row>
    <row r="1745" spans="1:7" s="22" customFormat="1" ht="21.75" customHeight="1" hidden="1">
      <c r="A1745" s="170"/>
      <c r="B1745" s="362" t="s">
        <v>1487</v>
      </c>
      <c r="C1745" s="139"/>
      <c r="D1745" s="591" t="s">
        <v>87</v>
      </c>
      <c r="E1745" s="136"/>
      <c r="F1745" s="920"/>
      <c r="G1745" s="645"/>
    </row>
    <row r="1746" spans="1:7" s="22" customFormat="1" ht="21.75" customHeight="1" hidden="1">
      <c r="A1746" s="170"/>
      <c r="B1746" s="362" t="s">
        <v>1488</v>
      </c>
      <c r="C1746" s="139"/>
      <c r="D1746" s="591" t="s">
        <v>87</v>
      </c>
      <c r="E1746" s="136"/>
      <c r="F1746" s="920"/>
      <c r="G1746" s="645"/>
    </row>
    <row r="1747" spans="1:7" s="22" customFormat="1" ht="21.75" customHeight="1" hidden="1">
      <c r="A1747" s="170"/>
      <c r="B1747" s="362" t="s">
        <v>1489</v>
      </c>
      <c r="C1747" s="139"/>
      <c r="D1747" s="591" t="s">
        <v>87</v>
      </c>
      <c r="E1747" s="136"/>
      <c r="F1747" s="920"/>
      <c r="G1747" s="645"/>
    </row>
    <row r="1748" spans="1:7" s="22" customFormat="1" ht="21.75" customHeight="1" hidden="1">
      <c r="A1748" s="170"/>
      <c r="B1748" s="362" t="s">
        <v>1490</v>
      </c>
      <c r="C1748" s="139"/>
      <c r="D1748" s="591" t="s">
        <v>87</v>
      </c>
      <c r="E1748" s="136"/>
      <c r="F1748" s="920"/>
      <c r="G1748" s="645"/>
    </row>
    <row r="1749" spans="1:7" s="22" customFormat="1" ht="21.75" customHeight="1" hidden="1">
      <c r="A1749" s="170"/>
      <c r="B1749" s="362" t="s">
        <v>1491</v>
      </c>
      <c r="C1749" s="139"/>
      <c r="D1749" s="591" t="s">
        <v>87</v>
      </c>
      <c r="E1749" s="136"/>
      <c r="F1749" s="920"/>
      <c r="G1749" s="645"/>
    </row>
    <row r="1750" spans="1:7" s="22" customFormat="1" ht="21.75" customHeight="1" hidden="1">
      <c r="A1750" s="170"/>
      <c r="B1750" s="362" t="s">
        <v>1492</v>
      </c>
      <c r="C1750" s="139"/>
      <c r="D1750" s="591" t="s">
        <v>87</v>
      </c>
      <c r="E1750" s="136"/>
      <c r="F1750" s="920"/>
      <c r="G1750" s="645"/>
    </row>
    <row r="1751" spans="1:7" s="22" customFormat="1" ht="21.75" customHeight="1" hidden="1">
      <c r="A1751" s="170"/>
      <c r="B1751" s="362" t="s">
        <v>1493</v>
      </c>
      <c r="C1751" s="139"/>
      <c r="D1751" s="591" t="s">
        <v>87</v>
      </c>
      <c r="E1751" s="136"/>
      <c r="F1751" s="920"/>
      <c r="G1751" s="645"/>
    </row>
    <row r="1752" spans="1:7" s="22" customFormat="1" ht="21.75" customHeight="1" hidden="1">
      <c r="A1752" s="170"/>
      <c r="B1752" s="362" t="s">
        <v>1494</v>
      </c>
      <c r="C1752" s="139"/>
      <c r="D1752" s="591" t="s">
        <v>87</v>
      </c>
      <c r="E1752" s="136"/>
      <c r="F1752" s="920"/>
      <c r="G1752" s="645"/>
    </row>
    <row r="1753" spans="1:7" s="22" customFormat="1" ht="21.75" customHeight="1" hidden="1">
      <c r="A1753" s="170"/>
      <c r="B1753" s="362" t="s">
        <v>1495</v>
      </c>
      <c r="C1753" s="139"/>
      <c r="D1753" s="591" t="s">
        <v>87</v>
      </c>
      <c r="E1753" s="136"/>
      <c r="F1753" s="920"/>
      <c r="G1753" s="645"/>
    </row>
    <row r="1754" spans="1:7" s="22" customFormat="1" ht="21.75" customHeight="1" hidden="1">
      <c r="A1754" s="170"/>
      <c r="B1754" s="362" t="s">
        <v>1496</v>
      </c>
      <c r="C1754" s="139"/>
      <c r="D1754" s="591" t="s">
        <v>87</v>
      </c>
      <c r="E1754" s="136"/>
      <c r="F1754" s="920"/>
      <c r="G1754" s="645"/>
    </row>
    <row r="1755" spans="1:7" s="22" customFormat="1" ht="21.75" customHeight="1" hidden="1">
      <c r="A1755" s="170"/>
      <c r="B1755" s="362" t="s">
        <v>1497</v>
      </c>
      <c r="C1755" s="139"/>
      <c r="D1755" s="591" t="s">
        <v>87</v>
      </c>
      <c r="E1755" s="136"/>
      <c r="F1755" s="920"/>
      <c r="G1755" s="645"/>
    </row>
    <row r="1756" spans="1:7" s="22" customFormat="1" ht="21.75" customHeight="1" hidden="1">
      <c r="A1756" s="170"/>
      <c r="B1756" s="362" t="s">
        <v>1498</v>
      </c>
      <c r="C1756" s="139"/>
      <c r="D1756" s="591" t="s">
        <v>87</v>
      </c>
      <c r="E1756" s="136"/>
      <c r="F1756" s="920"/>
      <c r="G1756" s="645"/>
    </row>
    <row r="1757" spans="1:7" s="22" customFormat="1" ht="21.75" customHeight="1" hidden="1">
      <c r="A1757" s="170"/>
      <c r="B1757" s="362" t="s">
        <v>1499</v>
      </c>
      <c r="C1757" s="139"/>
      <c r="D1757" s="591" t="s">
        <v>87</v>
      </c>
      <c r="E1757" s="136"/>
      <c r="F1757" s="920"/>
      <c r="G1757" s="645"/>
    </row>
    <row r="1758" spans="1:7" s="22" customFormat="1" ht="21.75" customHeight="1" hidden="1">
      <c r="A1758" s="170"/>
      <c r="B1758" s="362" t="s">
        <v>1500</v>
      </c>
      <c r="C1758" s="139"/>
      <c r="D1758" s="591" t="s">
        <v>87</v>
      </c>
      <c r="E1758" s="136"/>
      <c r="F1758" s="920"/>
      <c r="G1758" s="645"/>
    </row>
    <row r="1759" spans="1:7" s="22" customFormat="1" ht="21.75" customHeight="1" hidden="1">
      <c r="A1759" s="170"/>
      <c r="B1759" s="362" t="s">
        <v>1501</v>
      </c>
      <c r="C1759" s="139"/>
      <c r="D1759" s="591" t="s">
        <v>87</v>
      </c>
      <c r="E1759" s="136"/>
      <c r="F1759" s="920"/>
      <c r="G1759" s="645"/>
    </row>
    <row r="1760" spans="1:7" s="22" customFormat="1" ht="21.75" customHeight="1" hidden="1">
      <c r="A1760" s="170"/>
      <c r="B1760" s="362" t="s">
        <v>1502</v>
      </c>
      <c r="C1760" s="139"/>
      <c r="D1760" s="591" t="s">
        <v>87</v>
      </c>
      <c r="E1760" s="136"/>
      <c r="F1760" s="920"/>
      <c r="G1760" s="645"/>
    </row>
    <row r="1761" spans="1:7" s="22" customFormat="1" ht="21.75" customHeight="1" hidden="1">
      <c r="A1761" s="170"/>
      <c r="B1761" s="362" t="s">
        <v>1503</v>
      </c>
      <c r="C1761" s="139"/>
      <c r="D1761" s="591" t="s">
        <v>87</v>
      </c>
      <c r="E1761" s="136"/>
      <c r="F1761" s="920"/>
      <c r="G1761" s="645"/>
    </row>
    <row r="1762" spans="1:7" s="22" customFormat="1" ht="21.75" customHeight="1" hidden="1">
      <c r="A1762" s="170"/>
      <c r="B1762" s="362" t="s">
        <v>1504</v>
      </c>
      <c r="C1762" s="139"/>
      <c r="D1762" s="591" t="s">
        <v>87</v>
      </c>
      <c r="E1762" s="136"/>
      <c r="F1762" s="920"/>
      <c r="G1762" s="645"/>
    </row>
    <row r="1763" spans="1:7" s="22" customFormat="1" ht="21.75" customHeight="1" hidden="1">
      <c r="A1763" s="170"/>
      <c r="B1763" s="362" t="s">
        <v>1505</v>
      </c>
      <c r="C1763" s="139"/>
      <c r="D1763" s="591" t="s">
        <v>87</v>
      </c>
      <c r="E1763" s="136"/>
      <c r="F1763" s="920"/>
      <c r="G1763" s="645"/>
    </row>
    <row r="1764" spans="1:7" s="22" customFormat="1" ht="21.75" customHeight="1" hidden="1">
      <c r="A1764" s="170"/>
      <c r="B1764" s="362" t="s">
        <v>1506</v>
      </c>
      <c r="C1764" s="139"/>
      <c r="D1764" s="591" t="s">
        <v>87</v>
      </c>
      <c r="E1764" s="136"/>
      <c r="F1764" s="920"/>
      <c r="G1764" s="645"/>
    </row>
    <row r="1765" spans="1:7" s="22" customFormat="1" ht="21.75" customHeight="1" hidden="1">
      <c r="A1765" s="170"/>
      <c r="B1765" s="362" t="s">
        <v>1507</v>
      </c>
      <c r="C1765" s="139"/>
      <c r="D1765" s="591" t="s">
        <v>87</v>
      </c>
      <c r="E1765" s="136"/>
      <c r="F1765" s="920"/>
      <c r="G1765" s="645"/>
    </row>
    <row r="1766" spans="1:7" s="22" customFormat="1" ht="21.75" customHeight="1" hidden="1">
      <c r="A1766" s="170"/>
      <c r="B1766" s="362" t="s">
        <v>1508</v>
      </c>
      <c r="C1766" s="139"/>
      <c r="D1766" s="591" t="s">
        <v>87</v>
      </c>
      <c r="E1766" s="136"/>
      <c r="F1766" s="920"/>
      <c r="G1766" s="645"/>
    </row>
    <row r="1767" spans="1:7" s="22" customFormat="1" ht="21.75" customHeight="1" hidden="1">
      <c r="A1767" s="170"/>
      <c r="B1767" s="362" t="s">
        <v>1509</v>
      </c>
      <c r="C1767" s="139"/>
      <c r="D1767" s="591" t="s">
        <v>87</v>
      </c>
      <c r="E1767" s="136"/>
      <c r="F1767" s="920"/>
      <c r="G1767" s="645"/>
    </row>
    <row r="1768" spans="1:7" s="22" customFormat="1" ht="42.75" customHeight="1">
      <c r="A1768" s="170">
        <v>3</v>
      </c>
      <c r="B1768" s="1072" t="s">
        <v>2152</v>
      </c>
      <c r="C1768" s="1214"/>
      <c r="D1768" s="1214"/>
      <c r="E1768" s="1214"/>
      <c r="F1768" s="1215"/>
      <c r="G1768" s="645"/>
    </row>
    <row r="1769" spans="1:7" s="22" customFormat="1" ht="26.25" customHeight="1">
      <c r="A1769" s="706"/>
      <c r="B1769" s="960" t="s">
        <v>1675</v>
      </c>
      <c r="C1769" s="961"/>
      <c r="D1769" s="961"/>
      <c r="E1769" s="961"/>
      <c r="F1769" s="962"/>
      <c r="G1769" s="645"/>
    </row>
    <row r="1770" spans="1:7" s="22" customFormat="1" ht="27" customHeight="1" hidden="1">
      <c r="A1770" s="706" t="s">
        <v>365</v>
      </c>
      <c r="B1770" s="255" t="s">
        <v>473</v>
      </c>
      <c r="C1770" s="1001" t="s">
        <v>430</v>
      </c>
      <c r="D1770" s="623"/>
      <c r="E1770" s="623"/>
      <c r="F1770" s="924"/>
      <c r="G1770" s="645"/>
    </row>
    <row r="1771" spans="1:7" s="22" customFormat="1" ht="21.75" customHeight="1" hidden="1">
      <c r="A1771" s="721"/>
      <c r="B1771" s="305" t="s">
        <v>1510</v>
      </c>
      <c r="C1771" s="994"/>
      <c r="D1771" s="131" t="s">
        <v>93</v>
      </c>
      <c r="E1771" s="136"/>
      <c r="F1771" s="306"/>
      <c r="G1771" s="645"/>
    </row>
    <row r="1772" spans="1:7" s="22" customFormat="1" ht="21.75" customHeight="1" hidden="1">
      <c r="A1772" s="721"/>
      <c r="B1772" s="305" t="s">
        <v>1511</v>
      </c>
      <c r="C1772" s="994"/>
      <c r="D1772" s="131" t="s">
        <v>87</v>
      </c>
      <c r="E1772" s="136"/>
      <c r="F1772" s="306"/>
      <c r="G1772" s="645"/>
    </row>
    <row r="1773" spans="1:7" s="22" customFormat="1" ht="21.75" customHeight="1" hidden="1">
      <c r="A1773" s="721"/>
      <c r="B1773" s="305" t="s">
        <v>1512</v>
      </c>
      <c r="C1773" s="994"/>
      <c r="D1773" s="131" t="s">
        <v>87</v>
      </c>
      <c r="E1773" s="136"/>
      <c r="F1773" s="306"/>
      <c r="G1773" s="645"/>
    </row>
    <row r="1774" spans="1:7" s="22" customFormat="1" ht="21.75" customHeight="1" hidden="1">
      <c r="A1774" s="721"/>
      <c r="B1774" s="305" t="s">
        <v>1513</v>
      </c>
      <c r="C1774" s="994"/>
      <c r="D1774" s="131" t="s">
        <v>87</v>
      </c>
      <c r="E1774" s="136"/>
      <c r="F1774" s="306"/>
      <c r="G1774" s="645"/>
    </row>
    <row r="1775" spans="1:7" s="22" customFormat="1" ht="21.75" customHeight="1" hidden="1">
      <c r="A1775" s="721"/>
      <c r="B1775" s="305" t="s">
        <v>1514</v>
      </c>
      <c r="C1775" s="994"/>
      <c r="D1775" s="131" t="s">
        <v>87</v>
      </c>
      <c r="E1775" s="136"/>
      <c r="F1775" s="306"/>
      <c r="G1775" s="645"/>
    </row>
    <row r="1776" spans="1:7" s="22" customFormat="1" ht="21.75" customHeight="1" hidden="1">
      <c r="A1776" s="721"/>
      <c r="B1776" s="305" t="s">
        <v>1515</v>
      </c>
      <c r="C1776" s="994"/>
      <c r="D1776" s="131" t="s">
        <v>87</v>
      </c>
      <c r="E1776" s="136"/>
      <c r="F1776" s="306"/>
      <c r="G1776" s="645"/>
    </row>
    <row r="1777" spans="1:7" s="22" customFormat="1" ht="21.75" customHeight="1" hidden="1">
      <c r="A1777" s="721"/>
      <c r="B1777" s="305" t="s">
        <v>1516</v>
      </c>
      <c r="C1777" s="994"/>
      <c r="D1777" s="131" t="s">
        <v>87</v>
      </c>
      <c r="E1777" s="136"/>
      <c r="F1777" s="306"/>
      <c r="G1777" s="645"/>
    </row>
    <row r="1778" spans="1:7" s="22" customFormat="1" ht="21.75" customHeight="1" hidden="1">
      <c r="A1778" s="721"/>
      <c r="B1778" s="305" t="s">
        <v>1517</v>
      </c>
      <c r="C1778" s="994"/>
      <c r="D1778" s="131" t="s">
        <v>87</v>
      </c>
      <c r="E1778" s="136"/>
      <c r="F1778" s="306"/>
      <c r="G1778" s="645"/>
    </row>
    <row r="1779" spans="1:7" s="22" customFormat="1" ht="21.75" customHeight="1" hidden="1">
      <c r="A1779" s="721"/>
      <c r="B1779" s="305" t="s">
        <v>1518</v>
      </c>
      <c r="C1779" s="994"/>
      <c r="D1779" s="131" t="s">
        <v>87</v>
      </c>
      <c r="E1779" s="136"/>
      <c r="F1779" s="306"/>
      <c r="G1779" s="645"/>
    </row>
    <row r="1780" spans="1:7" s="22" customFormat="1" ht="21.75" customHeight="1" hidden="1">
      <c r="A1780" s="721"/>
      <c r="B1780" s="305" t="s">
        <v>1519</v>
      </c>
      <c r="C1780" s="994"/>
      <c r="D1780" s="131" t="s">
        <v>87</v>
      </c>
      <c r="E1780" s="136"/>
      <c r="F1780" s="306"/>
      <c r="G1780" s="645"/>
    </row>
    <row r="1781" spans="1:7" s="22" customFormat="1" ht="21.75" customHeight="1" hidden="1">
      <c r="A1781" s="721"/>
      <c r="B1781" s="305" t="s">
        <v>1520</v>
      </c>
      <c r="C1781" s="994"/>
      <c r="D1781" s="131" t="s">
        <v>87</v>
      </c>
      <c r="E1781" s="136"/>
      <c r="F1781" s="306"/>
      <c r="G1781" s="645"/>
    </row>
    <row r="1782" spans="1:7" s="22" customFormat="1" ht="21.75" customHeight="1" hidden="1">
      <c r="A1782" s="721"/>
      <c r="B1782" s="305" t="s">
        <v>1521</v>
      </c>
      <c r="C1782" s="994"/>
      <c r="D1782" s="131" t="s">
        <v>87</v>
      </c>
      <c r="E1782" s="136"/>
      <c r="F1782" s="306"/>
      <c r="G1782" s="645"/>
    </row>
    <row r="1783" spans="1:7" s="22" customFormat="1" ht="21.75" customHeight="1" hidden="1">
      <c r="A1783" s="721"/>
      <c r="B1783" s="305" t="s">
        <v>1522</v>
      </c>
      <c r="C1783" s="994"/>
      <c r="D1783" s="131" t="s">
        <v>93</v>
      </c>
      <c r="E1783" s="136"/>
      <c r="F1783" s="306"/>
      <c r="G1783" s="645"/>
    </row>
    <row r="1784" spans="1:7" s="22" customFormat="1" ht="21.75" customHeight="1" hidden="1">
      <c r="A1784" s="721"/>
      <c r="B1784" s="242" t="s">
        <v>1523</v>
      </c>
      <c r="C1784" s="994"/>
      <c r="D1784" s="131" t="s">
        <v>87</v>
      </c>
      <c r="E1784" s="136"/>
      <c r="F1784" s="925"/>
      <c r="G1784" s="645"/>
    </row>
    <row r="1785" spans="1:7" s="22" customFormat="1" ht="21.75" customHeight="1" hidden="1">
      <c r="A1785" s="721"/>
      <c r="B1785" s="242" t="s">
        <v>1524</v>
      </c>
      <c r="C1785" s="994"/>
      <c r="D1785" s="131" t="s">
        <v>87</v>
      </c>
      <c r="E1785" s="136"/>
      <c r="F1785" s="925"/>
      <c r="G1785" s="645"/>
    </row>
    <row r="1786" spans="1:7" s="22" customFormat="1" ht="21.75" customHeight="1" hidden="1">
      <c r="A1786" s="721"/>
      <c r="B1786" s="242" t="s">
        <v>1525</v>
      </c>
      <c r="C1786" s="994"/>
      <c r="D1786" s="131" t="s">
        <v>87</v>
      </c>
      <c r="E1786" s="136"/>
      <c r="F1786" s="925"/>
      <c r="G1786" s="645"/>
    </row>
    <row r="1787" spans="1:7" s="22" customFormat="1" ht="21.75" customHeight="1" hidden="1">
      <c r="A1787" s="721"/>
      <c r="B1787" s="242" t="s">
        <v>1526</v>
      </c>
      <c r="C1787" s="994"/>
      <c r="D1787" s="131" t="s">
        <v>87</v>
      </c>
      <c r="E1787" s="136"/>
      <c r="F1787" s="925"/>
      <c r="G1787" s="645"/>
    </row>
    <row r="1788" spans="1:7" s="22" customFormat="1" ht="21.75" customHeight="1" hidden="1">
      <c r="A1788" s="721"/>
      <c r="B1788" s="242" t="s">
        <v>1527</v>
      </c>
      <c r="C1788" s="994"/>
      <c r="D1788" s="131" t="s">
        <v>87</v>
      </c>
      <c r="E1788" s="136"/>
      <c r="F1788" s="925"/>
      <c r="G1788" s="645"/>
    </row>
    <row r="1789" spans="1:7" s="22" customFormat="1" ht="21.75" customHeight="1" hidden="1">
      <c r="A1789" s="721"/>
      <c r="B1789" s="242" t="s">
        <v>1528</v>
      </c>
      <c r="C1789" s="994"/>
      <c r="D1789" s="131" t="s">
        <v>87</v>
      </c>
      <c r="E1789" s="136"/>
      <c r="F1789" s="925"/>
      <c r="G1789" s="645"/>
    </row>
    <row r="1790" spans="1:7" s="22" customFormat="1" ht="21.75" customHeight="1" hidden="1">
      <c r="A1790" s="721"/>
      <c r="B1790" s="242" t="s">
        <v>1529</v>
      </c>
      <c r="C1790" s="994"/>
      <c r="D1790" s="131" t="s">
        <v>87</v>
      </c>
      <c r="E1790" s="136"/>
      <c r="F1790" s="925"/>
      <c r="G1790" s="645"/>
    </row>
    <row r="1791" spans="1:7" s="22" customFormat="1" ht="21.75" customHeight="1" hidden="1">
      <c r="A1791" s="721"/>
      <c r="B1791" s="242" t="s">
        <v>1530</v>
      </c>
      <c r="C1791" s="994"/>
      <c r="D1791" s="131" t="s">
        <v>87</v>
      </c>
      <c r="E1791" s="136"/>
      <c r="F1791" s="925"/>
      <c r="G1791" s="645"/>
    </row>
    <row r="1792" spans="1:7" s="22" customFormat="1" ht="21.75" customHeight="1" hidden="1">
      <c r="A1792" s="722"/>
      <c r="B1792" s="307" t="s">
        <v>1531</v>
      </c>
      <c r="C1792" s="995"/>
      <c r="D1792" s="256" t="s">
        <v>87</v>
      </c>
      <c r="E1792" s="257"/>
      <c r="F1792" s="926"/>
      <c r="G1792" s="645"/>
    </row>
    <row r="1793" spans="1:7" s="22" customFormat="1" ht="18" customHeight="1" hidden="1">
      <c r="A1793" s="723" t="s">
        <v>366</v>
      </c>
      <c r="B1793" s="308" t="s">
        <v>488</v>
      </c>
      <c r="C1793" s="996" t="s">
        <v>431</v>
      </c>
      <c r="D1793" s="131"/>
      <c r="E1793" s="136"/>
      <c r="F1793" s="925"/>
      <c r="G1793" s="645"/>
    </row>
    <row r="1794" spans="1:7" s="22" customFormat="1" ht="21.75" customHeight="1" hidden="1">
      <c r="A1794" s="721"/>
      <c r="B1794" s="242" t="s">
        <v>1532</v>
      </c>
      <c r="C1794" s="996"/>
      <c r="D1794" s="131" t="s">
        <v>93</v>
      </c>
      <c r="E1794" s="136"/>
      <c r="F1794" s="925"/>
      <c r="G1794" s="645"/>
    </row>
    <row r="1795" spans="1:7" s="22" customFormat="1" ht="21.75" customHeight="1" hidden="1">
      <c r="A1795" s="721"/>
      <c r="B1795" s="242" t="s">
        <v>1533</v>
      </c>
      <c r="C1795" s="996"/>
      <c r="D1795" s="131" t="s">
        <v>87</v>
      </c>
      <c r="E1795" s="136"/>
      <c r="F1795" s="925"/>
      <c r="G1795" s="645"/>
    </row>
    <row r="1796" spans="1:7" s="22" customFormat="1" ht="21.75" customHeight="1" hidden="1">
      <c r="A1796" s="721"/>
      <c r="B1796" s="242" t="s">
        <v>1534</v>
      </c>
      <c r="C1796" s="996"/>
      <c r="D1796" s="131" t="s">
        <v>87</v>
      </c>
      <c r="E1796" s="136"/>
      <c r="F1796" s="925"/>
      <c r="G1796" s="645"/>
    </row>
    <row r="1797" spans="1:7" s="22" customFormat="1" ht="21.75" customHeight="1" hidden="1">
      <c r="A1797" s="721"/>
      <c r="B1797" s="242" t="s">
        <v>1535</v>
      </c>
      <c r="C1797" s="996"/>
      <c r="D1797" s="131" t="s">
        <v>87</v>
      </c>
      <c r="E1797" s="136"/>
      <c r="F1797" s="925"/>
      <c r="G1797" s="645"/>
    </row>
    <row r="1798" spans="1:7" s="22" customFormat="1" ht="21.75" customHeight="1" hidden="1">
      <c r="A1798" s="721"/>
      <c r="B1798" s="242" t="s">
        <v>1536</v>
      </c>
      <c r="C1798" s="996"/>
      <c r="D1798" s="131" t="s">
        <v>87</v>
      </c>
      <c r="E1798" s="136"/>
      <c r="F1798" s="925"/>
      <c r="G1798" s="645"/>
    </row>
    <row r="1799" spans="1:7" s="22" customFormat="1" ht="21.75" customHeight="1" hidden="1">
      <c r="A1799" s="721"/>
      <c r="B1799" s="242" t="s">
        <v>1537</v>
      </c>
      <c r="C1799" s="996"/>
      <c r="D1799" s="131" t="s">
        <v>87</v>
      </c>
      <c r="E1799" s="136"/>
      <c r="F1799" s="925"/>
      <c r="G1799" s="645"/>
    </row>
    <row r="1800" spans="1:7" s="22" customFormat="1" ht="21.75" customHeight="1" hidden="1">
      <c r="A1800" s="721"/>
      <c r="B1800" s="242" t="s">
        <v>1538</v>
      </c>
      <c r="C1800" s="996"/>
      <c r="D1800" s="131" t="s">
        <v>87</v>
      </c>
      <c r="E1800" s="136"/>
      <c r="F1800" s="925"/>
      <c r="G1800" s="645"/>
    </row>
    <row r="1801" spans="1:7" s="22" customFormat="1" ht="21.75" customHeight="1" hidden="1">
      <c r="A1801" s="721"/>
      <c r="B1801" s="242" t="s">
        <v>1539</v>
      </c>
      <c r="C1801" s="996"/>
      <c r="D1801" s="131" t="s">
        <v>87</v>
      </c>
      <c r="E1801" s="136"/>
      <c r="F1801" s="925"/>
      <c r="G1801" s="645"/>
    </row>
    <row r="1802" spans="1:7" s="22" customFormat="1" ht="21.75" customHeight="1" hidden="1">
      <c r="A1802" s="721"/>
      <c r="B1802" s="242" t="s">
        <v>1540</v>
      </c>
      <c r="C1802" s="996"/>
      <c r="D1802" s="131" t="s">
        <v>87</v>
      </c>
      <c r="E1802" s="136"/>
      <c r="F1802" s="925"/>
      <c r="G1802" s="645"/>
    </row>
    <row r="1803" spans="1:7" s="22" customFormat="1" ht="21.75" customHeight="1" hidden="1">
      <c r="A1803" s="721"/>
      <c r="B1803" s="242" t="s">
        <v>1541</v>
      </c>
      <c r="C1803" s="996"/>
      <c r="D1803" s="131" t="s">
        <v>87</v>
      </c>
      <c r="E1803" s="136"/>
      <c r="F1803" s="925"/>
      <c r="G1803" s="645"/>
    </row>
    <row r="1804" spans="1:7" s="22" customFormat="1" ht="21.75" customHeight="1" hidden="1">
      <c r="A1804" s="722"/>
      <c r="B1804" s="307" t="s">
        <v>1542</v>
      </c>
      <c r="C1804" s="997"/>
      <c r="D1804" s="256" t="s">
        <v>87</v>
      </c>
      <c r="E1804" s="257"/>
      <c r="F1804" s="926"/>
      <c r="G1804" s="645"/>
    </row>
    <row r="1805" spans="1:7" s="22" customFormat="1" ht="21.75" customHeight="1" hidden="1">
      <c r="A1805" s="723" t="s">
        <v>370</v>
      </c>
      <c r="B1805" s="308" t="s">
        <v>489</v>
      </c>
      <c r="C1805" s="1204" t="s">
        <v>127</v>
      </c>
      <c r="D1805" s="131" t="s">
        <v>93</v>
      </c>
      <c r="E1805" s="136"/>
      <c r="F1805" s="927"/>
      <c r="G1805" s="645"/>
    </row>
    <row r="1806" spans="1:7" s="22" customFormat="1" ht="21.75" customHeight="1" hidden="1">
      <c r="A1806" s="721"/>
      <c r="B1806" s="309" t="s">
        <v>1543</v>
      </c>
      <c r="C1806" s="1204"/>
      <c r="D1806" s="131" t="s">
        <v>87</v>
      </c>
      <c r="E1806" s="136"/>
      <c r="F1806" s="928"/>
      <c r="G1806" s="645"/>
    </row>
    <row r="1807" spans="1:7" s="22" customFormat="1" ht="21.75" customHeight="1" hidden="1">
      <c r="A1807" s="721"/>
      <c r="B1807" s="309" t="s">
        <v>1544</v>
      </c>
      <c r="C1807" s="1204"/>
      <c r="D1807" s="131" t="s">
        <v>87</v>
      </c>
      <c r="E1807" s="136"/>
      <c r="F1807" s="928"/>
      <c r="G1807" s="645"/>
    </row>
    <row r="1808" spans="1:7" s="22" customFormat="1" ht="21.75" customHeight="1" hidden="1">
      <c r="A1808" s="721"/>
      <c r="B1808" s="309" t="s">
        <v>1545</v>
      </c>
      <c r="C1808" s="1204"/>
      <c r="D1808" s="131" t="s">
        <v>87</v>
      </c>
      <c r="E1808" s="136"/>
      <c r="F1808" s="928"/>
      <c r="G1808" s="645"/>
    </row>
    <row r="1809" spans="1:7" s="22" customFormat="1" ht="21.75" customHeight="1" hidden="1">
      <c r="A1809" s="721"/>
      <c r="B1809" s="309" t="s">
        <v>1546</v>
      </c>
      <c r="C1809" s="1204"/>
      <c r="D1809" s="131" t="s">
        <v>87</v>
      </c>
      <c r="E1809" s="136"/>
      <c r="F1809" s="928"/>
      <c r="G1809" s="645"/>
    </row>
    <row r="1810" spans="1:7" s="22" customFormat="1" ht="21.75" customHeight="1" hidden="1">
      <c r="A1810" s="721"/>
      <c r="B1810" s="309" t="s">
        <v>1547</v>
      </c>
      <c r="C1810" s="1204"/>
      <c r="D1810" s="131" t="s">
        <v>87</v>
      </c>
      <c r="E1810" s="136"/>
      <c r="F1810" s="928"/>
      <c r="G1810" s="645"/>
    </row>
    <row r="1811" spans="1:7" s="22" customFormat="1" ht="21.75" customHeight="1" hidden="1">
      <c r="A1811" s="721"/>
      <c r="B1811" s="309" t="s">
        <v>1548</v>
      </c>
      <c r="C1811" s="1204"/>
      <c r="D1811" s="131" t="s">
        <v>87</v>
      </c>
      <c r="E1811" s="136"/>
      <c r="F1811" s="928"/>
      <c r="G1811" s="645"/>
    </row>
    <row r="1812" spans="1:7" s="22" customFormat="1" ht="21.75" customHeight="1" hidden="1">
      <c r="A1812" s="721"/>
      <c r="B1812" s="309" t="s">
        <v>1549</v>
      </c>
      <c r="C1812" s="1204"/>
      <c r="D1812" s="131" t="s">
        <v>87</v>
      </c>
      <c r="E1812" s="136"/>
      <c r="F1812" s="928"/>
      <c r="G1812" s="645"/>
    </row>
    <row r="1813" spans="1:7" s="22" customFormat="1" ht="21.75" customHeight="1" hidden="1">
      <c r="A1813" s="721"/>
      <c r="B1813" s="309" t="s">
        <v>1550</v>
      </c>
      <c r="C1813" s="1204"/>
      <c r="D1813" s="131" t="s">
        <v>87</v>
      </c>
      <c r="E1813" s="136"/>
      <c r="F1813" s="928"/>
      <c r="G1813" s="645"/>
    </row>
    <row r="1814" spans="1:7" s="22" customFormat="1" ht="21.75" customHeight="1" hidden="1">
      <c r="A1814" s="721"/>
      <c r="B1814" s="309" t="s">
        <v>1551</v>
      </c>
      <c r="C1814" s="1204"/>
      <c r="D1814" s="131" t="s">
        <v>87</v>
      </c>
      <c r="E1814" s="136"/>
      <c r="F1814" s="928"/>
      <c r="G1814" s="645"/>
    </row>
    <row r="1815" spans="1:7" s="22" customFormat="1" ht="21.75" customHeight="1" hidden="1">
      <c r="A1815" s="721"/>
      <c r="B1815" s="309" t="s">
        <v>1552</v>
      </c>
      <c r="C1815" s="1204"/>
      <c r="D1815" s="131" t="s">
        <v>87</v>
      </c>
      <c r="E1815" s="136"/>
      <c r="F1815" s="928"/>
      <c r="G1815" s="645"/>
    </row>
    <row r="1816" spans="1:7" s="22" customFormat="1" ht="21.75" customHeight="1" hidden="1">
      <c r="A1816" s="721"/>
      <c r="B1816" s="309" t="s">
        <v>1553</v>
      </c>
      <c r="C1816" s="1204"/>
      <c r="D1816" s="131" t="s">
        <v>87</v>
      </c>
      <c r="E1816" s="136"/>
      <c r="F1816" s="928"/>
      <c r="G1816" s="645"/>
    </row>
    <row r="1817" spans="1:7" s="22" customFormat="1" ht="21.75" customHeight="1" hidden="1">
      <c r="A1817" s="721"/>
      <c r="B1817" s="309" t="s">
        <v>1554</v>
      </c>
      <c r="C1817" s="1204"/>
      <c r="D1817" s="131" t="s">
        <v>87</v>
      </c>
      <c r="E1817" s="136"/>
      <c r="F1817" s="928"/>
      <c r="G1817" s="645"/>
    </row>
    <row r="1818" spans="1:7" s="22" customFormat="1" ht="21.75" customHeight="1" hidden="1">
      <c r="A1818" s="721"/>
      <c r="B1818" s="309" t="s">
        <v>1555</v>
      </c>
      <c r="C1818" s="1204"/>
      <c r="D1818" s="131" t="s">
        <v>87</v>
      </c>
      <c r="E1818" s="136"/>
      <c r="F1818" s="928"/>
      <c r="G1818" s="645"/>
    </row>
    <row r="1819" spans="1:7" s="22" customFormat="1" ht="21.75" customHeight="1" hidden="1">
      <c r="A1819" s="721"/>
      <c r="B1819" s="309" t="s">
        <v>1556</v>
      </c>
      <c r="C1819" s="1204"/>
      <c r="D1819" s="131" t="s">
        <v>87</v>
      </c>
      <c r="E1819" s="136"/>
      <c r="F1819" s="928"/>
      <c r="G1819" s="645"/>
    </row>
    <row r="1820" spans="1:7" s="22" customFormat="1" ht="21.75" customHeight="1" hidden="1">
      <c r="A1820" s="721"/>
      <c r="B1820" s="309" t="s">
        <v>1557</v>
      </c>
      <c r="C1820" s="1204"/>
      <c r="D1820" s="131" t="s">
        <v>87</v>
      </c>
      <c r="E1820" s="136"/>
      <c r="F1820" s="928"/>
      <c r="G1820" s="645"/>
    </row>
    <row r="1821" spans="1:7" s="22" customFormat="1" ht="21.75" customHeight="1" hidden="1">
      <c r="A1821" s="721"/>
      <c r="B1821" s="309" t="s">
        <v>1558</v>
      </c>
      <c r="C1821" s="1204"/>
      <c r="D1821" s="131" t="s">
        <v>87</v>
      </c>
      <c r="E1821" s="136"/>
      <c r="F1821" s="928"/>
      <c r="G1821" s="645"/>
    </row>
    <row r="1822" spans="1:7" s="22" customFormat="1" ht="21.75" customHeight="1" hidden="1">
      <c r="A1822" s="721"/>
      <c r="B1822" s="309" t="s">
        <v>1559</v>
      </c>
      <c r="C1822" s="1204"/>
      <c r="D1822" s="131" t="s">
        <v>87</v>
      </c>
      <c r="E1822" s="136"/>
      <c r="F1822" s="928"/>
      <c r="G1822" s="645"/>
    </row>
    <row r="1823" spans="1:7" s="22" customFormat="1" ht="21.75" customHeight="1" hidden="1">
      <c r="A1823" s="721"/>
      <c r="B1823" s="309" t="s">
        <v>1560</v>
      </c>
      <c r="C1823" s="1204"/>
      <c r="D1823" s="131" t="s">
        <v>87</v>
      </c>
      <c r="E1823" s="136"/>
      <c r="F1823" s="928"/>
      <c r="G1823" s="645"/>
    </row>
    <row r="1824" spans="1:7" s="22" customFormat="1" ht="21.75" customHeight="1" hidden="1">
      <c r="A1824" s="721"/>
      <c r="B1824" s="309" t="s">
        <v>1561</v>
      </c>
      <c r="C1824" s="1204"/>
      <c r="D1824" s="131" t="s">
        <v>87</v>
      </c>
      <c r="E1824" s="136"/>
      <c r="F1824" s="928"/>
      <c r="G1824" s="645"/>
    </row>
    <row r="1825" spans="1:7" s="22" customFormat="1" ht="21.75" customHeight="1" hidden="1">
      <c r="A1825" s="721"/>
      <c r="B1825" s="309" t="s">
        <v>1562</v>
      </c>
      <c r="C1825" s="1204"/>
      <c r="D1825" s="131" t="s">
        <v>87</v>
      </c>
      <c r="E1825" s="136"/>
      <c r="F1825" s="928"/>
      <c r="G1825" s="645"/>
    </row>
    <row r="1826" spans="1:7" s="22" customFormat="1" ht="21.75" customHeight="1" hidden="1">
      <c r="A1826" s="721"/>
      <c r="B1826" s="309" t="s">
        <v>1563</v>
      </c>
      <c r="C1826" s="1204"/>
      <c r="D1826" s="131" t="s">
        <v>87</v>
      </c>
      <c r="E1826" s="136"/>
      <c r="F1826" s="928"/>
      <c r="G1826" s="645"/>
    </row>
    <row r="1827" spans="1:7" s="22" customFormat="1" ht="21.75" customHeight="1" hidden="1">
      <c r="A1827" s="721"/>
      <c r="B1827" s="309" t="s">
        <v>1564</v>
      </c>
      <c r="C1827" s="1204"/>
      <c r="D1827" s="131" t="s">
        <v>87</v>
      </c>
      <c r="E1827" s="136"/>
      <c r="F1827" s="928"/>
      <c r="G1827" s="645"/>
    </row>
    <row r="1828" spans="1:7" s="22" customFormat="1" ht="21.75" customHeight="1" hidden="1">
      <c r="A1828" s="721"/>
      <c r="B1828" s="309" t="s">
        <v>1565</v>
      </c>
      <c r="C1828" s="1204"/>
      <c r="D1828" s="131" t="s">
        <v>87</v>
      </c>
      <c r="E1828" s="136"/>
      <c r="F1828" s="928"/>
      <c r="G1828" s="645"/>
    </row>
    <row r="1829" spans="1:7" s="22" customFormat="1" ht="21.75" customHeight="1" hidden="1">
      <c r="A1829" s="721"/>
      <c r="B1829" s="309" t="s">
        <v>1566</v>
      </c>
      <c r="C1829" s="1204"/>
      <c r="D1829" s="131" t="s">
        <v>87</v>
      </c>
      <c r="E1829" s="136"/>
      <c r="F1829" s="928"/>
      <c r="G1829" s="645"/>
    </row>
    <row r="1830" spans="1:7" s="22" customFormat="1" ht="42.75" customHeight="1">
      <c r="A1830" s="170">
        <v>4</v>
      </c>
      <c r="B1830" s="963" t="s">
        <v>1992</v>
      </c>
      <c r="C1830" s="966"/>
      <c r="D1830" s="966"/>
      <c r="E1830" s="966"/>
      <c r="F1830" s="967"/>
      <c r="G1830" s="645"/>
    </row>
    <row r="1831" spans="1:7" s="22" customFormat="1" ht="27.75" customHeight="1">
      <c r="A1831" s="170"/>
      <c r="B1831" s="960" t="s">
        <v>1675</v>
      </c>
      <c r="C1831" s="961"/>
      <c r="D1831" s="961"/>
      <c r="E1831" s="961"/>
      <c r="F1831" s="962"/>
      <c r="G1831" s="645"/>
    </row>
    <row r="1832" spans="1:7" s="22" customFormat="1" ht="21.75" customHeight="1" hidden="1">
      <c r="A1832" s="170"/>
      <c r="B1832" s="147" t="s">
        <v>1567</v>
      </c>
      <c r="C1832" s="139" t="s">
        <v>186</v>
      </c>
      <c r="D1832" s="131" t="s">
        <v>93</v>
      </c>
      <c r="E1832" s="136"/>
      <c r="F1832" s="840"/>
      <c r="G1832" s="645"/>
    </row>
    <row r="1833" spans="1:7" s="22" customFormat="1" ht="21.75" customHeight="1" hidden="1">
      <c r="A1833" s="170"/>
      <c r="B1833" s="147" t="s">
        <v>1568</v>
      </c>
      <c r="C1833" s="139" t="s">
        <v>87</v>
      </c>
      <c r="D1833" s="131" t="s">
        <v>87</v>
      </c>
      <c r="E1833" s="136"/>
      <c r="F1833" s="840"/>
      <c r="G1833" s="645"/>
    </row>
    <row r="1834" spans="1:7" s="22" customFormat="1" ht="21.75" customHeight="1" hidden="1">
      <c r="A1834" s="170"/>
      <c r="B1834" s="147" t="s">
        <v>1569</v>
      </c>
      <c r="C1834" s="139" t="s">
        <v>87</v>
      </c>
      <c r="D1834" s="131" t="s">
        <v>87</v>
      </c>
      <c r="E1834" s="136"/>
      <c r="F1834" s="840"/>
      <c r="G1834" s="645"/>
    </row>
    <row r="1835" spans="1:7" s="22" customFormat="1" ht="21.75" customHeight="1" hidden="1">
      <c r="A1835" s="170"/>
      <c r="B1835" s="147" t="s">
        <v>1570</v>
      </c>
      <c r="C1835" s="139" t="s">
        <v>87</v>
      </c>
      <c r="D1835" s="131" t="s">
        <v>93</v>
      </c>
      <c r="E1835" s="136"/>
      <c r="F1835" s="840"/>
      <c r="G1835" s="645"/>
    </row>
    <row r="1836" spans="1:7" s="22" customFormat="1" ht="21.75" customHeight="1" hidden="1">
      <c r="A1836" s="170"/>
      <c r="B1836" s="147" t="s">
        <v>1571</v>
      </c>
      <c r="C1836" s="139" t="s">
        <v>87</v>
      </c>
      <c r="D1836" s="131" t="s">
        <v>87</v>
      </c>
      <c r="E1836" s="136"/>
      <c r="F1836" s="840"/>
      <c r="G1836" s="645"/>
    </row>
    <row r="1837" spans="1:7" s="22" customFormat="1" ht="21.75" customHeight="1" hidden="1">
      <c r="A1837" s="170"/>
      <c r="B1837" s="147" t="s">
        <v>1572</v>
      </c>
      <c r="C1837" s="139" t="s">
        <v>87</v>
      </c>
      <c r="D1837" s="131" t="s">
        <v>87</v>
      </c>
      <c r="E1837" s="298"/>
      <c r="F1837" s="840"/>
      <c r="G1837" s="645"/>
    </row>
    <row r="1838" spans="1:7" s="22" customFormat="1" ht="21.75" customHeight="1" hidden="1">
      <c r="A1838" s="170"/>
      <c r="B1838" s="147" t="s">
        <v>1573</v>
      </c>
      <c r="C1838" s="139" t="s">
        <v>87</v>
      </c>
      <c r="D1838" s="131" t="s">
        <v>87</v>
      </c>
      <c r="E1838" s="296"/>
      <c r="F1838" s="840"/>
      <c r="G1838" s="645"/>
    </row>
    <row r="1839" spans="1:7" s="22" customFormat="1" ht="21.75" customHeight="1" hidden="1">
      <c r="A1839" s="170"/>
      <c r="B1839" s="147" t="s">
        <v>1574</v>
      </c>
      <c r="C1839" s="139" t="s">
        <v>87</v>
      </c>
      <c r="D1839" s="131" t="s">
        <v>87</v>
      </c>
      <c r="E1839" s="297"/>
      <c r="F1839" s="840"/>
      <c r="G1839" s="645"/>
    </row>
    <row r="1840" spans="1:7" s="22" customFormat="1" ht="21.75" customHeight="1" hidden="1">
      <c r="A1840" s="170"/>
      <c r="B1840" s="147" t="s">
        <v>1575</v>
      </c>
      <c r="C1840" s="139" t="s">
        <v>87</v>
      </c>
      <c r="D1840" s="133" t="s">
        <v>87</v>
      </c>
      <c r="E1840" s="136"/>
      <c r="F1840" s="840"/>
      <c r="G1840" s="645"/>
    </row>
    <row r="1841" spans="1:7" s="22" customFormat="1" ht="21.75" customHeight="1" hidden="1">
      <c r="A1841" s="170"/>
      <c r="B1841" s="147" t="s">
        <v>1576</v>
      </c>
      <c r="C1841" s="139" t="s">
        <v>87</v>
      </c>
      <c r="D1841" s="131" t="s">
        <v>87</v>
      </c>
      <c r="E1841" s="136"/>
      <c r="F1841" s="840"/>
      <c r="G1841" s="645"/>
    </row>
    <row r="1842" spans="1:7" s="22" customFormat="1" ht="21.75" customHeight="1" hidden="1">
      <c r="A1842" s="170"/>
      <c r="B1842" s="147" t="s">
        <v>1577</v>
      </c>
      <c r="C1842" s="139" t="s">
        <v>87</v>
      </c>
      <c r="D1842" s="131" t="s">
        <v>87</v>
      </c>
      <c r="E1842" s="136"/>
      <c r="F1842" s="840"/>
      <c r="G1842" s="645"/>
    </row>
    <row r="1843" spans="1:7" s="22" customFormat="1" ht="21.75" customHeight="1" hidden="1">
      <c r="A1843" s="170"/>
      <c r="B1843" s="147" t="s">
        <v>1578</v>
      </c>
      <c r="C1843" s="139" t="s">
        <v>87</v>
      </c>
      <c r="D1843" s="133" t="s">
        <v>87</v>
      </c>
      <c r="E1843" s="136"/>
      <c r="F1843" s="840"/>
      <c r="G1843" s="645"/>
    </row>
    <row r="1844" spans="1:7" s="22" customFormat="1" ht="21.75" customHeight="1" hidden="1">
      <c r="A1844" s="170"/>
      <c r="B1844" s="147" t="s">
        <v>1579</v>
      </c>
      <c r="C1844" s="139" t="s">
        <v>87</v>
      </c>
      <c r="D1844" s="131" t="s">
        <v>87</v>
      </c>
      <c r="E1844" s="136"/>
      <c r="F1844" s="840"/>
      <c r="G1844" s="645"/>
    </row>
    <row r="1845" spans="1:7" s="22" customFormat="1" ht="21.75" customHeight="1" hidden="1">
      <c r="A1845" s="170"/>
      <c r="B1845" s="147" t="s">
        <v>1580</v>
      </c>
      <c r="C1845" s="139" t="s">
        <v>87</v>
      </c>
      <c r="D1845" s="131" t="s">
        <v>87</v>
      </c>
      <c r="E1845" s="136"/>
      <c r="F1845" s="840"/>
      <c r="G1845" s="645"/>
    </row>
    <row r="1846" spans="1:7" s="22" customFormat="1" ht="21.75" customHeight="1" hidden="1">
      <c r="A1846" s="170"/>
      <c r="B1846" s="147" t="s">
        <v>1581</v>
      </c>
      <c r="C1846" s="139" t="s">
        <v>187</v>
      </c>
      <c r="D1846" s="131" t="s">
        <v>87</v>
      </c>
      <c r="E1846" s="136"/>
      <c r="F1846" s="840"/>
      <c r="G1846" s="645"/>
    </row>
    <row r="1847" spans="1:7" s="22" customFormat="1" ht="21.75" customHeight="1" hidden="1">
      <c r="A1847" s="170"/>
      <c r="B1847" s="147" t="s">
        <v>1582</v>
      </c>
      <c r="C1847" s="139" t="s">
        <v>186</v>
      </c>
      <c r="D1847" s="131" t="s">
        <v>87</v>
      </c>
      <c r="E1847" s="136"/>
      <c r="F1847" s="840"/>
      <c r="G1847" s="645"/>
    </row>
    <row r="1848" spans="1:7" s="22" customFormat="1" ht="21.75" customHeight="1" hidden="1">
      <c r="A1848" s="170"/>
      <c r="B1848" s="147" t="s">
        <v>1414</v>
      </c>
      <c r="C1848" s="139" t="s">
        <v>87</v>
      </c>
      <c r="D1848" s="131" t="s">
        <v>87</v>
      </c>
      <c r="E1848" s="136"/>
      <c r="F1848" s="840"/>
      <c r="G1848" s="645"/>
    </row>
    <row r="1849" spans="1:7" s="22" customFormat="1" ht="21.75" customHeight="1" hidden="1">
      <c r="A1849" s="170"/>
      <c r="B1849" s="147" t="s">
        <v>1583</v>
      </c>
      <c r="C1849" s="139" t="s">
        <v>187</v>
      </c>
      <c r="D1849" s="131" t="s">
        <v>87</v>
      </c>
      <c r="E1849" s="136"/>
      <c r="F1849" s="840"/>
      <c r="G1849" s="645"/>
    </row>
    <row r="1850" spans="1:7" s="22" customFormat="1" ht="21.75" customHeight="1" hidden="1">
      <c r="A1850" s="170"/>
      <c r="B1850" s="147" t="s">
        <v>1584</v>
      </c>
      <c r="C1850" s="139" t="s">
        <v>186</v>
      </c>
      <c r="D1850" s="131" t="s">
        <v>87</v>
      </c>
      <c r="E1850" s="136"/>
      <c r="F1850" s="840"/>
      <c r="G1850" s="645"/>
    </row>
    <row r="1851" spans="1:7" s="22" customFormat="1" ht="21.75" customHeight="1" hidden="1">
      <c r="A1851" s="170"/>
      <c r="B1851" s="147" t="s">
        <v>1416</v>
      </c>
      <c r="C1851" s="139" t="s">
        <v>87</v>
      </c>
      <c r="D1851" s="131" t="s">
        <v>87</v>
      </c>
      <c r="E1851" s="136"/>
      <c r="F1851" s="840"/>
      <c r="G1851" s="645"/>
    </row>
    <row r="1852" spans="1:7" s="22" customFormat="1" ht="21.75" customHeight="1" hidden="1">
      <c r="A1852" s="170"/>
      <c r="B1852" s="147" t="s">
        <v>1585</v>
      </c>
      <c r="C1852" s="139" t="s">
        <v>187</v>
      </c>
      <c r="D1852" s="131" t="s">
        <v>87</v>
      </c>
      <c r="E1852" s="136"/>
      <c r="F1852" s="840"/>
      <c r="G1852" s="645"/>
    </row>
    <row r="1853" spans="1:7" s="22" customFormat="1" ht="21.75" customHeight="1" hidden="1">
      <c r="A1853" s="170"/>
      <c r="B1853" s="147" t="s">
        <v>1586</v>
      </c>
      <c r="C1853" s="139" t="s">
        <v>87</v>
      </c>
      <c r="D1853" s="131" t="s">
        <v>87</v>
      </c>
      <c r="E1853" s="136"/>
      <c r="F1853" s="840"/>
      <c r="G1853" s="645"/>
    </row>
    <row r="1854" spans="1:7" s="22" customFormat="1" ht="21.75" customHeight="1" hidden="1">
      <c r="A1854" s="170"/>
      <c r="B1854" s="147" t="s">
        <v>1587</v>
      </c>
      <c r="C1854" s="139" t="s">
        <v>87</v>
      </c>
      <c r="D1854" s="131" t="s">
        <v>87</v>
      </c>
      <c r="E1854" s="136"/>
      <c r="F1854" s="840"/>
      <c r="G1854" s="645"/>
    </row>
    <row r="1855" spans="1:7" s="22" customFormat="1" ht="21.75" customHeight="1" hidden="1">
      <c r="A1855" s="170"/>
      <c r="B1855" s="147" t="s">
        <v>1588</v>
      </c>
      <c r="C1855" s="139" t="s">
        <v>87</v>
      </c>
      <c r="D1855" s="131" t="s">
        <v>87</v>
      </c>
      <c r="E1855" s="136"/>
      <c r="F1855" s="840"/>
      <c r="G1855" s="645"/>
    </row>
    <row r="1856" spans="1:7" s="22" customFormat="1" ht="21.75" customHeight="1" hidden="1">
      <c r="A1856" s="170"/>
      <c r="B1856" s="147" t="s">
        <v>1589</v>
      </c>
      <c r="C1856" s="139" t="s">
        <v>87</v>
      </c>
      <c r="D1856" s="131" t="s">
        <v>87</v>
      </c>
      <c r="E1856" s="136"/>
      <c r="F1856" s="840"/>
      <c r="G1856" s="645"/>
    </row>
    <row r="1857" spans="1:7" s="22" customFormat="1" ht="21.75" customHeight="1" hidden="1">
      <c r="A1857" s="170"/>
      <c r="B1857" s="147" t="s">
        <v>1590</v>
      </c>
      <c r="C1857" s="139" t="s">
        <v>87</v>
      </c>
      <c r="D1857" s="131" t="s">
        <v>87</v>
      </c>
      <c r="E1857" s="136"/>
      <c r="F1857" s="840"/>
      <c r="G1857" s="645"/>
    </row>
    <row r="1858" spans="1:7" s="22" customFormat="1" ht="42" customHeight="1">
      <c r="A1858" s="170">
        <v>5</v>
      </c>
      <c r="B1858" s="963" t="s">
        <v>1993</v>
      </c>
      <c r="C1858" s="958"/>
      <c r="D1858" s="958"/>
      <c r="E1858" s="958"/>
      <c r="F1858" s="959"/>
      <c r="G1858" s="645"/>
    </row>
    <row r="1859" spans="1:7" s="22" customFormat="1" ht="30" customHeight="1">
      <c r="A1859" s="170"/>
      <c r="B1859" s="960" t="s">
        <v>1675</v>
      </c>
      <c r="C1859" s="961"/>
      <c r="D1859" s="961"/>
      <c r="E1859" s="961"/>
      <c r="F1859" s="962"/>
      <c r="G1859" s="645"/>
    </row>
    <row r="1860" spans="1:7" s="22" customFormat="1" ht="21.75" customHeight="1" hidden="1">
      <c r="A1860" s="170"/>
      <c r="B1860" s="147" t="s">
        <v>1591</v>
      </c>
      <c r="C1860" s="139" t="s">
        <v>69</v>
      </c>
      <c r="D1860" s="131" t="s">
        <v>93</v>
      </c>
      <c r="E1860" s="136"/>
      <c r="F1860" s="840"/>
      <c r="G1860" s="645"/>
    </row>
    <row r="1861" spans="1:7" s="22" customFormat="1" ht="21.75" customHeight="1" hidden="1">
      <c r="A1861" s="170"/>
      <c r="B1861" s="147" t="s">
        <v>1592</v>
      </c>
      <c r="C1861" s="139" t="s">
        <v>87</v>
      </c>
      <c r="D1861" s="131" t="s">
        <v>87</v>
      </c>
      <c r="E1861" s="136"/>
      <c r="F1861" s="840"/>
      <c r="G1861" s="645"/>
    </row>
    <row r="1862" spans="1:7" s="22" customFormat="1" ht="21.75" customHeight="1" hidden="1">
      <c r="A1862" s="170"/>
      <c r="B1862" s="147" t="s">
        <v>1593</v>
      </c>
      <c r="C1862" s="139" t="s">
        <v>87</v>
      </c>
      <c r="D1862" s="131" t="s">
        <v>87</v>
      </c>
      <c r="E1862" s="136"/>
      <c r="F1862" s="840"/>
      <c r="G1862" s="645"/>
    </row>
    <row r="1863" spans="1:7" s="22" customFormat="1" ht="21.75" customHeight="1" hidden="1">
      <c r="A1863" s="170"/>
      <c r="B1863" s="147" t="s">
        <v>1594</v>
      </c>
      <c r="C1863" s="139" t="s">
        <v>87</v>
      </c>
      <c r="D1863" s="131" t="s">
        <v>87</v>
      </c>
      <c r="E1863" s="136"/>
      <c r="F1863" s="840"/>
      <c r="G1863" s="645"/>
    </row>
    <row r="1864" spans="1:7" s="22" customFormat="1" ht="21.75" customHeight="1" hidden="1">
      <c r="A1864" s="170"/>
      <c r="B1864" s="147" t="s">
        <v>1595</v>
      </c>
      <c r="C1864" s="139" t="s">
        <v>87</v>
      </c>
      <c r="D1864" s="131" t="s">
        <v>87</v>
      </c>
      <c r="E1864" s="136"/>
      <c r="F1864" s="840"/>
      <c r="G1864" s="645"/>
    </row>
    <row r="1865" spans="1:7" s="22" customFormat="1" ht="21.75" customHeight="1" hidden="1">
      <c r="A1865" s="170"/>
      <c r="B1865" s="147" t="s">
        <v>1596</v>
      </c>
      <c r="C1865" s="139" t="s">
        <v>87</v>
      </c>
      <c r="D1865" s="131" t="s">
        <v>87</v>
      </c>
      <c r="E1865" s="136"/>
      <c r="F1865" s="840"/>
      <c r="G1865" s="645"/>
    </row>
    <row r="1866" spans="1:7" s="22" customFormat="1" ht="21.75" customHeight="1" hidden="1">
      <c r="A1866" s="170"/>
      <c r="B1866" s="147" t="s">
        <v>1597</v>
      </c>
      <c r="C1866" s="139" t="s">
        <v>87</v>
      </c>
      <c r="D1866" s="131" t="s">
        <v>87</v>
      </c>
      <c r="E1866" s="136"/>
      <c r="F1866" s="840"/>
      <c r="G1866" s="645"/>
    </row>
    <row r="1867" spans="1:7" s="22" customFormat="1" ht="21.75" customHeight="1" hidden="1">
      <c r="A1867" s="170"/>
      <c r="B1867" s="147" t="s">
        <v>1598</v>
      </c>
      <c r="C1867" s="139" t="s">
        <v>87</v>
      </c>
      <c r="D1867" s="131" t="s">
        <v>87</v>
      </c>
      <c r="E1867" s="136"/>
      <c r="F1867" s="840"/>
      <c r="G1867" s="645"/>
    </row>
    <row r="1868" spans="1:7" s="22" customFormat="1" ht="21.75" customHeight="1" hidden="1">
      <c r="A1868" s="170"/>
      <c r="B1868" s="147" t="s">
        <v>1599</v>
      </c>
      <c r="C1868" s="139" t="s">
        <v>87</v>
      </c>
      <c r="D1868" s="133" t="s">
        <v>87</v>
      </c>
      <c r="E1868" s="136"/>
      <c r="F1868" s="840"/>
      <c r="G1868" s="645"/>
    </row>
    <row r="1869" spans="1:7" s="27" customFormat="1" ht="21.75" customHeight="1" hidden="1">
      <c r="A1869" s="170"/>
      <c r="B1869" s="147" t="s">
        <v>1600</v>
      </c>
      <c r="C1869" s="139" t="s">
        <v>87</v>
      </c>
      <c r="D1869" s="131" t="s">
        <v>87</v>
      </c>
      <c r="E1869" s="136"/>
      <c r="F1869" s="840"/>
      <c r="G1869" s="780"/>
    </row>
    <row r="1870" spans="1:7" s="22" customFormat="1" ht="21.75" customHeight="1" hidden="1">
      <c r="A1870" s="170"/>
      <c r="B1870" s="147" t="s">
        <v>1601</v>
      </c>
      <c r="C1870" s="139" t="s">
        <v>87</v>
      </c>
      <c r="D1870" s="131" t="s">
        <v>87</v>
      </c>
      <c r="E1870" s="136"/>
      <c r="F1870" s="840"/>
      <c r="G1870" s="645"/>
    </row>
    <row r="1871" spans="1:7" s="22" customFormat="1" ht="21.75" customHeight="1" hidden="1">
      <c r="A1871" s="170"/>
      <c r="B1871" s="147" t="s">
        <v>1602</v>
      </c>
      <c r="C1871" s="139" t="s">
        <v>87</v>
      </c>
      <c r="D1871" s="133" t="s">
        <v>87</v>
      </c>
      <c r="E1871" s="136"/>
      <c r="F1871" s="840"/>
      <c r="G1871" s="645"/>
    </row>
    <row r="1872" spans="1:7" s="22" customFormat="1" ht="21.75" customHeight="1" hidden="1">
      <c r="A1872" s="170"/>
      <c r="B1872" s="147" t="s">
        <v>1677</v>
      </c>
      <c r="C1872" s="139" t="s">
        <v>19</v>
      </c>
      <c r="D1872" s="131" t="s">
        <v>87</v>
      </c>
      <c r="E1872" s="136"/>
      <c r="F1872" s="840"/>
      <c r="G1872" s="645"/>
    </row>
    <row r="1873" spans="1:7" s="22" customFormat="1" ht="21.75" customHeight="1" hidden="1">
      <c r="A1873" s="170"/>
      <c r="B1873" s="147" t="s">
        <v>1603</v>
      </c>
      <c r="C1873" s="139" t="s">
        <v>87</v>
      </c>
      <c r="D1873" s="131" t="s">
        <v>87</v>
      </c>
      <c r="E1873" s="136"/>
      <c r="F1873" s="840"/>
      <c r="G1873" s="645"/>
    </row>
    <row r="1874" spans="1:7" s="22" customFormat="1" ht="21.75" customHeight="1" hidden="1">
      <c r="A1874" s="170"/>
      <c r="B1874" s="147" t="s">
        <v>1604</v>
      </c>
      <c r="C1874" s="139" t="s">
        <v>87</v>
      </c>
      <c r="D1874" s="131" t="s">
        <v>87</v>
      </c>
      <c r="E1874" s="136"/>
      <c r="F1874" s="840"/>
      <c r="G1874" s="645"/>
    </row>
    <row r="1875" spans="1:7" s="22" customFormat="1" ht="21.75" customHeight="1" hidden="1">
      <c r="A1875" s="170"/>
      <c r="B1875" s="147" t="s">
        <v>1605</v>
      </c>
      <c r="C1875" s="139" t="s">
        <v>87</v>
      </c>
      <c r="D1875" s="131" t="s">
        <v>87</v>
      </c>
      <c r="E1875" s="136"/>
      <c r="F1875" s="840"/>
      <c r="G1875" s="645"/>
    </row>
    <row r="1876" spans="1:7" s="22" customFormat="1" ht="21.75" customHeight="1" hidden="1">
      <c r="A1876" s="170"/>
      <c r="B1876" s="147" t="s">
        <v>1606</v>
      </c>
      <c r="C1876" s="139" t="s">
        <v>87</v>
      </c>
      <c r="D1876" s="131" t="s">
        <v>87</v>
      </c>
      <c r="E1876" s="136"/>
      <c r="F1876" s="840"/>
      <c r="G1876" s="645"/>
    </row>
    <row r="1877" spans="1:7" s="22" customFormat="1" ht="42.75" customHeight="1">
      <c r="A1877" s="170">
        <v>6</v>
      </c>
      <c r="B1877" s="957" t="s">
        <v>2153</v>
      </c>
      <c r="C1877" s="958"/>
      <c r="D1877" s="958"/>
      <c r="E1877" s="958"/>
      <c r="F1877" s="959"/>
      <c r="G1877" s="645"/>
    </row>
    <row r="1878" spans="1:7" s="27" customFormat="1" ht="21.75" customHeight="1">
      <c r="A1878" s="170"/>
      <c r="B1878" s="147" t="s">
        <v>2069</v>
      </c>
      <c r="C1878" s="139" t="s">
        <v>191</v>
      </c>
      <c r="D1878" s="131" t="s">
        <v>93</v>
      </c>
      <c r="E1878" s="136"/>
      <c r="F1878" s="840">
        <v>6400</v>
      </c>
      <c r="G1878" s="780"/>
    </row>
    <row r="1879" spans="1:7" s="27" customFormat="1" ht="21.75" customHeight="1">
      <c r="A1879" s="170"/>
      <c r="B1879" s="147" t="s">
        <v>1607</v>
      </c>
      <c r="C1879" s="139"/>
      <c r="D1879" s="131" t="s">
        <v>87</v>
      </c>
      <c r="E1879" s="136"/>
      <c r="F1879" s="840">
        <v>9100</v>
      </c>
      <c r="G1879" s="780"/>
    </row>
    <row r="1880" spans="1:7" s="27" customFormat="1" ht="21.75" customHeight="1">
      <c r="A1880" s="170"/>
      <c r="B1880" s="147" t="s">
        <v>1608</v>
      </c>
      <c r="C1880" s="139"/>
      <c r="D1880" s="131" t="s">
        <v>87</v>
      </c>
      <c r="E1880" s="136"/>
      <c r="F1880" s="840">
        <v>15700</v>
      </c>
      <c r="G1880" s="780"/>
    </row>
    <row r="1881" spans="1:7" s="27" customFormat="1" ht="21.75" customHeight="1">
      <c r="A1881" s="170"/>
      <c r="B1881" s="147" t="s">
        <v>2070</v>
      </c>
      <c r="C1881" s="139"/>
      <c r="D1881" s="131" t="s">
        <v>87</v>
      </c>
      <c r="E1881" s="136"/>
      <c r="F1881" s="840">
        <v>19900</v>
      </c>
      <c r="G1881" s="780"/>
    </row>
    <row r="1882" spans="1:7" s="27" customFormat="1" ht="21.75" customHeight="1">
      <c r="A1882" s="170"/>
      <c r="B1882" s="147" t="s">
        <v>2071</v>
      </c>
      <c r="C1882" s="139"/>
      <c r="D1882" s="131" t="s">
        <v>87</v>
      </c>
      <c r="E1882" s="136"/>
      <c r="F1882" s="840">
        <v>25100</v>
      </c>
      <c r="G1882" s="780"/>
    </row>
    <row r="1883" spans="1:7" s="22" customFormat="1" ht="21.75" customHeight="1">
      <c r="A1883" s="170"/>
      <c r="B1883" s="147" t="s">
        <v>2072</v>
      </c>
      <c r="C1883" s="139"/>
      <c r="D1883" s="131" t="s">
        <v>87</v>
      </c>
      <c r="E1883" s="136"/>
      <c r="F1883" s="840">
        <v>25600</v>
      </c>
      <c r="G1883" s="645"/>
    </row>
    <row r="1884" spans="1:7" s="22" customFormat="1" ht="21.75" customHeight="1">
      <c r="A1884" s="170"/>
      <c r="B1884" s="147" t="s">
        <v>2073</v>
      </c>
      <c r="C1884" s="139"/>
      <c r="D1884" s="131" t="s">
        <v>87</v>
      </c>
      <c r="E1884" s="136"/>
      <c r="F1884" s="840">
        <v>47500</v>
      </c>
      <c r="G1884" s="645"/>
    </row>
    <row r="1885" spans="1:7" s="22" customFormat="1" ht="21.75" customHeight="1">
      <c r="A1885" s="170"/>
      <c r="B1885" s="147" t="s">
        <v>2074</v>
      </c>
      <c r="C1885" s="139"/>
      <c r="D1885" s="131" t="s">
        <v>93</v>
      </c>
      <c r="E1885" s="136"/>
      <c r="F1885" s="840">
        <v>79600</v>
      </c>
      <c r="G1885" s="645"/>
    </row>
    <row r="1886" spans="1:7" s="22" customFormat="1" ht="21.75" customHeight="1">
      <c r="A1886" s="170"/>
      <c r="B1886" s="147" t="s">
        <v>2075</v>
      </c>
      <c r="C1886" s="139"/>
      <c r="D1886" s="131" t="s">
        <v>87</v>
      </c>
      <c r="E1886" s="136"/>
      <c r="F1886" s="840">
        <v>134200</v>
      </c>
      <c r="G1886" s="645"/>
    </row>
    <row r="1887" spans="1:7" s="22" customFormat="1" ht="21.75" customHeight="1">
      <c r="A1887" s="170"/>
      <c r="B1887" s="147" t="s">
        <v>2076</v>
      </c>
      <c r="C1887" s="139"/>
      <c r="D1887" s="131" t="s">
        <v>87</v>
      </c>
      <c r="E1887" s="136"/>
      <c r="F1887" s="840">
        <v>280500</v>
      </c>
      <c r="G1887" s="645"/>
    </row>
    <row r="1888" spans="1:7" s="22" customFormat="1" ht="21.75" customHeight="1">
      <c r="A1888" s="170"/>
      <c r="B1888" s="147" t="s">
        <v>2077</v>
      </c>
      <c r="C1888" s="139"/>
      <c r="D1888" s="131" t="s">
        <v>87</v>
      </c>
      <c r="E1888" s="136"/>
      <c r="F1888" s="840">
        <v>296500</v>
      </c>
      <c r="G1888" s="645"/>
    </row>
    <row r="1889" spans="1:7" s="22" customFormat="1" ht="18.75">
      <c r="A1889" s="170">
        <v>7</v>
      </c>
      <c r="B1889" s="1209" t="s">
        <v>2042</v>
      </c>
      <c r="C1889" s="1210"/>
      <c r="D1889" s="1210"/>
      <c r="E1889" s="1210"/>
      <c r="F1889" s="1210"/>
      <c r="G1889" s="645"/>
    </row>
    <row r="1890" spans="1:7" s="22" customFormat="1" ht="27.75" customHeight="1">
      <c r="A1890" s="170"/>
      <c r="B1890" s="960" t="s">
        <v>1675</v>
      </c>
      <c r="C1890" s="961"/>
      <c r="D1890" s="961"/>
      <c r="E1890" s="961"/>
      <c r="F1890" s="962"/>
      <c r="G1890" s="645"/>
    </row>
    <row r="1891" spans="1:7" s="22" customFormat="1" ht="21.75" customHeight="1" hidden="1">
      <c r="A1891" s="170"/>
      <c r="B1891" s="147" t="s">
        <v>1591</v>
      </c>
      <c r="C1891" s="139" t="s">
        <v>69</v>
      </c>
      <c r="D1891" s="131" t="s">
        <v>93</v>
      </c>
      <c r="E1891" s="136"/>
      <c r="F1891" s="840"/>
      <c r="G1891" s="645"/>
    </row>
    <row r="1892" spans="1:7" s="22" customFormat="1" ht="21.75" customHeight="1" hidden="1">
      <c r="A1892" s="170"/>
      <c r="B1892" s="147" t="s">
        <v>1592</v>
      </c>
      <c r="C1892" s="139" t="s">
        <v>87</v>
      </c>
      <c r="D1892" s="131" t="s">
        <v>87</v>
      </c>
      <c r="E1892" s="136"/>
      <c r="F1892" s="840"/>
      <c r="G1892" s="645"/>
    </row>
    <row r="1893" spans="1:7" s="22" customFormat="1" ht="21.75" customHeight="1" hidden="1">
      <c r="A1893" s="170"/>
      <c r="B1893" s="147" t="s">
        <v>1609</v>
      </c>
      <c r="C1893" s="139" t="s">
        <v>87</v>
      </c>
      <c r="D1893" s="131" t="s">
        <v>87</v>
      </c>
      <c r="E1893" s="136"/>
      <c r="F1893" s="840"/>
      <c r="G1893" s="645"/>
    </row>
    <row r="1894" spans="1:7" s="22" customFormat="1" ht="21.75" customHeight="1" hidden="1">
      <c r="A1894" s="170"/>
      <c r="B1894" s="147" t="s">
        <v>1594</v>
      </c>
      <c r="C1894" s="139" t="s">
        <v>87</v>
      </c>
      <c r="D1894" s="131" t="s">
        <v>87</v>
      </c>
      <c r="E1894" s="136"/>
      <c r="F1894" s="840"/>
      <c r="G1894" s="645"/>
    </row>
    <row r="1895" spans="1:7" s="22" customFormat="1" ht="21.75" customHeight="1" hidden="1">
      <c r="A1895" s="170"/>
      <c r="B1895" s="147" t="s">
        <v>1610</v>
      </c>
      <c r="C1895" s="139" t="s">
        <v>87</v>
      </c>
      <c r="D1895" s="131" t="s">
        <v>87</v>
      </c>
      <c r="E1895" s="136"/>
      <c r="F1895" s="840"/>
      <c r="G1895" s="645"/>
    </row>
    <row r="1896" spans="1:7" s="22" customFormat="1" ht="21.75" customHeight="1" hidden="1">
      <c r="A1896" s="170"/>
      <c r="B1896" s="147" t="s">
        <v>1597</v>
      </c>
      <c r="C1896" s="139" t="s">
        <v>87</v>
      </c>
      <c r="D1896" s="131" t="s">
        <v>87</v>
      </c>
      <c r="E1896" s="136"/>
      <c r="F1896" s="840"/>
      <c r="G1896" s="645"/>
    </row>
    <row r="1897" spans="1:7" s="22" customFormat="1" ht="21.75" customHeight="1" hidden="1">
      <c r="A1897" s="170"/>
      <c r="B1897" s="147" t="s">
        <v>1599</v>
      </c>
      <c r="C1897" s="139" t="s">
        <v>87</v>
      </c>
      <c r="D1897" s="131" t="s">
        <v>87</v>
      </c>
      <c r="E1897" s="136"/>
      <c r="F1897" s="840"/>
      <c r="G1897" s="645"/>
    </row>
    <row r="1898" spans="1:7" s="22" customFormat="1" ht="21.75" customHeight="1" hidden="1">
      <c r="A1898" s="170"/>
      <c r="B1898" s="147" t="s">
        <v>1611</v>
      </c>
      <c r="C1898" s="139" t="s">
        <v>87</v>
      </c>
      <c r="D1898" s="131" t="s">
        <v>87</v>
      </c>
      <c r="E1898" s="136"/>
      <c r="F1898" s="840"/>
      <c r="G1898" s="645"/>
    </row>
    <row r="1899" spans="1:7" s="22" customFormat="1" ht="21.75" customHeight="1" hidden="1">
      <c r="A1899" s="170"/>
      <c r="B1899" s="147" t="s">
        <v>1612</v>
      </c>
      <c r="C1899" s="139" t="s">
        <v>87</v>
      </c>
      <c r="D1899" s="131" t="s">
        <v>87</v>
      </c>
      <c r="E1899" s="136"/>
      <c r="F1899" s="840"/>
      <c r="G1899" s="645"/>
    </row>
    <row r="1900" spans="1:7" s="22" customFormat="1" ht="21.75" customHeight="1" hidden="1">
      <c r="A1900" s="170"/>
      <c r="B1900" s="147" t="s">
        <v>1613</v>
      </c>
      <c r="C1900" s="139" t="s">
        <v>87</v>
      </c>
      <c r="D1900" s="131" t="s">
        <v>87</v>
      </c>
      <c r="E1900" s="136"/>
      <c r="F1900" s="840"/>
      <c r="G1900" s="645"/>
    </row>
    <row r="1901" spans="1:7" s="22" customFormat="1" ht="21.75" customHeight="1" hidden="1">
      <c r="A1901" s="170"/>
      <c r="B1901" s="147" t="s">
        <v>1614</v>
      </c>
      <c r="C1901" s="139" t="s">
        <v>70</v>
      </c>
      <c r="D1901" s="131" t="s">
        <v>87</v>
      </c>
      <c r="E1901" s="136"/>
      <c r="F1901" s="840"/>
      <c r="G1901" s="645"/>
    </row>
    <row r="1902" spans="1:7" s="22" customFormat="1" ht="21.75" customHeight="1" hidden="1">
      <c r="A1902" s="170"/>
      <c r="B1902" s="147" t="s">
        <v>1615</v>
      </c>
      <c r="C1902" s="139" t="s">
        <v>87</v>
      </c>
      <c r="D1902" s="131" t="s">
        <v>87</v>
      </c>
      <c r="E1902" s="136"/>
      <c r="F1902" s="840"/>
      <c r="G1902" s="645"/>
    </row>
    <row r="1903" spans="1:7" s="22" customFormat="1" ht="21.75" customHeight="1" hidden="1">
      <c r="A1903" s="170"/>
      <c r="B1903" s="147" t="s">
        <v>1616</v>
      </c>
      <c r="C1903" s="139" t="s">
        <v>87</v>
      </c>
      <c r="D1903" s="131" t="s">
        <v>87</v>
      </c>
      <c r="E1903" s="136"/>
      <c r="F1903" s="840"/>
      <c r="G1903" s="645"/>
    </row>
    <row r="1904" spans="1:7" s="22" customFormat="1" ht="21.75" customHeight="1" hidden="1">
      <c r="A1904" s="170"/>
      <c r="B1904" s="147" t="s">
        <v>1617</v>
      </c>
      <c r="C1904" s="139" t="s">
        <v>127</v>
      </c>
      <c r="D1904" s="131" t="s">
        <v>87</v>
      </c>
      <c r="E1904" s="136"/>
      <c r="F1904" s="840"/>
      <c r="G1904" s="645"/>
    </row>
    <row r="1905" spans="1:7" s="22" customFormat="1" ht="21.75" customHeight="1" hidden="1">
      <c r="A1905" s="170"/>
      <c r="B1905" s="147" t="s">
        <v>1618</v>
      </c>
      <c r="C1905" s="139" t="s">
        <v>87</v>
      </c>
      <c r="D1905" s="131" t="s">
        <v>87</v>
      </c>
      <c r="E1905" s="136"/>
      <c r="F1905" s="840"/>
      <c r="G1905" s="645"/>
    </row>
    <row r="1906" spans="1:7" s="22" customFormat="1" ht="21.75" customHeight="1" hidden="1">
      <c r="A1906" s="170"/>
      <c r="B1906" s="147" t="s">
        <v>1619</v>
      </c>
      <c r="C1906" s="139" t="s">
        <v>87</v>
      </c>
      <c r="D1906" s="131" t="s">
        <v>87</v>
      </c>
      <c r="E1906" s="136"/>
      <c r="F1906" s="840"/>
      <c r="G1906" s="645"/>
    </row>
    <row r="1907" spans="1:7" s="22" customFormat="1" ht="21.75" customHeight="1" hidden="1">
      <c r="A1907" s="170"/>
      <c r="B1907" s="147" t="s">
        <v>1620</v>
      </c>
      <c r="C1907" s="139" t="s">
        <v>87</v>
      </c>
      <c r="D1907" s="131" t="s">
        <v>87</v>
      </c>
      <c r="E1907" s="136"/>
      <c r="F1907" s="840"/>
      <c r="G1907" s="645"/>
    </row>
    <row r="1908" spans="1:7" s="22" customFormat="1" ht="39.75" customHeight="1">
      <c r="A1908" s="170">
        <v>8</v>
      </c>
      <c r="B1908" s="992" t="s">
        <v>1994</v>
      </c>
      <c r="C1908" s="1139"/>
      <c r="D1908" s="1139"/>
      <c r="E1908" s="1139"/>
      <c r="F1908" s="1012"/>
      <c r="G1908" s="645"/>
    </row>
    <row r="1909" spans="1:7" s="22" customFormat="1" ht="39.75" customHeight="1">
      <c r="A1909" s="170"/>
      <c r="B1909" s="960" t="s">
        <v>1675</v>
      </c>
      <c r="C1909" s="961"/>
      <c r="D1909" s="961"/>
      <c r="E1909" s="961"/>
      <c r="F1909" s="962"/>
      <c r="G1909" s="645"/>
    </row>
    <row r="1910" spans="1:7" s="22" customFormat="1" ht="33" customHeight="1" hidden="1">
      <c r="A1910" s="170"/>
      <c r="B1910" s="289" t="s">
        <v>1678</v>
      </c>
      <c r="C1910" s="285" t="s">
        <v>355</v>
      </c>
      <c r="D1910" s="146" t="s">
        <v>93</v>
      </c>
      <c r="E1910" s="136"/>
      <c r="F1910" s="840">
        <v>6140</v>
      </c>
      <c r="G1910" s="645"/>
    </row>
    <row r="1911" spans="1:7" s="22" customFormat="1" ht="21.75" customHeight="1" hidden="1">
      <c r="A1911" s="170"/>
      <c r="B1911" s="289" t="s">
        <v>1621</v>
      </c>
      <c r="C1911" s="139"/>
      <c r="D1911" s="146" t="s">
        <v>87</v>
      </c>
      <c r="E1911" s="136"/>
      <c r="F1911" s="840">
        <v>7800</v>
      </c>
      <c r="G1911" s="645"/>
    </row>
    <row r="1912" spans="1:7" s="22" customFormat="1" ht="21.75" customHeight="1" hidden="1">
      <c r="A1912" s="170"/>
      <c r="B1912" s="289" t="s">
        <v>1622</v>
      </c>
      <c r="C1912" s="139"/>
      <c r="D1912" s="146" t="s">
        <v>87</v>
      </c>
      <c r="E1912" s="136"/>
      <c r="F1912" s="840">
        <v>12000</v>
      </c>
      <c r="G1912" s="645"/>
    </row>
    <row r="1913" spans="1:7" s="22" customFormat="1" ht="21.75" customHeight="1" hidden="1">
      <c r="A1913" s="170"/>
      <c r="B1913" s="289" t="s">
        <v>1623</v>
      </c>
      <c r="C1913" s="139"/>
      <c r="D1913" s="146" t="s">
        <v>87</v>
      </c>
      <c r="E1913" s="136"/>
      <c r="F1913" s="840">
        <v>17500</v>
      </c>
      <c r="G1913" s="645"/>
    </row>
    <row r="1914" spans="1:7" s="22" customFormat="1" ht="21.75" customHeight="1" hidden="1">
      <c r="A1914" s="170"/>
      <c r="B1914" s="289" t="s">
        <v>1624</v>
      </c>
      <c r="C1914" s="139"/>
      <c r="D1914" s="146" t="s">
        <v>87</v>
      </c>
      <c r="E1914" s="136"/>
      <c r="F1914" s="840">
        <v>15600</v>
      </c>
      <c r="G1914" s="645"/>
    </row>
    <row r="1915" spans="1:7" s="22" customFormat="1" ht="21.75" customHeight="1" hidden="1">
      <c r="A1915" s="170"/>
      <c r="B1915" s="289" t="s">
        <v>1625</v>
      </c>
      <c r="C1915" s="139"/>
      <c r="D1915" s="146" t="s">
        <v>87</v>
      </c>
      <c r="E1915" s="136"/>
      <c r="F1915" s="840">
        <v>23000</v>
      </c>
      <c r="G1915" s="645"/>
    </row>
    <row r="1916" spans="1:7" s="22" customFormat="1" ht="21.75" customHeight="1" hidden="1">
      <c r="A1916" s="170"/>
      <c r="B1916" s="289" t="s">
        <v>1626</v>
      </c>
      <c r="C1916" s="139"/>
      <c r="D1916" s="146" t="s">
        <v>87</v>
      </c>
      <c r="E1916" s="136"/>
      <c r="F1916" s="840">
        <v>18000</v>
      </c>
      <c r="G1916" s="645"/>
    </row>
    <row r="1917" spans="1:7" s="22" customFormat="1" ht="21.75" customHeight="1" hidden="1">
      <c r="A1917" s="170"/>
      <c r="B1917" s="289" t="s">
        <v>1627</v>
      </c>
      <c r="C1917" s="139"/>
      <c r="D1917" s="146" t="s">
        <v>87</v>
      </c>
      <c r="E1917" s="136"/>
      <c r="F1917" s="840">
        <v>20800</v>
      </c>
      <c r="G1917" s="645"/>
    </row>
    <row r="1918" spans="1:7" s="22" customFormat="1" ht="21.75" customHeight="1" hidden="1">
      <c r="A1918" s="170"/>
      <c r="B1918" s="289" t="s">
        <v>1628</v>
      </c>
      <c r="C1918" s="139"/>
      <c r="D1918" s="146" t="s">
        <v>87</v>
      </c>
      <c r="E1918" s="136"/>
      <c r="F1918" s="840">
        <v>43500</v>
      </c>
      <c r="G1918" s="645"/>
    </row>
    <row r="1919" spans="1:7" s="22" customFormat="1" ht="21.75" customHeight="1" hidden="1">
      <c r="A1919" s="170"/>
      <c r="B1919" s="289" t="s">
        <v>1629</v>
      </c>
      <c r="C1919" s="139"/>
      <c r="D1919" s="146" t="s">
        <v>87</v>
      </c>
      <c r="E1919" s="136"/>
      <c r="F1919" s="840">
        <v>42000</v>
      </c>
      <c r="G1919" s="645"/>
    </row>
    <row r="1920" spans="1:7" s="22" customFormat="1" ht="21.75" customHeight="1" hidden="1">
      <c r="A1920" s="170"/>
      <c r="B1920" s="289" t="s">
        <v>1630</v>
      </c>
      <c r="C1920" s="139"/>
      <c r="D1920" s="146" t="s">
        <v>87</v>
      </c>
      <c r="E1920" s="136"/>
      <c r="F1920" s="840">
        <v>66000</v>
      </c>
      <c r="G1920" s="645"/>
    </row>
    <row r="1921" spans="1:7" s="22" customFormat="1" ht="21.75" customHeight="1" hidden="1">
      <c r="A1921" s="170"/>
      <c r="B1921" s="289" t="s">
        <v>1631</v>
      </c>
      <c r="C1921" s="139"/>
      <c r="D1921" s="146" t="s">
        <v>87</v>
      </c>
      <c r="E1921" s="136"/>
      <c r="F1921" s="840">
        <v>83000</v>
      </c>
      <c r="G1921" s="645"/>
    </row>
    <row r="1922" spans="1:7" s="22" customFormat="1" ht="21.75" customHeight="1" hidden="1">
      <c r="A1922" s="170"/>
      <c r="B1922" s="289" t="s">
        <v>1632</v>
      </c>
      <c r="C1922" s="139"/>
      <c r="D1922" s="146" t="s">
        <v>87</v>
      </c>
      <c r="E1922" s="136"/>
      <c r="F1922" s="840">
        <v>108000</v>
      </c>
      <c r="G1922" s="645"/>
    </row>
    <row r="1923" spans="1:7" s="22" customFormat="1" ht="21.75" customHeight="1" hidden="1">
      <c r="A1923" s="170"/>
      <c r="B1923" s="289" t="s">
        <v>1633</v>
      </c>
      <c r="C1923" s="139"/>
      <c r="D1923" s="146" t="s">
        <v>87</v>
      </c>
      <c r="E1923" s="136"/>
      <c r="F1923" s="840">
        <v>185000</v>
      </c>
      <c r="G1923" s="645"/>
    </row>
    <row r="1924" spans="1:7" s="22" customFormat="1" ht="21.75" customHeight="1" hidden="1">
      <c r="A1924" s="170"/>
      <c r="B1924" s="289" t="s">
        <v>1634</v>
      </c>
      <c r="C1924" s="139"/>
      <c r="D1924" s="146" t="s">
        <v>87</v>
      </c>
      <c r="E1924" s="136"/>
      <c r="F1924" s="840">
        <v>225000</v>
      </c>
      <c r="G1924" s="645"/>
    </row>
    <row r="1925" spans="1:7" s="22" customFormat="1" ht="21.75" customHeight="1" hidden="1">
      <c r="A1925" s="170"/>
      <c r="B1925" s="289" t="s">
        <v>1635</v>
      </c>
      <c r="C1925" s="139"/>
      <c r="D1925" s="146" t="s">
        <v>87</v>
      </c>
      <c r="E1925" s="136"/>
      <c r="F1925" s="840">
        <v>179000</v>
      </c>
      <c r="G1925" s="645"/>
    </row>
    <row r="1926" spans="1:7" s="22" customFormat="1" ht="21.75" customHeight="1" hidden="1">
      <c r="A1926" s="170"/>
      <c r="B1926" s="289" t="s">
        <v>1636</v>
      </c>
      <c r="C1926" s="139"/>
      <c r="D1926" s="146" t="s">
        <v>87</v>
      </c>
      <c r="E1926" s="136"/>
      <c r="F1926" s="840">
        <v>233700</v>
      </c>
      <c r="G1926" s="645"/>
    </row>
    <row r="1927" spans="1:7" s="22" customFormat="1" ht="57" customHeight="1">
      <c r="A1927" s="170">
        <v>9</v>
      </c>
      <c r="B1927" s="992" t="s">
        <v>475</v>
      </c>
      <c r="C1927" s="955"/>
      <c r="D1927" s="955"/>
      <c r="E1927" s="955"/>
      <c r="F1927" s="956"/>
      <c r="G1927" s="645"/>
    </row>
    <row r="1928" spans="1:7" s="22" customFormat="1" ht="28.5" customHeight="1">
      <c r="A1928" s="170"/>
      <c r="B1928" s="960" t="s">
        <v>1675</v>
      </c>
      <c r="C1928" s="961"/>
      <c r="D1928" s="961"/>
      <c r="E1928" s="961"/>
      <c r="F1928" s="962"/>
      <c r="G1928" s="645"/>
    </row>
    <row r="1929" spans="1:7" s="22" customFormat="1" ht="36" hidden="1">
      <c r="A1929" s="170" t="s">
        <v>347</v>
      </c>
      <c r="B1929" s="286" t="s">
        <v>196</v>
      </c>
      <c r="C1929" s="168" t="s">
        <v>299</v>
      </c>
      <c r="D1929" s="146"/>
      <c r="E1929" s="136"/>
      <c r="F1929" s="840"/>
      <c r="G1929" s="645"/>
    </row>
    <row r="1930" spans="1:7" s="22" customFormat="1" ht="21.75" customHeight="1" hidden="1">
      <c r="A1930" s="170"/>
      <c r="B1930" s="284" t="s">
        <v>1637</v>
      </c>
      <c r="C1930" s="139"/>
      <c r="D1930" s="146" t="s">
        <v>93</v>
      </c>
      <c r="E1930" s="136"/>
      <c r="F1930" s="840"/>
      <c r="G1930" s="645"/>
    </row>
    <row r="1931" spans="1:7" s="22" customFormat="1" ht="21.75" customHeight="1" hidden="1">
      <c r="A1931" s="170"/>
      <c r="B1931" s="284" t="s">
        <v>1638</v>
      </c>
      <c r="C1931" s="139"/>
      <c r="D1931" s="146" t="s">
        <v>87</v>
      </c>
      <c r="E1931" s="136"/>
      <c r="F1931" s="840"/>
      <c r="G1931" s="645"/>
    </row>
    <row r="1932" spans="1:7" s="22" customFormat="1" ht="21.75" customHeight="1" hidden="1">
      <c r="A1932" s="170"/>
      <c r="B1932" s="284" t="s">
        <v>1639</v>
      </c>
      <c r="C1932" s="139"/>
      <c r="D1932" s="146" t="s">
        <v>87</v>
      </c>
      <c r="E1932" s="136"/>
      <c r="F1932" s="840"/>
      <c r="G1932" s="645"/>
    </row>
    <row r="1933" spans="1:7" s="22" customFormat="1" ht="21.75" customHeight="1" hidden="1">
      <c r="A1933" s="170"/>
      <c r="B1933" s="284" t="s">
        <v>1640</v>
      </c>
      <c r="C1933" s="139"/>
      <c r="D1933" s="146" t="s">
        <v>87</v>
      </c>
      <c r="E1933" s="136"/>
      <c r="F1933" s="840"/>
      <c r="G1933" s="645"/>
    </row>
    <row r="1934" spans="1:7" s="22" customFormat="1" ht="21.75" customHeight="1" hidden="1">
      <c r="A1934" s="170"/>
      <c r="B1934" s="284" t="s">
        <v>1641</v>
      </c>
      <c r="C1934" s="139"/>
      <c r="D1934" s="146" t="s">
        <v>87</v>
      </c>
      <c r="E1934" s="136"/>
      <c r="F1934" s="840"/>
      <c r="G1934" s="645"/>
    </row>
    <row r="1935" spans="1:7" s="22" customFormat="1" ht="21.75" customHeight="1" hidden="1">
      <c r="A1935" s="170"/>
      <c r="B1935" s="284" t="s">
        <v>1642</v>
      </c>
      <c r="C1935" s="139"/>
      <c r="D1935" s="146" t="s">
        <v>93</v>
      </c>
      <c r="E1935" s="136"/>
      <c r="F1935" s="840"/>
      <c r="G1935" s="645"/>
    </row>
    <row r="1936" spans="1:7" s="22" customFormat="1" ht="21.75" customHeight="1" hidden="1">
      <c r="A1936" s="170"/>
      <c r="B1936" s="284" t="s">
        <v>1643</v>
      </c>
      <c r="C1936" s="139"/>
      <c r="D1936" s="146" t="s">
        <v>87</v>
      </c>
      <c r="E1936" s="136"/>
      <c r="F1936" s="840"/>
      <c r="G1936" s="645"/>
    </row>
    <row r="1937" spans="1:7" s="22" customFormat="1" ht="21.75" customHeight="1" hidden="1">
      <c r="A1937" s="170"/>
      <c r="B1937" s="284" t="s">
        <v>1644</v>
      </c>
      <c r="C1937" s="139"/>
      <c r="D1937" s="146" t="s">
        <v>87</v>
      </c>
      <c r="E1937" s="136"/>
      <c r="F1937" s="840"/>
      <c r="G1937" s="645"/>
    </row>
    <row r="1938" spans="1:7" s="22" customFormat="1" ht="21.75" customHeight="1" hidden="1">
      <c r="A1938" s="170"/>
      <c r="B1938" s="284" t="s">
        <v>1645</v>
      </c>
      <c r="C1938" s="139"/>
      <c r="D1938" s="146" t="s">
        <v>87</v>
      </c>
      <c r="E1938" s="136"/>
      <c r="F1938" s="840"/>
      <c r="G1938" s="645"/>
    </row>
    <row r="1939" spans="1:7" s="22" customFormat="1" ht="21.75" customHeight="1" hidden="1">
      <c r="A1939" s="170"/>
      <c r="B1939" s="284" t="s">
        <v>1646</v>
      </c>
      <c r="C1939" s="139"/>
      <c r="D1939" s="146" t="s">
        <v>87</v>
      </c>
      <c r="E1939" s="136"/>
      <c r="F1939" s="840"/>
      <c r="G1939" s="645"/>
    </row>
    <row r="1940" spans="1:7" s="22" customFormat="1" ht="21.75" customHeight="1" hidden="1">
      <c r="A1940" s="170"/>
      <c r="B1940" s="284" t="s">
        <v>1647</v>
      </c>
      <c r="C1940" s="139"/>
      <c r="D1940" s="146" t="s">
        <v>87</v>
      </c>
      <c r="E1940" s="136"/>
      <c r="F1940" s="840"/>
      <c r="G1940" s="645"/>
    </row>
    <row r="1941" spans="1:7" s="22" customFormat="1" ht="21.75" customHeight="1" hidden="1">
      <c r="A1941" s="170"/>
      <c r="B1941" s="284" t="s">
        <v>1648</v>
      </c>
      <c r="C1941" s="139"/>
      <c r="D1941" s="146" t="s">
        <v>87</v>
      </c>
      <c r="E1941" s="136"/>
      <c r="F1941" s="840"/>
      <c r="G1941" s="645"/>
    </row>
    <row r="1942" spans="1:7" s="22" customFormat="1" ht="21.75" customHeight="1" hidden="1">
      <c r="A1942" s="170"/>
      <c r="B1942" s="284" t="s">
        <v>1649</v>
      </c>
      <c r="C1942" s="139"/>
      <c r="D1942" s="146" t="s">
        <v>87</v>
      </c>
      <c r="E1942" s="136"/>
      <c r="F1942" s="840"/>
      <c r="G1942" s="645"/>
    </row>
    <row r="1943" spans="1:7" s="22" customFormat="1" ht="21.75" customHeight="1" hidden="1">
      <c r="A1943" s="170"/>
      <c r="B1943" s="284" t="s">
        <v>1650</v>
      </c>
      <c r="C1943" s="139"/>
      <c r="D1943" s="146" t="s">
        <v>87</v>
      </c>
      <c r="E1943" s="136"/>
      <c r="F1943" s="840"/>
      <c r="G1943" s="645"/>
    </row>
    <row r="1944" spans="1:7" s="22" customFormat="1" ht="36" hidden="1">
      <c r="A1944" s="170" t="s">
        <v>344</v>
      </c>
      <c r="B1944" s="290" t="s">
        <v>197</v>
      </c>
      <c r="C1944" s="168" t="s">
        <v>299</v>
      </c>
      <c r="D1944" s="146"/>
      <c r="E1944" s="136"/>
      <c r="F1944" s="840"/>
      <c r="G1944" s="645"/>
    </row>
    <row r="1945" spans="1:7" s="22" customFormat="1" ht="21.75" customHeight="1" hidden="1">
      <c r="A1945" s="170"/>
      <c r="B1945" s="284" t="s">
        <v>1651</v>
      </c>
      <c r="C1945" s="139"/>
      <c r="D1945" s="146" t="s">
        <v>93</v>
      </c>
      <c r="E1945" s="136"/>
      <c r="F1945" s="840"/>
      <c r="G1945" s="645"/>
    </row>
    <row r="1946" spans="1:7" s="22" customFormat="1" ht="21.75" customHeight="1" hidden="1">
      <c r="A1946" s="170"/>
      <c r="B1946" s="284" t="s">
        <v>1652</v>
      </c>
      <c r="C1946" s="139"/>
      <c r="D1946" s="146" t="s">
        <v>87</v>
      </c>
      <c r="E1946" s="136"/>
      <c r="F1946" s="840"/>
      <c r="G1946" s="645"/>
    </row>
    <row r="1947" spans="1:7" s="22" customFormat="1" ht="21.75" customHeight="1" hidden="1">
      <c r="A1947" s="170"/>
      <c r="B1947" s="284" t="s">
        <v>1653</v>
      </c>
      <c r="C1947" s="139"/>
      <c r="D1947" s="146" t="s">
        <v>87</v>
      </c>
      <c r="E1947" s="136"/>
      <c r="F1947" s="840"/>
      <c r="G1947" s="645"/>
    </row>
    <row r="1948" spans="1:7" s="22" customFormat="1" ht="21.75" customHeight="1" hidden="1">
      <c r="A1948" s="170"/>
      <c r="B1948" s="284" t="s">
        <v>1654</v>
      </c>
      <c r="C1948" s="139"/>
      <c r="D1948" s="146" t="s">
        <v>87</v>
      </c>
      <c r="E1948" s="136"/>
      <c r="F1948" s="840"/>
      <c r="G1948" s="645"/>
    </row>
    <row r="1949" spans="1:7" s="22" customFormat="1" ht="21.75" customHeight="1" hidden="1">
      <c r="A1949" s="170"/>
      <c r="B1949" s="284" t="s">
        <v>1655</v>
      </c>
      <c r="C1949" s="139"/>
      <c r="D1949" s="146" t="s">
        <v>87</v>
      </c>
      <c r="E1949" s="136"/>
      <c r="F1949" s="840"/>
      <c r="G1949" s="645"/>
    </row>
    <row r="1950" spans="1:7" s="22" customFormat="1" ht="21.75" customHeight="1" hidden="1">
      <c r="A1950" s="170"/>
      <c r="B1950" s="284" t="s">
        <v>1656</v>
      </c>
      <c r="C1950" s="139"/>
      <c r="D1950" s="146" t="s">
        <v>87</v>
      </c>
      <c r="E1950" s="136"/>
      <c r="F1950" s="840"/>
      <c r="G1950" s="645"/>
    </row>
    <row r="1951" spans="1:7" s="22" customFormat="1" ht="21.75" customHeight="1" hidden="1">
      <c r="A1951" s="170"/>
      <c r="B1951" s="284" t="s">
        <v>1657</v>
      </c>
      <c r="C1951" s="139"/>
      <c r="D1951" s="146" t="s">
        <v>87</v>
      </c>
      <c r="E1951" s="136"/>
      <c r="F1951" s="840"/>
      <c r="G1951" s="645"/>
    </row>
    <row r="1952" spans="1:7" s="22" customFormat="1" ht="36" hidden="1">
      <c r="A1952" s="170" t="s">
        <v>345</v>
      </c>
      <c r="B1952" s="286" t="s">
        <v>198</v>
      </c>
      <c r="C1952" s="168" t="s">
        <v>299</v>
      </c>
      <c r="D1952" s="146"/>
      <c r="E1952" s="136"/>
      <c r="F1952" s="840"/>
      <c r="G1952" s="645"/>
    </row>
    <row r="1953" spans="1:7" s="22" customFormat="1" ht="21.75" customHeight="1" hidden="1">
      <c r="A1953" s="170"/>
      <c r="B1953" s="284" t="s">
        <v>1637</v>
      </c>
      <c r="C1953" s="139"/>
      <c r="D1953" s="146" t="s">
        <v>93</v>
      </c>
      <c r="E1953" s="136"/>
      <c r="F1953" s="840"/>
      <c r="G1953" s="645"/>
    </row>
    <row r="1954" spans="1:7" s="22" customFormat="1" ht="21.75" customHeight="1" hidden="1">
      <c r="A1954" s="170"/>
      <c r="B1954" s="284" t="s">
        <v>1638</v>
      </c>
      <c r="C1954" s="139"/>
      <c r="D1954" s="146" t="s">
        <v>87</v>
      </c>
      <c r="E1954" s="136"/>
      <c r="F1954" s="840"/>
      <c r="G1954" s="645"/>
    </row>
    <row r="1955" spans="1:7" s="22" customFormat="1" ht="21.75" customHeight="1" hidden="1">
      <c r="A1955" s="170"/>
      <c r="B1955" s="284" t="s">
        <v>1639</v>
      </c>
      <c r="C1955" s="139"/>
      <c r="D1955" s="146" t="s">
        <v>87</v>
      </c>
      <c r="E1955" s="136"/>
      <c r="F1955" s="840"/>
      <c r="G1955" s="645"/>
    </row>
    <row r="1956" spans="1:7" s="22" customFormat="1" ht="21.75" customHeight="1" hidden="1">
      <c r="A1956" s="170"/>
      <c r="B1956" s="284" t="s">
        <v>1640</v>
      </c>
      <c r="C1956" s="139"/>
      <c r="D1956" s="146" t="s">
        <v>87</v>
      </c>
      <c r="E1956" s="136"/>
      <c r="F1956" s="840"/>
      <c r="G1956" s="645"/>
    </row>
    <row r="1957" spans="1:7" s="22" customFormat="1" ht="21.75" customHeight="1" hidden="1">
      <c r="A1957" s="170"/>
      <c r="B1957" s="284" t="s">
        <v>1641</v>
      </c>
      <c r="C1957" s="139"/>
      <c r="D1957" s="146" t="s">
        <v>87</v>
      </c>
      <c r="E1957" s="136"/>
      <c r="F1957" s="840"/>
      <c r="G1957" s="645"/>
    </row>
    <row r="1958" spans="1:7" s="22" customFormat="1" ht="21.75" customHeight="1" hidden="1">
      <c r="A1958" s="170"/>
      <c r="B1958" s="284" t="s">
        <v>1642</v>
      </c>
      <c r="C1958" s="139"/>
      <c r="D1958" s="146" t="s">
        <v>87</v>
      </c>
      <c r="E1958" s="136"/>
      <c r="F1958" s="840"/>
      <c r="G1958" s="645"/>
    </row>
    <row r="1959" spans="1:7" s="22" customFormat="1" ht="21.75" customHeight="1" hidden="1">
      <c r="A1959" s="170"/>
      <c r="B1959" s="284" t="s">
        <v>1643</v>
      </c>
      <c r="C1959" s="139"/>
      <c r="D1959" s="146" t="s">
        <v>87</v>
      </c>
      <c r="E1959" s="136"/>
      <c r="F1959" s="840"/>
      <c r="G1959" s="645"/>
    </row>
    <row r="1960" spans="1:7" s="22" customFormat="1" ht="21.75" customHeight="1" hidden="1">
      <c r="A1960" s="170"/>
      <c r="B1960" s="284" t="s">
        <v>1644</v>
      </c>
      <c r="C1960" s="139"/>
      <c r="D1960" s="146" t="s">
        <v>87</v>
      </c>
      <c r="E1960" s="136"/>
      <c r="F1960" s="840"/>
      <c r="G1960" s="645"/>
    </row>
    <row r="1961" spans="1:7" s="22" customFormat="1" ht="21.75" customHeight="1" hidden="1">
      <c r="A1961" s="170"/>
      <c r="B1961" s="284" t="s">
        <v>1645</v>
      </c>
      <c r="C1961" s="139"/>
      <c r="D1961" s="146" t="s">
        <v>87</v>
      </c>
      <c r="E1961" s="136"/>
      <c r="F1961" s="840"/>
      <c r="G1961" s="645"/>
    </row>
    <row r="1962" spans="1:7" s="22" customFormat="1" ht="21.75" customHeight="1" hidden="1">
      <c r="A1962" s="170"/>
      <c r="B1962" s="284" t="s">
        <v>1646</v>
      </c>
      <c r="C1962" s="139"/>
      <c r="D1962" s="146" t="s">
        <v>87</v>
      </c>
      <c r="E1962" s="136"/>
      <c r="F1962" s="840"/>
      <c r="G1962" s="645"/>
    </row>
    <row r="1963" spans="1:7" s="22" customFormat="1" ht="35.25" customHeight="1" hidden="1">
      <c r="A1963" s="170" t="s">
        <v>349</v>
      </c>
      <c r="B1963" s="290" t="s">
        <v>199</v>
      </c>
      <c r="C1963" s="168" t="s">
        <v>299</v>
      </c>
      <c r="D1963" s="146"/>
      <c r="E1963" s="136"/>
      <c r="F1963" s="840"/>
      <c r="G1963" s="645"/>
    </row>
    <row r="1964" spans="1:7" s="22" customFormat="1" ht="21" customHeight="1" hidden="1">
      <c r="A1964" s="170"/>
      <c r="B1964" s="284" t="s">
        <v>1651</v>
      </c>
      <c r="C1964" s="139"/>
      <c r="D1964" s="146" t="s">
        <v>93</v>
      </c>
      <c r="E1964" s="136"/>
      <c r="F1964" s="840"/>
      <c r="G1964" s="645"/>
    </row>
    <row r="1965" spans="1:7" s="22" customFormat="1" ht="21" customHeight="1" hidden="1">
      <c r="A1965" s="170"/>
      <c r="B1965" s="284" t="s">
        <v>1652</v>
      </c>
      <c r="C1965" s="139"/>
      <c r="D1965" s="146" t="s">
        <v>87</v>
      </c>
      <c r="E1965" s="136"/>
      <c r="F1965" s="840"/>
      <c r="G1965" s="645"/>
    </row>
    <row r="1966" spans="1:7" s="22" customFormat="1" ht="21" customHeight="1" hidden="1">
      <c r="A1966" s="170"/>
      <c r="B1966" s="284" t="s">
        <v>1653</v>
      </c>
      <c r="C1966" s="139"/>
      <c r="D1966" s="146" t="s">
        <v>87</v>
      </c>
      <c r="E1966" s="136"/>
      <c r="F1966" s="840"/>
      <c r="G1966" s="645"/>
    </row>
    <row r="1967" spans="1:7" s="22" customFormat="1" ht="21" customHeight="1" hidden="1">
      <c r="A1967" s="170"/>
      <c r="B1967" s="284" t="s">
        <v>1654</v>
      </c>
      <c r="C1967" s="139"/>
      <c r="D1967" s="146" t="s">
        <v>87</v>
      </c>
      <c r="E1967" s="136"/>
      <c r="F1967" s="840"/>
      <c r="G1967" s="645"/>
    </row>
    <row r="1968" spans="1:7" s="22" customFormat="1" ht="21" customHeight="1" hidden="1">
      <c r="A1968" s="170"/>
      <c r="B1968" s="284" t="s">
        <v>1655</v>
      </c>
      <c r="C1968" s="139"/>
      <c r="D1968" s="146" t="s">
        <v>93</v>
      </c>
      <c r="E1968" s="136"/>
      <c r="F1968" s="840"/>
      <c r="G1968" s="645"/>
    </row>
    <row r="1969" spans="1:7" s="22" customFormat="1" ht="40.5" customHeight="1">
      <c r="A1969" s="170">
        <v>10</v>
      </c>
      <c r="B1969" s="963" t="s">
        <v>1995</v>
      </c>
      <c r="C1969" s="964"/>
      <c r="D1969" s="964"/>
      <c r="E1969" s="964"/>
      <c r="F1969" s="965"/>
      <c r="G1969" s="645"/>
    </row>
    <row r="1970" spans="1:7" s="22" customFormat="1" ht="24" customHeight="1">
      <c r="A1970" s="170"/>
      <c r="B1970" s="960" t="s">
        <v>1675</v>
      </c>
      <c r="C1970" s="961"/>
      <c r="D1970" s="961"/>
      <c r="E1970" s="961"/>
      <c r="F1970" s="962"/>
      <c r="G1970" s="645"/>
    </row>
    <row r="1971" spans="1:7" s="22" customFormat="1" ht="21.75" customHeight="1" hidden="1">
      <c r="A1971" s="170"/>
      <c r="B1971" s="198" t="s">
        <v>267</v>
      </c>
      <c r="C1971" s="139"/>
      <c r="D1971" s="152" t="s">
        <v>29</v>
      </c>
      <c r="E1971" s="136"/>
      <c r="F1971" s="840"/>
      <c r="G1971" s="645"/>
    </row>
    <row r="1972" spans="1:7" s="22" customFormat="1" ht="21.75" customHeight="1" hidden="1">
      <c r="A1972" s="170"/>
      <c r="B1972" s="198" t="s">
        <v>268</v>
      </c>
      <c r="C1972" s="139"/>
      <c r="D1972" s="131" t="s">
        <v>87</v>
      </c>
      <c r="E1972" s="136"/>
      <c r="F1972" s="840"/>
      <c r="G1972" s="645"/>
    </row>
    <row r="1973" spans="1:7" s="22" customFormat="1" ht="21.75" customHeight="1" hidden="1">
      <c r="A1973" s="170"/>
      <c r="B1973" s="198" t="s">
        <v>269</v>
      </c>
      <c r="C1973" s="139"/>
      <c r="D1973" s="131" t="s">
        <v>87</v>
      </c>
      <c r="E1973" s="136"/>
      <c r="F1973" s="840"/>
      <c r="G1973" s="645"/>
    </row>
    <row r="1974" spans="1:7" s="22" customFormat="1" ht="21.75" customHeight="1" hidden="1">
      <c r="A1974" s="170"/>
      <c r="B1974" s="198" t="s">
        <v>270</v>
      </c>
      <c r="C1974" s="139"/>
      <c r="D1974" s="131" t="s">
        <v>87</v>
      </c>
      <c r="E1974" s="136"/>
      <c r="F1974" s="840"/>
      <c r="G1974" s="645"/>
    </row>
    <row r="1975" spans="1:7" s="22" customFormat="1" ht="21.75" customHeight="1" hidden="1">
      <c r="A1975" s="170"/>
      <c r="B1975" s="198" t="s">
        <v>271</v>
      </c>
      <c r="C1975" s="139"/>
      <c r="D1975" s="131" t="s">
        <v>87</v>
      </c>
      <c r="E1975" s="136"/>
      <c r="F1975" s="840"/>
      <c r="G1975" s="645"/>
    </row>
    <row r="1976" spans="1:7" s="22" customFormat="1" ht="21.75" customHeight="1" hidden="1">
      <c r="A1976" s="170"/>
      <c r="B1976" s="198" t="s">
        <v>272</v>
      </c>
      <c r="C1976" s="139"/>
      <c r="D1976" s="131" t="s">
        <v>87</v>
      </c>
      <c r="E1976" s="136"/>
      <c r="F1976" s="840"/>
      <c r="G1976" s="645"/>
    </row>
    <row r="1977" spans="1:7" s="22" customFormat="1" ht="21.75" customHeight="1" hidden="1">
      <c r="A1977" s="170"/>
      <c r="B1977" s="198" t="s">
        <v>273</v>
      </c>
      <c r="C1977" s="139"/>
      <c r="D1977" s="131" t="s">
        <v>87</v>
      </c>
      <c r="E1977" s="136"/>
      <c r="F1977" s="840"/>
      <c r="G1977" s="645"/>
    </row>
    <row r="1978" spans="1:7" s="22" customFormat="1" ht="21.75" customHeight="1" hidden="1">
      <c r="A1978" s="170"/>
      <c r="B1978" s="198" t="s">
        <v>274</v>
      </c>
      <c r="C1978" s="139"/>
      <c r="D1978" s="131" t="s">
        <v>87</v>
      </c>
      <c r="E1978" s="136"/>
      <c r="F1978" s="840"/>
      <c r="G1978" s="645"/>
    </row>
    <row r="1979" spans="1:7" s="22" customFormat="1" ht="21.75" customHeight="1" hidden="1">
      <c r="A1979" s="170"/>
      <c r="B1979" s="198" t="s">
        <v>275</v>
      </c>
      <c r="C1979" s="139"/>
      <c r="D1979" s="131" t="s">
        <v>87</v>
      </c>
      <c r="E1979" s="136"/>
      <c r="F1979" s="840"/>
      <c r="G1979" s="645"/>
    </row>
    <row r="1980" spans="1:7" s="22" customFormat="1" ht="21.75" customHeight="1" hidden="1">
      <c r="A1980" s="170"/>
      <c r="B1980" s="198" t="s">
        <v>276</v>
      </c>
      <c r="C1980" s="139"/>
      <c r="D1980" s="131" t="s">
        <v>87</v>
      </c>
      <c r="E1980" s="136"/>
      <c r="F1980" s="840"/>
      <c r="G1980" s="645"/>
    </row>
    <row r="1981" spans="1:7" s="22" customFormat="1" ht="21">
      <c r="A1981" s="266" t="s">
        <v>368</v>
      </c>
      <c r="B1981" s="241" t="s">
        <v>401</v>
      </c>
      <c r="C1981" s="88"/>
      <c r="D1981" s="87"/>
      <c r="E1981" s="87"/>
      <c r="F1981" s="861"/>
      <c r="G1981" s="645"/>
    </row>
    <row r="1982" spans="1:7" s="44" customFormat="1" ht="61.5" customHeight="1">
      <c r="A1982" s="708">
        <v>1</v>
      </c>
      <c r="B1982" s="977" t="s">
        <v>2154</v>
      </c>
      <c r="C1982" s="978"/>
      <c r="D1982" s="978"/>
      <c r="E1982" s="978"/>
      <c r="F1982" s="979"/>
      <c r="G1982" s="779"/>
    </row>
    <row r="1983" spans="1:7" s="44" customFormat="1" ht="23.25" customHeight="1">
      <c r="A1983" s="708" t="s">
        <v>365</v>
      </c>
      <c r="B1983" s="635" t="s">
        <v>1031</v>
      </c>
      <c r="C1983" s="625"/>
      <c r="D1983" s="626"/>
      <c r="E1983" s="626"/>
      <c r="F1983" s="929"/>
      <c r="G1983" s="779"/>
    </row>
    <row r="1984" spans="1:7" s="44" customFormat="1" ht="23.25" customHeight="1">
      <c r="A1984" s="708"/>
      <c r="B1984" s="624" t="s">
        <v>1277</v>
      </c>
      <c r="C1984" s="625" t="s">
        <v>162</v>
      </c>
      <c r="D1984" s="626"/>
      <c r="E1984" s="626"/>
      <c r="F1984" s="929"/>
      <c r="G1984" s="779"/>
    </row>
    <row r="1985" spans="1:8" s="22" customFormat="1" ht="19.5">
      <c r="A1985" s="276"/>
      <c r="B1985" s="45" t="s">
        <v>1032</v>
      </c>
      <c r="C1985" s="64" t="s">
        <v>108</v>
      </c>
      <c r="D1985" s="46" t="s">
        <v>97</v>
      </c>
      <c r="E1985" s="47"/>
      <c r="F1985" s="908">
        <v>1818181.8181818181</v>
      </c>
      <c r="G1985" s="645"/>
      <c r="H1985" s="47">
        <v>2000000</v>
      </c>
    </row>
    <row r="1986" spans="1:8" s="22" customFormat="1" ht="19.5">
      <c r="A1986" s="276"/>
      <c r="B1986" s="45" t="s">
        <v>1033</v>
      </c>
      <c r="C1986" s="64" t="s">
        <v>108</v>
      </c>
      <c r="D1986" s="592" t="s">
        <v>312</v>
      </c>
      <c r="E1986" s="47"/>
      <c r="F1986" s="908">
        <v>1990909.0909090908</v>
      </c>
      <c r="G1986" s="645"/>
      <c r="H1986" s="47">
        <v>2190000</v>
      </c>
    </row>
    <row r="1987" spans="1:8" s="22" customFormat="1" ht="19.5">
      <c r="A1987" s="276"/>
      <c r="B1987" s="45" t="s">
        <v>1034</v>
      </c>
      <c r="C1987" s="64" t="s">
        <v>108</v>
      </c>
      <c r="D1987" s="592" t="s">
        <v>312</v>
      </c>
      <c r="E1987" s="47"/>
      <c r="F1987" s="908">
        <v>2327272.727272727</v>
      </c>
      <c r="G1987" s="645"/>
      <c r="H1987" s="47">
        <v>2560000</v>
      </c>
    </row>
    <row r="1988" spans="1:8" s="22" customFormat="1" ht="19.5">
      <c r="A1988" s="276"/>
      <c r="B1988" s="45" t="s">
        <v>1035</v>
      </c>
      <c r="C1988" s="64" t="s">
        <v>108</v>
      </c>
      <c r="D1988" s="592" t="s">
        <v>312</v>
      </c>
      <c r="E1988" s="47"/>
      <c r="F1988" s="908">
        <v>2827272.727272727</v>
      </c>
      <c r="G1988" s="645"/>
      <c r="H1988" s="47">
        <v>3110000</v>
      </c>
    </row>
    <row r="1989" spans="1:8" s="44" customFormat="1" ht="19.5">
      <c r="A1989" s="712"/>
      <c r="B1989" s="624" t="s">
        <v>1278</v>
      </c>
      <c r="C1989" s="627" t="s">
        <v>108</v>
      </c>
      <c r="D1989" s="628" t="s">
        <v>312</v>
      </c>
      <c r="E1989" s="74"/>
      <c r="F1989" s="908">
        <v>4727272.727272727</v>
      </c>
      <c r="G1989" s="779"/>
      <c r="H1989" s="74">
        <v>5200000</v>
      </c>
    </row>
    <row r="1990" spans="1:8" s="22" customFormat="1" ht="19.5">
      <c r="A1990" s="276"/>
      <c r="B1990" s="616" t="s">
        <v>1279</v>
      </c>
      <c r="C1990" s="64"/>
      <c r="D1990" s="46"/>
      <c r="E1990" s="47"/>
      <c r="F1990" s="908"/>
      <c r="G1990" s="645"/>
      <c r="H1990" s="47"/>
    </row>
    <row r="1991" spans="1:8" s="22" customFormat="1" ht="19.5">
      <c r="A1991" s="276"/>
      <c r="B1991" s="48" t="s">
        <v>1036</v>
      </c>
      <c r="C1991" s="64" t="s">
        <v>108</v>
      </c>
      <c r="D1991" s="49" t="s">
        <v>29</v>
      </c>
      <c r="E1991" s="47"/>
      <c r="F1991" s="908">
        <v>445454.5454545454</v>
      </c>
      <c r="G1991" s="645"/>
      <c r="H1991" s="47">
        <v>490000</v>
      </c>
    </row>
    <row r="1992" spans="1:8" s="22" customFormat="1" ht="19.5">
      <c r="A1992" s="276"/>
      <c r="B1992" s="48" t="s">
        <v>1037</v>
      </c>
      <c r="C1992" s="64" t="s">
        <v>108</v>
      </c>
      <c r="D1992" s="49" t="s">
        <v>29</v>
      </c>
      <c r="E1992" s="47"/>
      <c r="F1992" s="908">
        <v>563636.3636363636</v>
      </c>
      <c r="G1992" s="645"/>
      <c r="H1992" s="47">
        <v>620000</v>
      </c>
    </row>
    <row r="1993" spans="1:8" s="22" customFormat="1" ht="19.5">
      <c r="A1993" s="276"/>
      <c r="B1993" s="48" t="s">
        <v>1038</v>
      </c>
      <c r="C1993" s="64" t="s">
        <v>108</v>
      </c>
      <c r="D1993" s="49" t="s">
        <v>29</v>
      </c>
      <c r="E1993" s="47"/>
      <c r="F1993" s="908">
        <v>872727.2727272727</v>
      </c>
      <c r="G1993" s="645"/>
      <c r="H1993" s="47">
        <v>960000</v>
      </c>
    </row>
    <row r="1994" spans="1:8" s="22" customFormat="1" ht="19.5">
      <c r="A1994" s="276"/>
      <c r="B1994" s="616" t="s">
        <v>1280</v>
      </c>
      <c r="C1994" s="64"/>
      <c r="D1994" s="49"/>
      <c r="E1994" s="47"/>
      <c r="F1994" s="908"/>
      <c r="G1994" s="645"/>
      <c r="H1994" s="47"/>
    </row>
    <row r="1995" spans="1:8" s="22" customFormat="1" ht="19.5">
      <c r="A1995" s="276"/>
      <c r="B1995" s="48" t="s">
        <v>1039</v>
      </c>
      <c r="C1995" s="64" t="s">
        <v>108</v>
      </c>
      <c r="D1995" s="49" t="s">
        <v>29</v>
      </c>
      <c r="E1995" s="47"/>
      <c r="F1995" s="908">
        <v>581818.1818181818</v>
      </c>
      <c r="G1995" s="645"/>
      <c r="H1995" s="47">
        <v>640000</v>
      </c>
    </row>
    <row r="1996" spans="1:8" s="22" customFormat="1" ht="19.5">
      <c r="A1996" s="276"/>
      <c r="B1996" s="48" t="s">
        <v>1040</v>
      </c>
      <c r="C1996" s="64" t="s">
        <v>108</v>
      </c>
      <c r="D1996" s="49" t="s">
        <v>29</v>
      </c>
      <c r="E1996" s="47"/>
      <c r="F1996" s="908">
        <v>1218181.8181818181</v>
      </c>
      <c r="G1996" s="645"/>
      <c r="H1996" s="47">
        <v>1340000</v>
      </c>
    </row>
    <row r="1997" spans="1:8" s="44" customFormat="1" ht="19.5">
      <c r="A1997" s="708" t="s">
        <v>344</v>
      </c>
      <c r="B1997" s="635" t="s">
        <v>1041</v>
      </c>
      <c r="C1997" s="625" t="s">
        <v>162</v>
      </c>
      <c r="D1997" s="629"/>
      <c r="E1997" s="74"/>
      <c r="F1997" s="908"/>
      <c r="G1997" s="779"/>
      <c r="H1997" s="74"/>
    </row>
    <row r="1998" spans="1:8" s="44" customFormat="1" ht="19.5">
      <c r="A1998" s="712"/>
      <c r="B1998" s="624" t="s">
        <v>1277</v>
      </c>
      <c r="C1998" s="627"/>
      <c r="D1998" s="629"/>
      <c r="E1998" s="74"/>
      <c r="F1998" s="908"/>
      <c r="G1998" s="779"/>
      <c r="H1998" s="74"/>
    </row>
    <row r="1999" spans="1:8" s="22" customFormat="1" ht="19.5">
      <c r="A1999" s="276"/>
      <c r="B1999" s="48" t="s">
        <v>1042</v>
      </c>
      <c r="C1999" s="64" t="s">
        <v>108</v>
      </c>
      <c r="D1999" s="49" t="s">
        <v>859</v>
      </c>
      <c r="E1999" s="47"/>
      <c r="F1999" s="908">
        <v>1999999.9999999998</v>
      </c>
      <c r="G1999" s="645"/>
      <c r="H1999" s="47">
        <v>2200000</v>
      </c>
    </row>
    <row r="2000" spans="1:8" s="22" customFormat="1" ht="19.5">
      <c r="A2000" s="276"/>
      <c r="B2000" s="48" t="s">
        <v>1045</v>
      </c>
      <c r="C2000" s="64" t="s">
        <v>108</v>
      </c>
      <c r="D2000" s="592" t="s">
        <v>312</v>
      </c>
      <c r="E2000" s="47"/>
      <c r="F2000" s="908">
        <v>2090909.0909090908</v>
      </c>
      <c r="G2000" s="645"/>
      <c r="H2000" s="47">
        <v>2300000</v>
      </c>
    </row>
    <row r="2001" spans="1:8" s="22" customFormat="1" ht="19.5">
      <c r="A2001" s="276"/>
      <c r="B2001" s="48" t="s">
        <v>1043</v>
      </c>
      <c r="C2001" s="64" t="s">
        <v>108</v>
      </c>
      <c r="D2001" s="592" t="s">
        <v>312</v>
      </c>
      <c r="E2001" s="47"/>
      <c r="F2001" s="908">
        <v>2181818.1818181816</v>
      </c>
      <c r="G2001" s="645"/>
      <c r="H2001" s="47">
        <v>2400000</v>
      </c>
    </row>
    <row r="2002" spans="1:8" s="22" customFormat="1" ht="19.5">
      <c r="A2002" s="276"/>
      <c r="B2002" s="48" t="s">
        <v>1044</v>
      </c>
      <c r="C2002" s="64" t="s">
        <v>108</v>
      </c>
      <c r="D2002" s="592" t="s">
        <v>312</v>
      </c>
      <c r="E2002" s="47"/>
      <c r="F2002" s="908">
        <v>2272727.2727272725</v>
      </c>
      <c r="G2002" s="645"/>
      <c r="H2002" s="47">
        <v>2500000</v>
      </c>
    </row>
    <row r="2003" spans="1:8" s="22" customFormat="1" ht="19.5">
      <c r="A2003" s="276"/>
      <c r="B2003" s="48" t="s">
        <v>1046</v>
      </c>
      <c r="C2003" s="64" t="s">
        <v>108</v>
      </c>
      <c r="D2003" s="592" t="s">
        <v>312</v>
      </c>
      <c r="E2003" s="47"/>
      <c r="F2003" s="908">
        <v>2818181.818181818</v>
      </c>
      <c r="G2003" s="645"/>
      <c r="H2003" s="47">
        <v>3100000</v>
      </c>
    </row>
    <row r="2004" spans="1:8" s="22" customFormat="1" ht="19.5">
      <c r="A2004" s="276"/>
      <c r="B2004" s="616" t="s">
        <v>1279</v>
      </c>
      <c r="C2004" s="64"/>
      <c r="D2004" s="46"/>
      <c r="E2004" s="47"/>
      <c r="F2004" s="908"/>
      <c r="G2004" s="645"/>
      <c r="H2004" s="47"/>
    </row>
    <row r="2005" spans="1:8" s="22" customFormat="1" ht="19.5">
      <c r="A2005" s="276"/>
      <c r="B2005" s="48" t="s">
        <v>1047</v>
      </c>
      <c r="C2005" s="64" t="s">
        <v>108</v>
      </c>
      <c r="D2005" s="49" t="s">
        <v>29</v>
      </c>
      <c r="E2005" s="47"/>
      <c r="F2005" s="908">
        <v>618181.8181818181</v>
      </c>
      <c r="G2005" s="645"/>
      <c r="H2005" s="47">
        <v>680000</v>
      </c>
    </row>
    <row r="2006" spans="1:8" s="22" customFormat="1" ht="19.5">
      <c r="A2006" s="276"/>
      <c r="B2006" s="48" t="s">
        <v>1048</v>
      </c>
      <c r="C2006" s="64" t="s">
        <v>108</v>
      </c>
      <c r="D2006" s="49" t="s">
        <v>29</v>
      </c>
      <c r="E2006" s="47"/>
      <c r="F2006" s="908">
        <v>654545.4545454545</v>
      </c>
      <c r="G2006" s="645"/>
      <c r="H2006" s="47">
        <v>720000</v>
      </c>
    </row>
    <row r="2007" spans="1:8" s="22" customFormat="1" ht="19.5">
      <c r="A2007" s="276"/>
      <c r="B2007" s="48" t="s">
        <v>1049</v>
      </c>
      <c r="C2007" s="64" t="s">
        <v>108</v>
      </c>
      <c r="D2007" s="49" t="s">
        <v>29</v>
      </c>
      <c r="E2007" s="47"/>
      <c r="F2007" s="908">
        <v>818181.8181818181</v>
      </c>
      <c r="G2007" s="645"/>
      <c r="H2007" s="47">
        <v>900000</v>
      </c>
    </row>
    <row r="2008" spans="1:8" s="22" customFormat="1" ht="19.5">
      <c r="A2008" s="276"/>
      <c r="B2008" s="616" t="s">
        <v>1280</v>
      </c>
      <c r="C2008" s="64"/>
      <c r="D2008" s="49"/>
      <c r="E2008" s="47"/>
      <c r="F2008" s="908"/>
      <c r="G2008" s="645"/>
      <c r="H2008" s="47"/>
    </row>
    <row r="2009" spans="1:8" s="22" customFormat="1" ht="19.5">
      <c r="A2009" s="276"/>
      <c r="B2009" s="48" t="s">
        <v>1050</v>
      </c>
      <c r="C2009" s="64" t="s">
        <v>108</v>
      </c>
      <c r="D2009" s="49" t="s">
        <v>29</v>
      </c>
      <c r="E2009" s="47"/>
      <c r="F2009" s="908">
        <v>1227272.727272727</v>
      </c>
      <c r="G2009" s="645"/>
      <c r="H2009" s="47">
        <v>1350000</v>
      </c>
    </row>
    <row r="2010" spans="1:8" s="22" customFormat="1" ht="19.5">
      <c r="A2010" s="276"/>
      <c r="B2010" s="48" t="s">
        <v>1051</v>
      </c>
      <c r="C2010" s="64" t="s">
        <v>108</v>
      </c>
      <c r="D2010" s="49" t="s">
        <v>29</v>
      </c>
      <c r="E2010" s="47"/>
      <c r="F2010" s="908">
        <v>1272727.2727272727</v>
      </c>
      <c r="G2010" s="645"/>
      <c r="H2010" s="47">
        <v>1400000</v>
      </c>
    </row>
    <row r="2011" spans="1:7" s="32" customFormat="1" ht="45" customHeight="1">
      <c r="A2011" s="276">
        <v>2</v>
      </c>
      <c r="B2011" s="1002" t="s">
        <v>2155</v>
      </c>
      <c r="C2011" s="990"/>
      <c r="D2011" s="990"/>
      <c r="E2011" s="990"/>
      <c r="F2011" s="991"/>
      <c r="G2011" s="645"/>
    </row>
    <row r="2012" spans="1:7" s="32" customFormat="1" ht="29.25" customHeight="1">
      <c r="A2012" s="276"/>
      <c r="B2012" s="960" t="s">
        <v>1675</v>
      </c>
      <c r="C2012" s="961"/>
      <c r="D2012" s="961"/>
      <c r="E2012" s="961"/>
      <c r="F2012" s="962"/>
      <c r="G2012" s="645"/>
    </row>
    <row r="2013" spans="1:7" s="32" customFormat="1" ht="21.75" customHeight="1" hidden="1">
      <c r="A2013" s="128"/>
      <c r="B2013" s="231" t="s">
        <v>1281</v>
      </c>
      <c r="C2013" s="130"/>
      <c r="D2013" s="49" t="s">
        <v>29</v>
      </c>
      <c r="E2013" s="130"/>
      <c r="F2013" s="930"/>
      <c r="G2013" s="645"/>
    </row>
    <row r="2014" spans="1:7" s="32" customFormat="1" ht="21.75" customHeight="1" hidden="1">
      <c r="A2014" s="128"/>
      <c r="B2014" s="231" t="s">
        <v>282</v>
      </c>
      <c r="C2014" s="130"/>
      <c r="D2014" s="49" t="s">
        <v>29</v>
      </c>
      <c r="E2014" s="130"/>
      <c r="F2014" s="930"/>
      <c r="G2014" s="645"/>
    </row>
    <row r="2015" spans="1:7" s="32" customFormat="1" ht="56.25" hidden="1">
      <c r="A2015" s="128"/>
      <c r="B2015" s="232" t="s">
        <v>283</v>
      </c>
      <c r="C2015" s="130"/>
      <c r="D2015" s="130" t="s">
        <v>859</v>
      </c>
      <c r="E2015" s="130"/>
      <c r="F2015" s="930"/>
      <c r="G2015" s="645"/>
    </row>
    <row r="2016" spans="1:7" s="32" customFormat="1" ht="18.75" hidden="1">
      <c r="A2016" s="128"/>
      <c r="B2016" s="231" t="s">
        <v>301</v>
      </c>
      <c r="C2016" s="130"/>
      <c r="D2016" s="130" t="s">
        <v>859</v>
      </c>
      <c r="E2016" s="130"/>
      <c r="F2016" s="930"/>
      <c r="G2016" s="645"/>
    </row>
    <row r="2017" spans="1:7" s="32" customFormat="1" ht="57" customHeight="1" hidden="1">
      <c r="A2017" s="128"/>
      <c r="B2017" s="232" t="s">
        <v>284</v>
      </c>
      <c r="C2017" s="130"/>
      <c r="D2017" s="49" t="s">
        <v>29</v>
      </c>
      <c r="E2017" s="130"/>
      <c r="F2017" s="930"/>
      <c r="G2017" s="645"/>
    </row>
    <row r="2018" spans="1:7" s="32" customFormat="1" ht="21.75" customHeight="1" hidden="1">
      <c r="A2018" s="128"/>
      <c r="B2018" s="231" t="s">
        <v>285</v>
      </c>
      <c r="C2018" s="130"/>
      <c r="D2018" s="49" t="s">
        <v>29</v>
      </c>
      <c r="E2018" s="130"/>
      <c r="F2018" s="930"/>
      <c r="G2018" s="645"/>
    </row>
    <row r="2019" spans="1:7" s="32" customFormat="1" ht="21.75" customHeight="1" hidden="1">
      <c r="A2019" s="128"/>
      <c r="B2019" s="231" t="s">
        <v>281</v>
      </c>
      <c r="C2019" s="130"/>
      <c r="D2019" s="49" t="s">
        <v>29</v>
      </c>
      <c r="E2019" s="130"/>
      <c r="F2019" s="930"/>
      <c r="G2019" s="645"/>
    </row>
    <row r="2020" spans="1:7" s="32" customFormat="1" ht="21.75" customHeight="1">
      <c r="A2020" s="266" t="s">
        <v>393</v>
      </c>
      <c r="B2020" s="291" t="s">
        <v>2156</v>
      </c>
      <c r="C2020" s="287"/>
      <c r="D2020" s="287"/>
      <c r="E2020" s="287"/>
      <c r="F2020" s="931"/>
      <c r="G2020" s="645"/>
    </row>
    <row r="2021" spans="1:8" s="32" customFormat="1" ht="21.75" customHeight="1">
      <c r="A2021" s="170">
        <v>1</v>
      </c>
      <c r="B2021" s="182" t="s">
        <v>125</v>
      </c>
      <c r="C2021" s="174"/>
      <c r="D2021" s="160" t="s">
        <v>39</v>
      </c>
      <c r="E2021" s="175"/>
      <c r="F2021" s="877">
        <v>2592.5925925925926</v>
      </c>
      <c r="G2021" s="645"/>
      <c r="H2021" s="175">
        <v>2800</v>
      </c>
    </row>
    <row r="2022" spans="1:8" s="32" customFormat="1" ht="21.75" customHeight="1">
      <c r="A2022" s="170">
        <v>2</v>
      </c>
      <c r="B2022" s="182" t="s">
        <v>80</v>
      </c>
      <c r="C2022" s="174"/>
      <c r="D2022" s="160" t="s">
        <v>87</v>
      </c>
      <c r="E2022" s="175"/>
      <c r="F2022" s="877">
        <v>1111.111111111111</v>
      </c>
      <c r="G2022" s="645"/>
      <c r="H2022" s="175">
        <v>1200</v>
      </c>
    </row>
    <row r="2023" spans="1:8" s="32" customFormat="1" ht="21.75" customHeight="1">
      <c r="A2023" s="170">
        <v>3</v>
      </c>
      <c r="B2023" s="182" t="s">
        <v>60</v>
      </c>
      <c r="C2023" s="174"/>
      <c r="D2023" s="160" t="s">
        <v>87</v>
      </c>
      <c r="E2023" s="175"/>
      <c r="F2023" s="877">
        <v>1296.2962962962963</v>
      </c>
      <c r="G2023" s="645"/>
      <c r="H2023" s="175">
        <v>1400</v>
      </c>
    </row>
    <row r="2024" spans="1:8" s="32" customFormat="1" ht="21.75" customHeight="1">
      <c r="A2024" s="170">
        <v>4</v>
      </c>
      <c r="B2024" s="182" t="s">
        <v>99</v>
      </c>
      <c r="C2024" s="174"/>
      <c r="D2024" s="160" t="s">
        <v>87</v>
      </c>
      <c r="E2024" s="175"/>
      <c r="F2024" s="877">
        <v>2407.4074074074074</v>
      </c>
      <c r="G2024" s="645"/>
      <c r="H2024" s="175">
        <v>2600</v>
      </c>
    </row>
    <row r="2025" spans="1:8" s="32" customFormat="1" ht="21.75" customHeight="1">
      <c r="A2025" s="170">
        <v>5</v>
      </c>
      <c r="B2025" s="191" t="s">
        <v>115</v>
      </c>
      <c r="C2025" s="139"/>
      <c r="D2025" s="160" t="s">
        <v>87</v>
      </c>
      <c r="E2025" s="136"/>
      <c r="F2025" s="877">
        <v>26851.85185185185</v>
      </c>
      <c r="G2025" s="645"/>
      <c r="H2025" s="136">
        <v>29000</v>
      </c>
    </row>
    <row r="2026" spans="1:8" s="32" customFormat="1" ht="21.75" customHeight="1">
      <c r="A2026" s="170">
        <v>6</v>
      </c>
      <c r="B2026" s="191" t="s">
        <v>57</v>
      </c>
      <c r="C2026" s="139"/>
      <c r="D2026" s="160" t="s">
        <v>87</v>
      </c>
      <c r="E2026" s="136"/>
      <c r="F2026" s="877">
        <v>38888.88888888888</v>
      </c>
      <c r="G2026" s="645"/>
      <c r="H2026" s="136">
        <v>42000</v>
      </c>
    </row>
    <row r="2027" spans="1:8" s="32" customFormat="1" ht="21.75" customHeight="1">
      <c r="A2027" s="170">
        <v>7</v>
      </c>
      <c r="B2027" s="191" t="s">
        <v>591</v>
      </c>
      <c r="C2027" s="139"/>
      <c r="D2027" s="160" t="s">
        <v>87</v>
      </c>
      <c r="E2027" s="136"/>
      <c r="F2027" s="877">
        <v>21296.296296296296</v>
      </c>
      <c r="G2027" s="645"/>
      <c r="H2027" s="136">
        <v>23000</v>
      </c>
    </row>
    <row r="2028" spans="1:8" s="32" customFormat="1" ht="21.75" customHeight="1">
      <c r="A2028" s="170">
        <v>8</v>
      </c>
      <c r="B2028" s="191" t="s">
        <v>66</v>
      </c>
      <c r="C2028" s="145"/>
      <c r="D2028" s="131" t="s">
        <v>87</v>
      </c>
      <c r="E2028" s="136"/>
      <c r="F2028" s="877">
        <v>14814.814814814814</v>
      </c>
      <c r="G2028" s="645"/>
      <c r="H2028" s="136">
        <v>16000</v>
      </c>
    </row>
    <row r="2029" spans="1:8" s="32" customFormat="1" ht="21.75" customHeight="1">
      <c r="A2029" s="170">
        <v>9</v>
      </c>
      <c r="B2029" s="191" t="s">
        <v>23</v>
      </c>
      <c r="C2029" s="145"/>
      <c r="D2029" s="131" t="s">
        <v>87</v>
      </c>
      <c r="E2029" s="136"/>
      <c r="F2029" s="877">
        <v>18333.333333333332</v>
      </c>
      <c r="G2029" s="645"/>
      <c r="H2029" s="136">
        <v>19800</v>
      </c>
    </row>
    <row r="2030" spans="1:8" s="32" customFormat="1" ht="21.75" customHeight="1">
      <c r="A2030" s="170">
        <v>10</v>
      </c>
      <c r="B2030" s="191" t="s">
        <v>55</v>
      </c>
      <c r="C2030" s="145"/>
      <c r="D2030" s="131" t="s">
        <v>87</v>
      </c>
      <c r="E2030" s="136"/>
      <c r="F2030" s="877">
        <v>32407.407407407405</v>
      </c>
      <c r="G2030" s="645"/>
      <c r="H2030" s="136">
        <v>35000</v>
      </c>
    </row>
    <row r="2031" spans="1:8" s="32" customFormat="1" ht="21.75" customHeight="1">
      <c r="A2031" s="170">
        <v>11</v>
      </c>
      <c r="B2031" s="191" t="s">
        <v>26</v>
      </c>
      <c r="C2031" s="145"/>
      <c r="D2031" s="131" t="s">
        <v>87</v>
      </c>
      <c r="E2031" s="136"/>
      <c r="F2031" s="877">
        <v>60185.18518518518</v>
      </c>
      <c r="G2031" s="645"/>
      <c r="H2031" s="136">
        <v>65000</v>
      </c>
    </row>
    <row r="2032" spans="1:8" s="32" customFormat="1" ht="21.75" customHeight="1">
      <c r="A2032" s="170">
        <v>12</v>
      </c>
      <c r="B2032" s="191" t="s">
        <v>86</v>
      </c>
      <c r="C2032" s="145"/>
      <c r="D2032" s="131" t="s">
        <v>87</v>
      </c>
      <c r="E2032" s="136"/>
      <c r="F2032" s="877">
        <v>24629.629629629628</v>
      </c>
      <c r="G2032" s="645"/>
      <c r="H2032" s="136">
        <v>26600</v>
      </c>
    </row>
    <row r="2033" spans="1:8" s="32" customFormat="1" ht="21.75" customHeight="1">
      <c r="A2033" s="170">
        <v>13</v>
      </c>
      <c r="B2033" s="191" t="s">
        <v>28</v>
      </c>
      <c r="C2033" s="145"/>
      <c r="D2033" s="131" t="s">
        <v>39</v>
      </c>
      <c r="E2033" s="136"/>
      <c r="F2033" s="877">
        <v>34074.07407407407</v>
      </c>
      <c r="G2033" s="645"/>
      <c r="H2033" s="136">
        <v>36800</v>
      </c>
    </row>
    <row r="2034" spans="1:8" s="32" customFormat="1" ht="21.75" customHeight="1">
      <c r="A2034" s="170">
        <v>14</v>
      </c>
      <c r="B2034" s="191" t="s">
        <v>36</v>
      </c>
      <c r="C2034" s="145"/>
      <c r="D2034" s="131" t="s">
        <v>4</v>
      </c>
      <c r="E2034" s="136"/>
      <c r="F2034" s="877">
        <v>925.9259259259259</v>
      </c>
      <c r="G2034" s="645"/>
      <c r="H2034" s="136">
        <v>1000</v>
      </c>
    </row>
    <row r="2035" spans="1:8" s="32" customFormat="1" ht="21.75" customHeight="1">
      <c r="A2035" s="170">
        <v>15</v>
      </c>
      <c r="B2035" s="191" t="s">
        <v>1719</v>
      </c>
      <c r="C2035" s="145"/>
      <c r="D2035" s="131" t="s">
        <v>39</v>
      </c>
      <c r="E2035" s="136"/>
      <c r="F2035" s="877">
        <v>20370.37037037037</v>
      </c>
      <c r="G2035" s="645"/>
      <c r="H2035" s="136">
        <v>22000</v>
      </c>
    </row>
    <row r="2036" spans="1:8" s="32" customFormat="1" ht="21.75" customHeight="1">
      <c r="A2036" s="170">
        <v>16</v>
      </c>
      <c r="B2036" s="191" t="s">
        <v>1720</v>
      </c>
      <c r="C2036" s="145"/>
      <c r="D2036" s="131" t="s">
        <v>87</v>
      </c>
      <c r="E2036" s="136"/>
      <c r="F2036" s="877">
        <v>23148.148148148146</v>
      </c>
      <c r="G2036" s="645"/>
      <c r="H2036" s="136">
        <v>25000</v>
      </c>
    </row>
    <row r="2037" spans="1:8" s="32" customFormat="1" ht="21.75" customHeight="1">
      <c r="A2037" s="170">
        <v>17</v>
      </c>
      <c r="B2037" s="191" t="s">
        <v>43</v>
      </c>
      <c r="C2037" s="145"/>
      <c r="D2037" s="131" t="s">
        <v>22</v>
      </c>
      <c r="E2037" s="136"/>
      <c r="F2037" s="877">
        <v>55555.555555555555</v>
      </c>
      <c r="G2037" s="645"/>
      <c r="H2037" s="136">
        <v>60000</v>
      </c>
    </row>
    <row r="2038" spans="1:8" s="32" customFormat="1" ht="21.75" customHeight="1">
      <c r="A2038" s="170">
        <v>18</v>
      </c>
      <c r="B2038" s="191" t="s">
        <v>44</v>
      </c>
      <c r="C2038" s="145"/>
      <c r="D2038" s="131" t="s">
        <v>22</v>
      </c>
      <c r="E2038" s="136"/>
      <c r="F2038" s="877">
        <v>64814.81481481481</v>
      </c>
      <c r="G2038" s="645"/>
      <c r="H2038" s="136">
        <v>70000</v>
      </c>
    </row>
    <row r="2039" spans="1:8" s="32" customFormat="1" ht="21.75" customHeight="1">
      <c r="A2039" s="170">
        <v>19</v>
      </c>
      <c r="B2039" s="191" t="s">
        <v>1282</v>
      </c>
      <c r="C2039" s="145"/>
      <c r="D2039" s="131" t="s">
        <v>181</v>
      </c>
      <c r="E2039" s="136"/>
      <c r="F2039" s="877">
        <v>55555.555555555555</v>
      </c>
      <c r="G2039" s="645"/>
      <c r="H2039" s="136">
        <v>60000</v>
      </c>
    </row>
    <row r="2040" spans="1:8" s="32" customFormat="1" ht="21.75" customHeight="1">
      <c r="A2040" s="170">
        <v>20</v>
      </c>
      <c r="B2040" s="191" t="s">
        <v>1283</v>
      </c>
      <c r="C2040" s="139"/>
      <c r="D2040" s="131" t="s">
        <v>39</v>
      </c>
      <c r="E2040" s="136"/>
      <c r="F2040" s="877">
        <v>43518.51851851852</v>
      </c>
      <c r="G2040" s="645"/>
      <c r="H2040" s="136">
        <v>47000</v>
      </c>
    </row>
    <row r="2041" spans="1:8" s="32" customFormat="1" ht="21.75" customHeight="1">
      <c r="A2041" s="170">
        <v>21</v>
      </c>
      <c r="B2041" s="191" t="s">
        <v>52</v>
      </c>
      <c r="C2041" s="139"/>
      <c r="D2041" s="131" t="s">
        <v>39</v>
      </c>
      <c r="E2041" s="136"/>
      <c r="F2041" s="877">
        <v>92592.59259259258</v>
      </c>
      <c r="G2041" s="645"/>
      <c r="H2041" s="136">
        <v>100000</v>
      </c>
    </row>
    <row r="2042" spans="1:7" s="32" customFormat="1" ht="60.75" customHeight="1">
      <c r="A2042" s="170">
        <v>22</v>
      </c>
      <c r="B2042" s="1040" t="s">
        <v>2157</v>
      </c>
      <c r="C2042" s="1041"/>
      <c r="D2042" s="1041"/>
      <c r="E2042" s="1041"/>
      <c r="F2042" s="1042"/>
      <c r="G2042" s="645"/>
    </row>
    <row r="2043" spans="1:7" s="32" customFormat="1" ht="21.75" customHeight="1">
      <c r="A2043" s="170"/>
      <c r="B2043" s="209" t="s">
        <v>2002</v>
      </c>
      <c r="C2043" s="210" t="s">
        <v>248</v>
      </c>
      <c r="D2043" s="210" t="s">
        <v>41</v>
      </c>
      <c r="E2043" s="261"/>
      <c r="F2043" s="932">
        <v>12200</v>
      </c>
      <c r="G2043" s="645"/>
    </row>
    <row r="2044" spans="1:7" s="32" customFormat="1" ht="21.75" customHeight="1">
      <c r="A2044" s="170"/>
      <c r="B2044" s="209" t="s">
        <v>2003</v>
      </c>
      <c r="C2044" s="210" t="s">
        <v>248</v>
      </c>
      <c r="D2044" s="591" t="s">
        <v>87</v>
      </c>
      <c r="E2044" s="570"/>
      <c r="F2044" s="932">
        <v>15500</v>
      </c>
      <c r="G2044" s="645"/>
    </row>
    <row r="2045" spans="1:7" s="32" customFormat="1" ht="21.75" customHeight="1">
      <c r="A2045" s="170"/>
      <c r="B2045" s="209" t="s">
        <v>2004</v>
      </c>
      <c r="C2045" s="210" t="s">
        <v>248</v>
      </c>
      <c r="D2045" s="591" t="s">
        <v>87</v>
      </c>
      <c r="E2045" s="570"/>
      <c r="F2045" s="932">
        <v>18700</v>
      </c>
      <c r="G2045" s="645"/>
    </row>
    <row r="2046" spans="1:7" s="32" customFormat="1" ht="21.75" customHeight="1">
      <c r="A2046" s="170"/>
      <c r="B2046" s="209" t="s">
        <v>2005</v>
      </c>
      <c r="C2046" s="210" t="s">
        <v>248</v>
      </c>
      <c r="D2046" s="591" t="s">
        <v>87</v>
      </c>
      <c r="E2046" s="570"/>
      <c r="F2046" s="932">
        <v>20800</v>
      </c>
      <c r="G2046" s="645"/>
    </row>
    <row r="2047" spans="1:7" s="32" customFormat="1" ht="21.75" customHeight="1">
      <c r="A2047" s="170"/>
      <c r="B2047" s="209" t="s">
        <v>2006</v>
      </c>
      <c r="C2047" s="210" t="s">
        <v>248</v>
      </c>
      <c r="D2047" s="591" t="s">
        <v>87</v>
      </c>
      <c r="E2047" s="570"/>
      <c r="F2047" s="932">
        <v>24500</v>
      </c>
      <c r="G2047" s="645"/>
    </row>
    <row r="2048" spans="1:7" s="32" customFormat="1" ht="21.75" customHeight="1">
      <c r="A2048" s="170"/>
      <c r="B2048" s="209" t="s">
        <v>2012</v>
      </c>
      <c r="C2048" s="210" t="s">
        <v>248</v>
      </c>
      <c r="D2048" s="210" t="s">
        <v>41</v>
      </c>
      <c r="E2048" s="570"/>
      <c r="F2048" s="932">
        <v>20000</v>
      </c>
      <c r="G2048" s="645"/>
    </row>
    <row r="2049" spans="1:7" s="32" customFormat="1" ht="21.75" customHeight="1">
      <c r="A2049" s="170"/>
      <c r="B2049" s="209" t="s">
        <v>2011</v>
      </c>
      <c r="C2049" s="210" t="s">
        <v>248</v>
      </c>
      <c r="D2049" s="210" t="s">
        <v>41</v>
      </c>
      <c r="E2049" s="570"/>
      <c r="F2049" s="932">
        <v>24500</v>
      </c>
      <c r="G2049" s="645"/>
    </row>
    <row r="2050" spans="1:7" s="32" customFormat="1" ht="21.75" customHeight="1">
      <c r="A2050" s="170"/>
      <c r="B2050" s="209" t="s">
        <v>2010</v>
      </c>
      <c r="C2050" s="210" t="s">
        <v>248</v>
      </c>
      <c r="D2050" s="210" t="s">
        <v>41</v>
      </c>
      <c r="E2050" s="570"/>
      <c r="F2050" s="932">
        <v>31000</v>
      </c>
      <c r="G2050" s="645"/>
    </row>
    <row r="2051" spans="1:7" s="32" customFormat="1" ht="21.75" customHeight="1">
      <c r="A2051" s="170"/>
      <c r="B2051" s="209" t="s">
        <v>2009</v>
      </c>
      <c r="C2051" s="210" t="s">
        <v>248</v>
      </c>
      <c r="D2051" s="210" t="s">
        <v>41</v>
      </c>
      <c r="E2051" s="570"/>
      <c r="F2051" s="932">
        <v>44400</v>
      </c>
      <c r="G2051" s="645"/>
    </row>
    <row r="2052" spans="1:7" s="32" customFormat="1" ht="21.75" customHeight="1">
      <c r="A2052" s="170"/>
      <c r="B2052" s="209" t="s">
        <v>2007</v>
      </c>
      <c r="C2052" s="210" t="s">
        <v>248</v>
      </c>
      <c r="D2052" s="210" t="s">
        <v>41</v>
      </c>
      <c r="E2052" s="570"/>
      <c r="F2052" s="932">
        <v>37000</v>
      </c>
      <c r="G2052" s="645"/>
    </row>
    <row r="2053" spans="1:7" s="32" customFormat="1" ht="21.75" customHeight="1">
      <c r="A2053" s="170"/>
      <c r="B2053" s="209" t="s">
        <v>2008</v>
      </c>
      <c r="C2053" s="210" t="s">
        <v>248</v>
      </c>
      <c r="D2053" s="210" t="s">
        <v>41</v>
      </c>
      <c r="E2053" s="570"/>
      <c r="F2053" s="932">
        <v>67400</v>
      </c>
      <c r="G2053" s="645"/>
    </row>
    <row r="2054" spans="1:10" s="32" customFormat="1" ht="69" customHeight="1">
      <c r="A2054" s="170">
        <v>23</v>
      </c>
      <c r="B2054" s="1040" t="s">
        <v>2204</v>
      </c>
      <c r="C2054" s="1041"/>
      <c r="D2054" s="1041"/>
      <c r="E2054" s="1041"/>
      <c r="F2054" s="1042"/>
      <c r="G2054" s="1201"/>
      <c r="H2054" s="1202"/>
      <c r="I2054" s="1202"/>
      <c r="J2054" s="1202"/>
    </row>
    <row r="2055" spans="1:7" s="32" customFormat="1" ht="21.75" customHeight="1">
      <c r="A2055" s="152"/>
      <c r="B2055" s="209" t="s">
        <v>1284</v>
      </c>
      <c r="C2055" s="210"/>
      <c r="D2055" s="210"/>
      <c r="E2055" s="261"/>
      <c r="F2055" s="932"/>
      <c r="G2055" s="645"/>
    </row>
    <row r="2056" spans="1:8" s="32" customFormat="1" ht="21.75" customHeight="1">
      <c r="A2056" s="152"/>
      <c r="B2056" s="209" t="s">
        <v>416</v>
      </c>
      <c r="C2056" s="210"/>
      <c r="D2056" s="210" t="s">
        <v>41</v>
      </c>
      <c r="E2056" s="243"/>
      <c r="F2056" s="243">
        <v>17962.962962962964</v>
      </c>
      <c r="G2056" s="645"/>
      <c r="H2056" s="243">
        <v>19400</v>
      </c>
    </row>
    <row r="2057" spans="1:8" s="32" customFormat="1" ht="21.75" customHeight="1">
      <c r="A2057" s="152"/>
      <c r="B2057" s="209" t="s">
        <v>575</v>
      </c>
      <c r="C2057" s="210"/>
      <c r="D2057" s="591" t="s">
        <v>87</v>
      </c>
      <c r="E2057" s="243"/>
      <c r="F2057" s="243">
        <v>20925.925925925923</v>
      </c>
      <c r="G2057" s="645"/>
      <c r="H2057" s="243">
        <v>22600</v>
      </c>
    </row>
    <row r="2058" spans="1:8" s="32" customFormat="1" ht="21.75" customHeight="1">
      <c r="A2058" s="152"/>
      <c r="B2058" s="209" t="s">
        <v>576</v>
      </c>
      <c r="C2058" s="210"/>
      <c r="D2058" s="591" t="s">
        <v>87</v>
      </c>
      <c r="E2058" s="243"/>
      <c r="F2058" s="243">
        <v>23333.333333333332</v>
      </c>
      <c r="G2058" s="645"/>
      <c r="H2058" s="243">
        <v>25200</v>
      </c>
    </row>
    <row r="2059" spans="1:8" s="32" customFormat="1" ht="21.75" customHeight="1">
      <c r="A2059" s="152"/>
      <c r="B2059" s="209" t="s">
        <v>577</v>
      </c>
      <c r="C2059" s="210"/>
      <c r="D2059" s="591" t="s">
        <v>87</v>
      </c>
      <c r="E2059" s="243"/>
      <c r="F2059" s="243">
        <v>25000</v>
      </c>
      <c r="G2059" s="645"/>
      <c r="H2059" s="243">
        <v>27000</v>
      </c>
    </row>
    <row r="2060" spans="1:8" s="32" customFormat="1" ht="21.75" customHeight="1">
      <c r="A2060" s="152"/>
      <c r="B2060" s="209" t="s">
        <v>578</v>
      </c>
      <c r="C2060" s="210"/>
      <c r="D2060" s="591" t="s">
        <v>87</v>
      </c>
      <c r="E2060" s="243"/>
      <c r="F2060" s="243">
        <v>31111.11111111111</v>
      </c>
      <c r="G2060" s="645"/>
      <c r="H2060" s="243">
        <v>33600</v>
      </c>
    </row>
    <row r="2061" spans="1:8" s="32" customFormat="1" ht="21.75" customHeight="1">
      <c r="A2061" s="152"/>
      <c r="B2061" s="209" t="s">
        <v>579</v>
      </c>
      <c r="C2061" s="210"/>
      <c r="D2061" s="591" t="s">
        <v>87</v>
      </c>
      <c r="E2061" s="243"/>
      <c r="F2061" s="243">
        <v>35000</v>
      </c>
      <c r="G2061" s="645"/>
      <c r="H2061" s="243">
        <v>37800</v>
      </c>
    </row>
    <row r="2062" spans="1:8" s="32" customFormat="1" ht="21.75" customHeight="1">
      <c r="A2062" s="152"/>
      <c r="B2062" s="209" t="s">
        <v>580</v>
      </c>
      <c r="C2062" s="210"/>
      <c r="D2062" s="591" t="s">
        <v>87</v>
      </c>
      <c r="E2062" s="243"/>
      <c r="F2062" s="243">
        <v>42500</v>
      </c>
      <c r="G2062" s="645"/>
      <c r="H2062" s="243">
        <v>45900</v>
      </c>
    </row>
    <row r="2063" spans="1:8" s="32" customFormat="1" ht="21.75" customHeight="1">
      <c r="A2063" s="152"/>
      <c r="B2063" s="209" t="s">
        <v>581</v>
      </c>
      <c r="C2063" s="210"/>
      <c r="D2063" s="591" t="s">
        <v>87</v>
      </c>
      <c r="E2063" s="243"/>
      <c r="F2063" s="243">
        <v>47777.777777777774</v>
      </c>
      <c r="G2063" s="645"/>
      <c r="H2063" s="243">
        <v>51600</v>
      </c>
    </row>
    <row r="2064" spans="1:7" s="32" customFormat="1" ht="39.75" customHeight="1">
      <c r="A2064" s="170">
        <v>24</v>
      </c>
      <c r="B2064" s="1040" t="s">
        <v>2078</v>
      </c>
      <c r="C2064" s="1041"/>
      <c r="D2064" s="1041"/>
      <c r="E2064" s="1041"/>
      <c r="F2064" s="1042"/>
      <c r="G2064" s="645"/>
    </row>
    <row r="2065" spans="1:7" s="32" customFormat="1" ht="28.5" customHeight="1">
      <c r="A2065" s="170"/>
      <c r="B2065" s="960" t="s">
        <v>1675</v>
      </c>
      <c r="C2065" s="961"/>
      <c r="D2065" s="961"/>
      <c r="E2065" s="961"/>
      <c r="F2065" s="962"/>
      <c r="G2065" s="645"/>
    </row>
    <row r="2066" spans="1:7" s="32" customFormat="1" ht="21.75" customHeight="1" hidden="1">
      <c r="A2066" s="152"/>
      <c r="B2066" s="209" t="s">
        <v>1284</v>
      </c>
      <c r="C2066" s="210"/>
      <c r="D2066" s="210"/>
      <c r="E2066" s="261"/>
      <c r="F2066" s="932"/>
      <c r="G2066" s="645"/>
    </row>
    <row r="2067" spans="1:7" s="32" customFormat="1" ht="21.75" customHeight="1" hidden="1">
      <c r="A2067" s="152"/>
      <c r="B2067" s="209" t="s">
        <v>744</v>
      </c>
      <c r="C2067" s="210"/>
      <c r="D2067" s="210" t="s">
        <v>41</v>
      </c>
      <c r="E2067" s="243"/>
      <c r="F2067" s="932"/>
      <c r="G2067" s="645"/>
    </row>
    <row r="2068" spans="1:7" s="32" customFormat="1" ht="21.75" customHeight="1" hidden="1">
      <c r="A2068" s="152"/>
      <c r="B2068" s="209" t="s">
        <v>745</v>
      </c>
      <c r="C2068" s="210"/>
      <c r="D2068" s="591" t="s">
        <v>87</v>
      </c>
      <c r="E2068" s="243"/>
      <c r="F2068" s="871"/>
      <c r="G2068" s="645"/>
    </row>
    <row r="2069" spans="1:7" s="32" customFormat="1" ht="21.75" customHeight="1" hidden="1">
      <c r="A2069" s="152"/>
      <c r="B2069" s="209" t="s">
        <v>746</v>
      </c>
      <c r="C2069" s="210"/>
      <c r="D2069" s="591" t="s">
        <v>87</v>
      </c>
      <c r="E2069" s="243"/>
      <c r="F2069" s="871"/>
      <c r="G2069" s="645"/>
    </row>
    <row r="2070" spans="1:7" s="32" customFormat="1" ht="21.75" customHeight="1" hidden="1">
      <c r="A2070" s="152"/>
      <c r="B2070" s="209" t="s">
        <v>747</v>
      </c>
      <c r="C2070" s="210"/>
      <c r="D2070" s="591" t="s">
        <v>87</v>
      </c>
      <c r="E2070" s="243"/>
      <c r="F2070" s="871"/>
      <c r="G2070" s="645"/>
    </row>
    <row r="2071" spans="1:7" s="32" customFormat="1" ht="21.75" customHeight="1" hidden="1">
      <c r="A2071" s="152"/>
      <c r="B2071" s="209" t="s">
        <v>748</v>
      </c>
      <c r="C2071" s="210"/>
      <c r="D2071" s="591" t="s">
        <v>87</v>
      </c>
      <c r="E2071" s="243"/>
      <c r="F2071" s="871"/>
      <c r="G2071" s="645"/>
    </row>
    <row r="2072" spans="1:7" s="32" customFormat="1" ht="21.75" customHeight="1" hidden="1">
      <c r="A2072" s="152"/>
      <c r="B2072" s="209" t="s">
        <v>749</v>
      </c>
      <c r="C2072" s="210"/>
      <c r="D2072" s="591" t="s">
        <v>87</v>
      </c>
      <c r="E2072" s="243"/>
      <c r="F2072" s="871"/>
      <c r="G2072" s="645"/>
    </row>
    <row r="2073" spans="1:7" s="32" customFormat="1" ht="21.75" customHeight="1" hidden="1">
      <c r="A2073" s="152"/>
      <c r="B2073" s="209" t="s">
        <v>750</v>
      </c>
      <c r="C2073" s="210"/>
      <c r="D2073" s="591" t="s">
        <v>87</v>
      </c>
      <c r="E2073" s="243"/>
      <c r="F2073" s="871"/>
      <c r="G2073" s="645"/>
    </row>
    <row r="2074" spans="1:7" s="32" customFormat="1" ht="21.75" customHeight="1" hidden="1">
      <c r="A2074" s="152"/>
      <c r="B2074" s="209" t="s">
        <v>751</v>
      </c>
      <c r="C2074" s="210"/>
      <c r="D2074" s="591" t="s">
        <v>87</v>
      </c>
      <c r="E2074" s="243"/>
      <c r="F2074" s="871"/>
      <c r="G2074" s="645"/>
    </row>
    <row r="2075" spans="1:7" s="32" customFormat="1" ht="21.75" customHeight="1" hidden="1">
      <c r="A2075" s="152"/>
      <c r="B2075" s="209" t="s">
        <v>752</v>
      </c>
      <c r="C2075" s="210"/>
      <c r="D2075" s="591" t="s">
        <v>87</v>
      </c>
      <c r="E2075" s="243"/>
      <c r="F2075" s="871"/>
      <c r="G2075" s="645"/>
    </row>
    <row r="2076" spans="1:7" s="32" customFormat="1" ht="21.75" customHeight="1" hidden="1">
      <c r="A2076" s="152"/>
      <c r="B2076" s="209" t="s">
        <v>753</v>
      </c>
      <c r="C2076" s="210"/>
      <c r="D2076" s="591" t="s">
        <v>87</v>
      </c>
      <c r="E2076" s="243"/>
      <c r="F2076" s="871"/>
      <c r="G2076" s="645"/>
    </row>
    <row r="2077" spans="1:7" s="32" customFormat="1" ht="21.75" customHeight="1" hidden="1">
      <c r="A2077" s="152"/>
      <c r="B2077" s="209" t="s">
        <v>754</v>
      </c>
      <c r="C2077" s="210"/>
      <c r="D2077" s="591" t="s">
        <v>87</v>
      </c>
      <c r="E2077" s="243"/>
      <c r="F2077" s="871"/>
      <c r="G2077" s="645"/>
    </row>
    <row r="2078" spans="1:7" s="32" customFormat="1" ht="21.75" customHeight="1" hidden="1">
      <c r="A2078" s="152"/>
      <c r="B2078" s="209" t="s">
        <v>755</v>
      </c>
      <c r="C2078" s="210"/>
      <c r="D2078" s="591" t="s">
        <v>87</v>
      </c>
      <c r="E2078" s="243"/>
      <c r="F2078" s="871"/>
      <c r="G2078" s="645"/>
    </row>
    <row r="2079" spans="1:7" s="32" customFormat="1" ht="21.75" customHeight="1" hidden="1">
      <c r="A2079" s="152"/>
      <c r="B2079" s="209" t="s">
        <v>756</v>
      </c>
      <c r="C2079" s="210"/>
      <c r="D2079" s="591" t="s">
        <v>87</v>
      </c>
      <c r="E2079" s="243"/>
      <c r="F2079" s="871"/>
      <c r="G2079" s="645"/>
    </row>
    <row r="2080" spans="1:8" s="32" customFormat="1" ht="45" customHeight="1">
      <c r="A2080" s="170">
        <v>25</v>
      </c>
      <c r="B2080" s="1005" t="s">
        <v>2158</v>
      </c>
      <c r="C2080" s="1006"/>
      <c r="D2080" s="1006"/>
      <c r="E2080" s="1006"/>
      <c r="F2080" s="1007"/>
      <c r="G2080" s="645"/>
      <c r="H2080" s="186"/>
    </row>
    <row r="2081" spans="1:8" s="32" customFormat="1" ht="25.5" customHeight="1">
      <c r="A2081" s="152"/>
      <c r="B2081" s="1003" t="s">
        <v>643</v>
      </c>
      <c r="C2081" s="1004"/>
      <c r="D2081" s="384" t="s">
        <v>29</v>
      </c>
      <c r="E2081" s="385"/>
      <c r="F2081" s="871">
        <v>3888.8888888888887</v>
      </c>
      <c r="G2081" s="645"/>
      <c r="H2081" s="186">
        <v>4200</v>
      </c>
    </row>
    <row r="2082" spans="1:7" s="32" customFormat="1" ht="57" customHeight="1">
      <c r="A2082" s="170">
        <v>26</v>
      </c>
      <c r="B2082" s="998" t="s">
        <v>2163</v>
      </c>
      <c r="C2082" s="999"/>
      <c r="D2082" s="999"/>
      <c r="E2082" s="999"/>
      <c r="F2082" s="1000"/>
      <c r="G2082" s="645"/>
    </row>
    <row r="2083" spans="1:8" s="32" customFormat="1" ht="22.5" customHeight="1">
      <c r="A2083" s="152"/>
      <c r="B2083" s="938" t="s">
        <v>2165</v>
      </c>
      <c r="C2083" s="210"/>
      <c r="D2083" s="432" t="s">
        <v>42</v>
      </c>
      <c r="E2083" s="243"/>
      <c r="F2083" s="497">
        <v>3840000</v>
      </c>
      <c r="G2083" s="645"/>
      <c r="H2083" s="270">
        <v>4158000.0000000005</v>
      </c>
    </row>
    <row r="2084" spans="1:8" s="32" customFormat="1" ht="22.5" customHeight="1">
      <c r="A2084" s="152"/>
      <c r="B2084" s="834" t="s">
        <v>2166</v>
      </c>
      <c r="C2084" s="210"/>
      <c r="D2084" s="432" t="s">
        <v>42</v>
      </c>
      <c r="E2084" s="243"/>
      <c r="F2084" s="497">
        <v>3840000</v>
      </c>
      <c r="G2084" s="645"/>
      <c r="H2084" s="270">
        <v>4158000.0000000005</v>
      </c>
    </row>
    <row r="2085" spans="1:8" s="32" customFormat="1" ht="21.75" customHeight="1">
      <c r="A2085" s="152"/>
      <c r="B2085" s="834" t="s">
        <v>2164</v>
      </c>
      <c r="C2085" s="210"/>
      <c r="D2085" s="432" t="s">
        <v>42</v>
      </c>
      <c r="E2085" s="243"/>
      <c r="F2085" s="497">
        <v>3100000</v>
      </c>
      <c r="G2085" s="645"/>
      <c r="H2085" s="270">
        <v>2827000</v>
      </c>
    </row>
    <row r="2086" spans="1:7" s="32" customFormat="1" ht="43.5" customHeight="1">
      <c r="A2086" s="170">
        <v>27</v>
      </c>
      <c r="B2086" s="998" t="s">
        <v>1727</v>
      </c>
      <c r="C2086" s="1166"/>
      <c r="D2086" s="1166"/>
      <c r="E2086" s="1166"/>
      <c r="F2086" s="1004"/>
      <c r="G2086" s="645"/>
    </row>
    <row r="2087" spans="1:7" s="32" customFormat="1" ht="42" customHeight="1">
      <c r="A2087" s="152"/>
      <c r="B2087" s="1167" t="s">
        <v>2159</v>
      </c>
      <c r="C2087" s="1168"/>
      <c r="D2087" s="1168"/>
      <c r="E2087" s="1168"/>
      <c r="F2087" s="1169"/>
      <c r="G2087" s="645"/>
    </row>
    <row r="2088" spans="1:7" s="32" customFormat="1" ht="21" customHeight="1">
      <c r="A2088" s="170" t="s">
        <v>365</v>
      </c>
      <c r="B2088" s="491" t="s">
        <v>1092</v>
      </c>
      <c r="C2088" s="495"/>
      <c r="D2088" s="493"/>
      <c r="E2088" s="512"/>
      <c r="F2088" s="933"/>
      <c r="G2088" s="645"/>
    </row>
    <row r="2089" spans="1:7" s="32" customFormat="1" ht="21.75" customHeight="1">
      <c r="A2089" s="152"/>
      <c r="B2089" s="489" t="s">
        <v>1093</v>
      </c>
      <c r="C2089" s="477" t="s">
        <v>1002</v>
      </c>
      <c r="D2089" s="432" t="s">
        <v>41</v>
      </c>
      <c r="E2089" s="512"/>
      <c r="F2089" s="496">
        <v>156635</v>
      </c>
      <c r="G2089" s="645"/>
    </row>
    <row r="2090" spans="1:7" s="32" customFormat="1" ht="21.75" customHeight="1">
      <c r="A2090" s="152"/>
      <c r="B2090" s="489" t="s">
        <v>1094</v>
      </c>
      <c r="C2090" s="477" t="s">
        <v>312</v>
      </c>
      <c r="D2090" s="591" t="s">
        <v>87</v>
      </c>
      <c r="E2090" s="512"/>
      <c r="F2090" s="496">
        <v>222407</v>
      </c>
      <c r="G2090" s="645"/>
    </row>
    <row r="2091" spans="1:7" s="32" customFormat="1" ht="21.75" customHeight="1">
      <c r="A2091" s="152"/>
      <c r="B2091" s="489" t="s">
        <v>1095</v>
      </c>
      <c r="C2091" s="477" t="s">
        <v>312</v>
      </c>
      <c r="D2091" s="591" t="s">
        <v>87</v>
      </c>
      <c r="E2091" s="512"/>
      <c r="F2091" s="496">
        <v>300602</v>
      </c>
      <c r="G2091" s="645"/>
    </row>
    <row r="2092" spans="1:7" s="32" customFormat="1" ht="21.75" customHeight="1">
      <c r="A2092" s="152"/>
      <c r="B2092" s="489" t="s">
        <v>1096</v>
      </c>
      <c r="C2092" s="477" t="s">
        <v>312</v>
      </c>
      <c r="D2092" s="591" t="s">
        <v>87</v>
      </c>
      <c r="E2092" s="512"/>
      <c r="F2092" s="496">
        <v>375144</v>
      </c>
      <c r="G2092" s="645"/>
    </row>
    <row r="2093" spans="1:7" s="32" customFormat="1" ht="21.75" customHeight="1">
      <c r="A2093" s="152"/>
      <c r="B2093" s="489" t="s">
        <v>1097</v>
      </c>
      <c r="C2093" s="477" t="s">
        <v>312</v>
      </c>
      <c r="D2093" s="591" t="s">
        <v>87</v>
      </c>
      <c r="E2093" s="512"/>
      <c r="F2093" s="496">
        <v>435557</v>
      </c>
      <c r="G2093" s="645"/>
    </row>
    <row r="2094" spans="1:7" s="32" customFormat="1" ht="21.75" customHeight="1">
      <c r="A2094" s="152"/>
      <c r="B2094" s="489" t="s">
        <v>1098</v>
      </c>
      <c r="C2094" s="477" t="s">
        <v>312</v>
      </c>
      <c r="D2094" s="591" t="s">
        <v>87</v>
      </c>
      <c r="E2094" s="512"/>
      <c r="F2094" s="496">
        <v>617770</v>
      </c>
      <c r="G2094" s="645"/>
    </row>
    <row r="2095" spans="1:7" s="32" customFormat="1" ht="23.25" customHeight="1">
      <c r="A2095" s="170" t="s">
        <v>366</v>
      </c>
      <c r="B2095" s="491" t="s">
        <v>980</v>
      </c>
      <c r="C2095" s="495"/>
      <c r="D2095" s="493"/>
      <c r="E2095" s="494"/>
      <c r="F2095" s="496"/>
      <c r="G2095" s="645"/>
    </row>
    <row r="2096" spans="1:7" s="32" customFormat="1" ht="18.75">
      <c r="A2096" s="152"/>
      <c r="B2096" s="489" t="s">
        <v>981</v>
      </c>
      <c r="C2096" s="477" t="s">
        <v>1002</v>
      </c>
      <c r="D2096" s="432" t="s">
        <v>41</v>
      </c>
      <c r="E2096" s="243"/>
      <c r="F2096" s="496">
        <v>148596</v>
      </c>
      <c r="G2096" s="645"/>
    </row>
    <row r="2097" spans="1:7" s="32" customFormat="1" ht="21.75" customHeight="1">
      <c r="A2097" s="152"/>
      <c r="B2097" s="489" t="s">
        <v>982</v>
      </c>
      <c r="C2097" s="477" t="s">
        <v>312</v>
      </c>
      <c r="D2097" s="432" t="s">
        <v>41</v>
      </c>
      <c r="E2097" s="243"/>
      <c r="F2097" s="496">
        <v>207965</v>
      </c>
      <c r="G2097" s="645"/>
    </row>
    <row r="2098" spans="1:7" s="32" customFormat="1" ht="21.75" customHeight="1">
      <c r="A2098" s="152"/>
      <c r="B2098" s="489" t="s">
        <v>983</v>
      </c>
      <c r="C2098" s="477" t="s">
        <v>312</v>
      </c>
      <c r="D2098" s="591" t="s">
        <v>87</v>
      </c>
      <c r="E2098" s="243"/>
      <c r="F2098" s="496">
        <v>286474</v>
      </c>
      <c r="G2098" s="645"/>
    </row>
    <row r="2099" spans="1:7" s="32" customFormat="1" ht="21.75" customHeight="1">
      <c r="A2099" s="152"/>
      <c r="B2099" s="489" t="s">
        <v>984</v>
      </c>
      <c r="C2099" s="477" t="s">
        <v>312</v>
      </c>
      <c r="D2099" s="591" t="s">
        <v>87</v>
      </c>
      <c r="E2099" s="243"/>
      <c r="F2099" s="496">
        <v>357118</v>
      </c>
      <c r="G2099" s="645"/>
    </row>
    <row r="2100" spans="1:7" s="32" customFormat="1" ht="21.75" customHeight="1">
      <c r="A2100" s="152"/>
      <c r="B2100" s="489" t="s">
        <v>985</v>
      </c>
      <c r="C2100" s="477" t="s">
        <v>312</v>
      </c>
      <c r="D2100" s="591" t="s">
        <v>87</v>
      </c>
      <c r="E2100" s="243"/>
      <c r="F2100" s="496">
        <v>414851</v>
      </c>
      <c r="G2100" s="645"/>
    </row>
    <row r="2101" spans="1:7" s="32" customFormat="1" ht="21.75" customHeight="1">
      <c r="A2101" s="152"/>
      <c r="B2101" s="489" t="s">
        <v>986</v>
      </c>
      <c r="C2101" s="477" t="s">
        <v>312</v>
      </c>
      <c r="D2101" s="591" t="s">
        <v>87</v>
      </c>
      <c r="E2101" s="243"/>
      <c r="F2101" s="496">
        <v>572216</v>
      </c>
      <c r="G2101" s="645"/>
    </row>
    <row r="2102" spans="1:7" s="32" customFormat="1" ht="21.75" customHeight="1">
      <c r="A2102" s="170" t="s">
        <v>370</v>
      </c>
      <c r="B2102" s="491" t="s">
        <v>987</v>
      </c>
      <c r="C2102" s="492"/>
      <c r="D2102" s="493"/>
      <c r="E2102" s="494"/>
      <c r="F2102" s="497"/>
      <c r="G2102" s="645"/>
    </row>
    <row r="2103" spans="1:7" s="32" customFormat="1" ht="21.75" customHeight="1">
      <c r="A2103" s="152"/>
      <c r="B2103" s="489" t="s">
        <v>988</v>
      </c>
      <c r="C2103" s="477" t="s">
        <v>312</v>
      </c>
      <c r="D2103" s="432" t="s">
        <v>41</v>
      </c>
      <c r="E2103" s="243"/>
      <c r="F2103" s="496">
        <v>132031</v>
      </c>
      <c r="G2103" s="645"/>
    </row>
    <row r="2104" spans="1:7" s="32" customFormat="1" ht="21.75" customHeight="1">
      <c r="A2104" s="152"/>
      <c r="B2104" s="489" t="s">
        <v>989</v>
      </c>
      <c r="C2104" s="477" t="s">
        <v>312</v>
      </c>
      <c r="D2104" s="591" t="s">
        <v>87</v>
      </c>
      <c r="E2104" s="243"/>
      <c r="F2104" s="496">
        <v>205703</v>
      </c>
      <c r="G2104" s="645"/>
    </row>
    <row r="2105" spans="1:7" s="32" customFormat="1" ht="21.75" customHeight="1">
      <c r="A2105" s="152"/>
      <c r="B2105" s="489" t="s">
        <v>990</v>
      </c>
      <c r="C2105" s="477" t="s">
        <v>312</v>
      </c>
      <c r="D2105" s="591" t="s">
        <v>87</v>
      </c>
      <c r="E2105" s="243"/>
      <c r="F2105" s="496">
        <v>253588</v>
      </c>
      <c r="G2105" s="645"/>
    </row>
    <row r="2106" spans="1:7" s="32" customFormat="1" ht="21.75" customHeight="1">
      <c r="A2106" s="152"/>
      <c r="B2106" s="489" t="s">
        <v>991</v>
      </c>
      <c r="C2106" s="477" t="s">
        <v>312</v>
      </c>
      <c r="D2106" s="591" t="s">
        <v>87</v>
      </c>
      <c r="E2106" s="243"/>
      <c r="F2106" s="496">
        <v>316924</v>
      </c>
      <c r="G2106" s="645"/>
    </row>
    <row r="2107" spans="1:7" s="32" customFormat="1" ht="21.75" customHeight="1">
      <c r="A2107" s="152"/>
      <c r="B2107" s="489" t="s">
        <v>992</v>
      </c>
      <c r="C2107" s="477" t="s">
        <v>312</v>
      </c>
      <c r="D2107" s="591" t="s">
        <v>87</v>
      </c>
      <c r="E2107" s="243"/>
      <c r="F2107" s="496">
        <v>367836</v>
      </c>
      <c r="G2107" s="645"/>
    </row>
    <row r="2108" spans="1:7" s="32" customFormat="1" ht="21.75" customHeight="1">
      <c r="A2108" s="152"/>
      <c r="B2108" s="489" t="s">
        <v>993</v>
      </c>
      <c r="C2108" s="477" t="s">
        <v>312</v>
      </c>
      <c r="D2108" s="591" t="s">
        <v>87</v>
      </c>
      <c r="E2108" s="243"/>
      <c r="F2108" s="496">
        <v>507419</v>
      </c>
      <c r="G2108" s="645"/>
    </row>
    <row r="2109" spans="1:7" s="32" customFormat="1" ht="22.5" customHeight="1">
      <c r="A2109" s="170" t="s">
        <v>371</v>
      </c>
      <c r="B2109" s="491" t="s">
        <v>994</v>
      </c>
      <c r="C2109" s="492"/>
      <c r="D2109" s="493"/>
      <c r="E2109" s="494"/>
      <c r="F2109" s="490"/>
      <c r="G2109" s="645"/>
    </row>
    <row r="2110" spans="1:7" s="32" customFormat="1" ht="21.75" customHeight="1">
      <c r="A2110" s="152"/>
      <c r="B2110" s="489" t="s">
        <v>995</v>
      </c>
      <c r="C2110" s="477" t="s">
        <v>312</v>
      </c>
      <c r="D2110" s="432" t="s">
        <v>41</v>
      </c>
      <c r="E2110" s="243"/>
      <c r="F2110" s="496">
        <v>93299</v>
      </c>
      <c r="G2110" s="645"/>
    </row>
    <row r="2111" spans="1:7" s="32" customFormat="1" ht="21.75" customHeight="1">
      <c r="A2111" s="152"/>
      <c r="B2111" s="489" t="s">
        <v>996</v>
      </c>
      <c r="C2111" s="477" t="s">
        <v>312</v>
      </c>
      <c r="D2111" s="591" t="s">
        <v>87</v>
      </c>
      <c r="E2111" s="243"/>
      <c r="F2111" s="496">
        <v>133006</v>
      </c>
      <c r="G2111" s="645"/>
    </row>
    <row r="2112" spans="1:7" s="32" customFormat="1" ht="21.75" customHeight="1">
      <c r="A2112" s="152"/>
      <c r="B2112" s="489" t="s">
        <v>997</v>
      </c>
      <c r="C2112" s="477" t="s">
        <v>312</v>
      </c>
      <c r="D2112" s="591" t="s">
        <v>87</v>
      </c>
      <c r="E2112" s="243"/>
      <c r="F2112" s="496">
        <v>179533</v>
      </c>
      <c r="G2112" s="645"/>
    </row>
    <row r="2113" spans="1:7" s="32" customFormat="1" ht="21.75" customHeight="1">
      <c r="A2113" s="152"/>
      <c r="B2113" s="489" t="s">
        <v>998</v>
      </c>
      <c r="C2113" s="477" t="s">
        <v>312</v>
      </c>
      <c r="D2113" s="591" t="s">
        <v>87</v>
      </c>
      <c r="E2113" s="243"/>
      <c r="F2113" s="496">
        <v>224599</v>
      </c>
      <c r="G2113" s="645"/>
    </row>
    <row r="2114" spans="1:7" s="32" customFormat="1" ht="21.75" customHeight="1">
      <c r="A2114" s="152"/>
      <c r="B2114" s="489" t="s">
        <v>999</v>
      </c>
      <c r="C2114" s="477" t="s">
        <v>312</v>
      </c>
      <c r="D2114" s="591" t="s">
        <v>87</v>
      </c>
      <c r="E2114" s="243"/>
      <c r="F2114" s="496">
        <v>261139</v>
      </c>
      <c r="G2114" s="645"/>
    </row>
    <row r="2115" spans="1:7" s="32" customFormat="1" ht="21.75" customHeight="1">
      <c r="A2115" s="152"/>
      <c r="B2115" s="489" t="s">
        <v>1000</v>
      </c>
      <c r="C2115" s="477" t="s">
        <v>312</v>
      </c>
      <c r="D2115" s="591" t="s">
        <v>87</v>
      </c>
      <c r="E2115" s="243"/>
      <c r="F2115" s="496">
        <v>359310</v>
      </c>
      <c r="G2115" s="645"/>
    </row>
    <row r="2116" spans="1:7" s="32" customFormat="1" ht="21.75" customHeight="1">
      <c r="A2116" s="170" t="s">
        <v>372</v>
      </c>
      <c r="B2116" s="491" t="s">
        <v>1085</v>
      </c>
      <c r="C2116" s="492"/>
      <c r="D2116" s="493"/>
      <c r="E2116" s="494"/>
      <c r="F2116" s="490"/>
      <c r="G2116" s="645"/>
    </row>
    <row r="2117" spans="1:7" s="32" customFormat="1" ht="21.75" customHeight="1">
      <c r="A2117" s="152"/>
      <c r="B2117" s="489" t="s">
        <v>1086</v>
      </c>
      <c r="C2117" s="477" t="s">
        <v>312</v>
      </c>
      <c r="D2117" s="432" t="s">
        <v>41</v>
      </c>
      <c r="E2117" s="243"/>
      <c r="F2117" s="490">
        <v>77708</v>
      </c>
      <c r="G2117" s="645"/>
    </row>
    <row r="2118" spans="1:7" s="32" customFormat="1" ht="21.75" customHeight="1">
      <c r="A2118" s="152"/>
      <c r="B2118" s="489" t="s">
        <v>1087</v>
      </c>
      <c r="C2118" s="477" t="s">
        <v>312</v>
      </c>
      <c r="D2118" s="591" t="s">
        <v>87</v>
      </c>
      <c r="E2118" s="243"/>
      <c r="F2118" s="490">
        <v>110594</v>
      </c>
      <c r="G2118" s="645"/>
    </row>
    <row r="2119" spans="1:7" s="32" customFormat="1" ht="21.75" customHeight="1">
      <c r="A2119" s="152"/>
      <c r="B2119" s="489" t="s">
        <v>1088</v>
      </c>
      <c r="C2119" s="477" t="s">
        <v>312</v>
      </c>
      <c r="D2119" s="591" t="s">
        <v>87</v>
      </c>
      <c r="E2119" s="243"/>
      <c r="F2119" s="490">
        <v>149083</v>
      </c>
      <c r="G2119" s="645"/>
    </row>
    <row r="2120" spans="1:7" s="32" customFormat="1" ht="21.75" customHeight="1">
      <c r="A2120" s="152"/>
      <c r="B2120" s="489" t="s">
        <v>1089</v>
      </c>
      <c r="C2120" s="477" t="s">
        <v>312</v>
      </c>
      <c r="D2120" s="591" t="s">
        <v>87</v>
      </c>
      <c r="E2120" s="243"/>
      <c r="F2120" s="490">
        <v>186354</v>
      </c>
      <c r="G2120" s="645"/>
    </row>
    <row r="2121" spans="1:7" s="32" customFormat="1" ht="21.75" customHeight="1">
      <c r="A2121" s="152"/>
      <c r="B2121" s="489" t="s">
        <v>1090</v>
      </c>
      <c r="C2121" s="477" t="s">
        <v>312</v>
      </c>
      <c r="D2121" s="591" t="s">
        <v>87</v>
      </c>
      <c r="E2121" s="243"/>
      <c r="F2121" s="490">
        <v>216560</v>
      </c>
      <c r="G2121" s="645"/>
    </row>
    <row r="2122" spans="1:7" s="32" customFormat="1" ht="21.75" customHeight="1">
      <c r="A2122" s="152"/>
      <c r="B2122" s="489" t="s">
        <v>1091</v>
      </c>
      <c r="C2122" s="477" t="s">
        <v>312</v>
      </c>
      <c r="D2122" s="591" t="s">
        <v>87</v>
      </c>
      <c r="E2122" s="243"/>
      <c r="F2122" s="490">
        <v>297923</v>
      </c>
      <c r="G2122" s="645"/>
    </row>
    <row r="2123" spans="1:7" s="32" customFormat="1" ht="24" customHeight="1">
      <c r="A2123" s="170" t="s">
        <v>373</v>
      </c>
      <c r="B2123" s="617" t="s">
        <v>1001</v>
      </c>
      <c r="C2123" s="210"/>
      <c r="D2123" s="432" t="s">
        <v>29</v>
      </c>
      <c r="E2123" s="243"/>
      <c r="F2123" s="490">
        <v>8000</v>
      </c>
      <c r="G2123" s="645"/>
    </row>
    <row r="2124" spans="1:7" s="32" customFormat="1" ht="42.75" customHeight="1">
      <c r="A2124" s="170">
        <v>28</v>
      </c>
      <c r="B2124" s="1235" t="s">
        <v>2160</v>
      </c>
      <c r="C2124" s="1236"/>
      <c r="D2124" s="1236"/>
      <c r="E2124" s="1236"/>
      <c r="F2124" s="1237"/>
      <c r="G2124" s="645"/>
    </row>
    <row r="2125" spans="1:7" s="32" customFormat="1" ht="24" customHeight="1">
      <c r="A2125" s="170" t="s">
        <v>365</v>
      </c>
      <c r="B2125" s="491" t="s">
        <v>1092</v>
      </c>
      <c r="C2125" s="495"/>
      <c r="D2125" s="493"/>
      <c r="E2125" s="512"/>
      <c r="F2125" s="933"/>
      <c r="G2125" s="645"/>
    </row>
    <row r="2126" spans="1:7" s="32" customFormat="1" ht="24" customHeight="1">
      <c r="A2126" s="152"/>
      <c r="B2126" s="489" t="s">
        <v>1093</v>
      </c>
      <c r="C2126" s="477" t="s">
        <v>1002</v>
      </c>
      <c r="D2126" s="432" t="s">
        <v>41</v>
      </c>
      <c r="E2126" s="512"/>
      <c r="F2126" s="496">
        <v>164094</v>
      </c>
      <c r="G2126" s="645"/>
    </row>
    <row r="2127" spans="1:7" s="32" customFormat="1" ht="24" customHeight="1">
      <c r="A2127" s="152"/>
      <c r="B2127" s="489" t="s">
        <v>1094</v>
      </c>
      <c r="C2127" s="477" t="s">
        <v>312</v>
      </c>
      <c r="D2127" s="591" t="s">
        <v>87</v>
      </c>
      <c r="E2127" s="512"/>
      <c r="F2127" s="496">
        <v>232998</v>
      </c>
      <c r="G2127" s="645"/>
    </row>
    <row r="2128" spans="1:7" s="32" customFormat="1" ht="24" customHeight="1">
      <c r="A2128" s="152"/>
      <c r="B2128" s="489" t="s">
        <v>1095</v>
      </c>
      <c r="C2128" s="477" t="s">
        <v>312</v>
      </c>
      <c r="D2128" s="591" t="s">
        <v>87</v>
      </c>
      <c r="E2128" s="512"/>
      <c r="F2128" s="496">
        <v>314917</v>
      </c>
      <c r="G2128" s="645"/>
    </row>
    <row r="2129" spans="1:7" s="32" customFormat="1" ht="24" customHeight="1">
      <c r="A2129" s="152"/>
      <c r="B2129" s="489" t="s">
        <v>1096</v>
      </c>
      <c r="C2129" s="477" t="s">
        <v>312</v>
      </c>
      <c r="D2129" s="591" t="s">
        <v>87</v>
      </c>
      <c r="E2129" s="512"/>
      <c r="F2129" s="496">
        <v>393008</v>
      </c>
      <c r="G2129" s="645"/>
    </row>
    <row r="2130" spans="1:7" s="32" customFormat="1" ht="24" customHeight="1">
      <c r="A2130" s="152"/>
      <c r="B2130" s="489" t="s">
        <v>1097</v>
      </c>
      <c r="C2130" s="477" t="s">
        <v>312</v>
      </c>
      <c r="D2130" s="591" t="s">
        <v>87</v>
      </c>
      <c r="E2130" s="512"/>
      <c r="F2130" s="496">
        <v>456298</v>
      </c>
      <c r="G2130" s="645"/>
    </row>
    <row r="2131" spans="1:7" s="32" customFormat="1" ht="24" customHeight="1">
      <c r="A2131" s="152"/>
      <c r="B2131" s="489" t="s">
        <v>1098</v>
      </c>
      <c r="C2131" s="477" t="s">
        <v>312</v>
      </c>
      <c r="D2131" s="591" t="s">
        <v>87</v>
      </c>
      <c r="E2131" s="512"/>
      <c r="F2131" s="496">
        <v>647187</v>
      </c>
      <c r="G2131" s="645"/>
    </row>
    <row r="2132" spans="1:7" s="32" customFormat="1" ht="24" customHeight="1">
      <c r="A2132" s="170" t="s">
        <v>366</v>
      </c>
      <c r="B2132" s="491" t="s">
        <v>980</v>
      </c>
      <c r="C2132" s="495"/>
      <c r="D2132" s="493"/>
      <c r="E2132" s="821"/>
      <c r="F2132" s="496"/>
      <c r="G2132" s="645"/>
    </row>
    <row r="2133" spans="1:7" s="32" customFormat="1" ht="24" customHeight="1">
      <c r="A2133" s="152"/>
      <c r="B2133" s="489" t="s">
        <v>981</v>
      </c>
      <c r="C2133" s="477" t="s">
        <v>1002</v>
      </c>
      <c r="D2133" s="432" t="s">
        <v>41</v>
      </c>
      <c r="E2133" s="822"/>
      <c r="F2133" s="496">
        <v>155672</v>
      </c>
      <c r="G2133" s="645"/>
    </row>
    <row r="2134" spans="1:7" s="32" customFormat="1" ht="24" customHeight="1">
      <c r="A2134" s="152"/>
      <c r="B2134" s="489" t="s">
        <v>982</v>
      </c>
      <c r="C2134" s="477" t="s">
        <v>312</v>
      </c>
      <c r="D2134" s="432" t="s">
        <v>41</v>
      </c>
      <c r="E2134" s="822"/>
      <c r="F2134" s="496">
        <v>211816</v>
      </c>
      <c r="G2134" s="645"/>
    </row>
    <row r="2135" spans="1:7" s="32" customFormat="1" ht="24" customHeight="1">
      <c r="A2135" s="152"/>
      <c r="B2135" s="489" t="s">
        <v>983</v>
      </c>
      <c r="C2135" s="477" t="s">
        <v>312</v>
      </c>
      <c r="D2135" s="591" t="s">
        <v>87</v>
      </c>
      <c r="E2135" s="822"/>
      <c r="F2135" s="496">
        <v>300115</v>
      </c>
      <c r="G2135" s="645"/>
    </row>
    <row r="2136" spans="1:7" s="32" customFormat="1" ht="24" customHeight="1">
      <c r="A2136" s="152"/>
      <c r="B2136" s="489" t="s">
        <v>984</v>
      </c>
      <c r="C2136" s="477" t="s">
        <v>312</v>
      </c>
      <c r="D2136" s="591" t="s">
        <v>87</v>
      </c>
      <c r="E2136" s="822"/>
      <c r="F2136" s="496">
        <v>374123</v>
      </c>
      <c r="G2136" s="645"/>
    </row>
    <row r="2137" spans="1:7" s="32" customFormat="1" ht="24" customHeight="1">
      <c r="A2137" s="152"/>
      <c r="B2137" s="489" t="s">
        <v>985</v>
      </c>
      <c r="C2137" s="477" t="s">
        <v>312</v>
      </c>
      <c r="D2137" s="591" t="s">
        <v>87</v>
      </c>
      <c r="E2137" s="822"/>
      <c r="F2137" s="496">
        <v>434606</v>
      </c>
      <c r="G2137" s="645"/>
    </row>
    <row r="2138" spans="1:7" s="32" customFormat="1" ht="24" customHeight="1">
      <c r="A2138" s="152"/>
      <c r="B2138" s="489" t="s">
        <v>986</v>
      </c>
      <c r="C2138" s="477" t="s">
        <v>312</v>
      </c>
      <c r="D2138" s="591" t="s">
        <v>87</v>
      </c>
      <c r="E2138" s="822"/>
      <c r="F2138" s="496">
        <v>599465</v>
      </c>
      <c r="G2138" s="645"/>
    </row>
    <row r="2139" spans="1:7" s="32" customFormat="1" ht="24" customHeight="1">
      <c r="A2139" s="170" t="s">
        <v>370</v>
      </c>
      <c r="B2139" s="491" t="s">
        <v>987</v>
      </c>
      <c r="C2139" s="492"/>
      <c r="D2139" s="493"/>
      <c r="E2139" s="821"/>
      <c r="F2139" s="497"/>
      <c r="G2139" s="645"/>
    </row>
    <row r="2140" spans="1:7" s="32" customFormat="1" ht="24" customHeight="1">
      <c r="A2140" s="152"/>
      <c r="B2140" s="489" t="s">
        <v>988</v>
      </c>
      <c r="C2140" s="477" t="s">
        <v>312</v>
      </c>
      <c r="D2140" s="432" t="s">
        <v>41</v>
      </c>
      <c r="E2140" s="822"/>
      <c r="F2140" s="496">
        <v>138318</v>
      </c>
      <c r="G2140" s="645"/>
    </row>
    <row r="2141" spans="1:7" s="32" customFormat="1" ht="24" customHeight="1">
      <c r="A2141" s="152"/>
      <c r="B2141" s="489" t="s">
        <v>989</v>
      </c>
      <c r="C2141" s="477" t="s">
        <v>312</v>
      </c>
      <c r="D2141" s="591" t="s">
        <v>87</v>
      </c>
      <c r="E2141" s="822"/>
      <c r="F2141" s="496">
        <v>207492</v>
      </c>
      <c r="G2141" s="645"/>
    </row>
    <row r="2142" spans="1:7" s="32" customFormat="1" ht="24" customHeight="1">
      <c r="A2142" s="152"/>
      <c r="B2142" s="489" t="s">
        <v>990</v>
      </c>
      <c r="C2142" s="477" t="s">
        <v>312</v>
      </c>
      <c r="D2142" s="591" t="s">
        <v>87</v>
      </c>
      <c r="E2142" s="822"/>
      <c r="F2142" s="496">
        <v>265663</v>
      </c>
      <c r="G2142" s="645"/>
    </row>
    <row r="2143" spans="1:7" s="32" customFormat="1" ht="24" customHeight="1">
      <c r="A2143" s="152"/>
      <c r="B2143" s="489" t="s">
        <v>991</v>
      </c>
      <c r="C2143" s="477" t="s">
        <v>312</v>
      </c>
      <c r="D2143" s="591" t="s">
        <v>87</v>
      </c>
      <c r="E2143" s="822"/>
      <c r="F2143" s="496">
        <v>332015</v>
      </c>
      <c r="G2143" s="645"/>
    </row>
    <row r="2144" spans="1:7" s="32" customFormat="1" ht="24" customHeight="1">
      <c r="A2144" s="152"/>
      <c r="B2144" s="489" t="s">
        <v>992</v>
      </c>
      <c r="C2144" s="477" t="s">
        <v>312</v>
      </c>
      <c r="D2144" s="591" t="s">
        <v>87</v>
      </c>
      <c r="E2144" s="822"/>
      <c r="F2144" s="496">
        <v>385352</v>
      </c>
      <c r="G2144" s="645"/>
    </row>
    <row r="2145" spans="1:7" s="32" customFormat="1" ht="24" customHeight="1">
      <c r="A2145" s="152"/>
      <c r="B2145" s="489" t="s">
        <v>993</v>
      </c>
      <c r="C2145" s="477" t="s">
        <v>312</v>
      </c>
      <c r="D2145" s="591" t="s">
        <v>87</v>
      </c>
      <c r="E2145" s="822"/>
      <c r="F2145" s="496">
        <v>531582</v>
      </c>
      <c r="G2145" s="645"/>
    </row>
    <row r="2146" spans="1:7" s="32" customFormat="1" ht="24" customHeight="1">
      <c r="A2146" s="170" t="s">
        <v>371</v>
      </c>
      <c r="B2146" s="491" t="s">
        <v>994</v>
      </c>
      <c r="C2146" s="492"/>
      <c r="D2146" s="493"/>
      <c r="E2146" s="821"/>
      <c r="F2146" s="490"/>
      <c r="G2146" s="645"/>
    </row>
    <row r="2147" spans="1:7" s="32" customFormat="1" ht="24" customHeight="1">
      <c r="A2147" s="152"/>
      <c r="B2147" s="489" t="s">
        <v>995</v>
      </c>
      <c r="C2147" s="477" t="s">
        <v>312</v>
      </c>
      <c r="D2147" s="432" t="s">
        <v>41</v>
      </c>
      <c r="E2147" s="822"/>
      <c r="F2147" s="496">
        <v>97742</v>
      </c>
      <c r="G2147" s="645"/>
    </row>
    <row r="2148" spans="1:7" s="32" customFormat="1" ht="24" customHeight="1">
      <c r="A2148" s="152"/>
      <c r="B2148" s="489" t="s">
        <v>996</v>
      </c>
      <c r="C2148" s="477" t="s">
        <v>312</v>
      </c>
      <c r="D2148" s="591" t="s">
        <v>87</v>
      </c>
      <c r="E2148" s="822"/>
      <c r="F2148" s="496">
        <v>139339</v>
      </c>
      <c r="G2148" s="645"/>
    </row>
    <row r="2149" spans="1:7" s="32" customFormat="1" ht="24" customHeight="1">
      <c r="A2149" s="152"/>
      <c r="B2149" s="489" t="s">
        <v>997</v>
      </c>
      <c r="C2149" s="477" t="s">
        <v>312</v>
      </c>
      <c r="D2149" s="591" t="s">
        <v>87</v>
      </c>
      <c r="E2149" s="822"/>
      <c r="F2149" s="496">
        <v>188082</v>
      </c>
      <c r="G2149" s="645"/>
    </row>
    <row r="2150" spans="1:7" s="32" customFormat="1" ht="24" customHeight="1">
      <c r="A2150" s="152"/>
      <c r="B2150" s="489" t="s">
        <v>998</v>
      </c>
      <c r="C2150" s="477" t="s">
        <v>312</v>
      </c>
      <c r="D2150" s="591" t="s">
        <v>87</v>
      </c>
      <c r="E2150" s="822"/>
      <c r="F2150" s="496">
        <v>235294</v>
      </c>
      <c r="G2150" s="645"/>
    </row>
    <row r="2151" spans="1:7" s="32" customFormat="1" ht="24" customHeight="1">
      <c r="A2151" s="152"/>
      <c r="B2151" s="489" t="s">
        <v>999</v>
      </c>
      <c r="C2151" s="477" t="s">
        <v>312</v>
      </c>
      <c r="D2151" s="591" t="s">
        <v>87</v>
      </c>
      <c r="E2151" s="822"/>
      <c r="F2151" s="496">
        <v>273574</v>
      </c>
      <c r="G2151" s="645"/>
    </row>
    <row r="2152" spans="1:7" s="32" customFormat="1" ht="24" customHeight="1">
      <c r="A2152" s="152"/>
      <c r="B2152" s="489" t="s">
        <v>1000</v>
      </c>
      <c r="C2152" s="477" t="s">
        <v>312</v>
      </c>
      <c r="D2152" s="591" t="s">
        <v>87</v>
      </c>
      <c r="E2152" s="822"/>
      <c r="F2152" s="496">
        <v>376420</v>
      </c>
      <c r="G2152" s="645"/>
    </row>
    <row r="2153" spans="1:7" s="32" customFormat="1" ht="24" customHeight="1">
      <c r="A2153" s="170" t="s">
        <v>372</v>
      </c>
      <c r="B2153" s="491" t="s">
        <v>1085</v>
      </c>
      <c r="C2153" s="492"/>
      <c r="D2153" s="493"/>
      <c r="E2153" s="821"/>
      <c r="F2153" s="490"/>
      <c r="G2153" s="645"/>
    </row>
    <row r="2154" spans="1:7" s="32" customFormat="1" ht="24" customHeight="1">
      <c r="A2154" s="152"/>
      <c r="B2154" s="489" t="s">
        <v>1086</v>
      </c>
      <c r="C2154" s="477" t="s">
        <v>312</v>
      </c>
      <c r="D2154" s="432" t="s">
        <v>41</v>
      </c>
      <c r="E2154" s="822"/>
      <c r="F2154" s="490">
        <v>81409</v>
      </c>
      <c r="G2154" s="645"/>
    </row>
    <row r="2155" spans="1:7" s="32" customFormat="1" ht="24" customHeight="1">
      <c r="A2155" s="152"/>
      <c r="B2155" s="489" t="s">
        <v>1087</v>
      </c>
      <c r="C2155" s="477" t="s">
        <v>312</v>
      </c>
      <c r="D2155" s="591" t="s">
        <v>87</v>
      </c>
      <c r="E2155" s="822"/>
      <c r="F2155" s="490">
        <v>115861</v>
      </c>
      <c r="G2155" s="645"/>
    </row>
    <row r="2156" spans="1:7" s="32" customFormat="1" ht="24" customHeight="1">
      <c r="A2156" s="152"/>
      <c r="B2156" s="489" t="s">
        <v>1088</v>
      </c>
      <c r="C2156" s="477" t="s">
        <v>312</v>
      </c>
      <c r="D2156" s="591" t="s">
        <v>87</v>
      </c>
      <c r="E2156" s="822"/>
      <c r="F2156" s="490">
        <v>156182</v>
      </c>
      <c r="G2156" s="645"/>
    </row>
    <row r="2157" spans="1:7" s="32" customFormat="1" ht="24" customHeight="1">
      <c r="A2157" s="152"/>
      <c r="B2157" s="489" t="s">
        <v>1089</v>
      </c>
      <c r="C2157" s="477" t="s">
        <v>312</v>
      </c>
      <c r="D2157" s="591" t="s">
        <v>87</v>
      </c>
      <c r="E2157" s="822"/>
      <c r="F2157" s="490">
        <v>195228</v>
      </c>
      <c r="G2157" s="645"/>
    </row>
    <row r="2158" spans="1:7" s="32" customFormat="1" ht="24" customHeight="1">
      <c r="A2158" s="152"/>
      <c r="B2158" s="489" t="s">
        <v>1090</v>
      </c>
      <c r="C2158" s="477" t="s">
        <v>312</v>
      </c>
      <c r="D2158" s="591" t="s">
        <v>87</v>
      </c>
      <c r="E2158" s="822"/>
      <c r="F2158" s="490">
        <v>226873</v>
      </c>
      <c r="G2158" s="645"/>
    </row>
    <row r="2159" spans="1:7" s="32" customFormat="1" ht="24" customHeight="1">
      <c r="A2159" s="152"/>
      <c r="B2159" s="489" t="s">
        <v>1091</v>
      </c>
      <c r="C2159" s="477" t="s">
        <v>312</v>
      </c>
      <c r="D2159" s="591" t="s">
        <v>87</v>
      </c>
      <c r="E2159" s="822"/>
      <c r="F2159" s="490">
        <v>312110</v>
      </c>
      <c r="G2159" s="645"/>
    </row>
    <row r="2160" spans="1:7" s="32" customFormat="1" ht="24" customHeight="1">
      <c r="A2160" s="170" t="s">
        <v>373</v>
      </c>
      <c r="B2160" s="617" t="s">
        <v>1001</v>
      </c>
      <c r="C2160" s="210"/>
      <c r="D2160" s="432" t="s">
        <v>29</v>
      </c>
      <c r="E2160" s="822"/>
      <c r="F2160" s="490">
        <v>8000</v>
      </c>
      <c r="G2160" s="645"/>
    </row>
    <row r="2161" spans="1:7" s="32" customFormat="1" ht="37.5" customHeight="1">
      <c r="A2161" s="102" t="s">
        <v>402</v>
      </c>
      <c r="B2161" s="478" t="s">
        <v>2161</v>
      </c>
      <c r="C2161" s="99"/>
      <c r="D2161" s="100"/>
      <c r="E2161" s="94"/>
      <c r="F2161" s="901"/>
      <c r="G2161" s="645"/>
    </row>
    <row r="2162" spans="1:8" s="32" customFormat="1" ht="21.75" customHeight="1">
      <c r="A2162" s="479">
        <v>1</v>
      </c>
      <c r="B2162" s="407" t="s">
        <v>2237</v>
      </c>
      <c r="C2162" s="480"/>
      <c r="D2162" s="481"/>
      <c r="E2162" s="482"/>
      <c r="F2162" s="935"/>
      <c r="G2162" s="645"/>
      <c r="H2162" s="482"/>
    </row>
    <row r="2163" spans="1:8" s="32" customFormat="1" ht="21.75" customHeight="1">
      <c r="A2163" s="276"/>
      <c r="B2163" s="45" t="s">
        <v>474</v>
      </c>
      <c r="C2163" s="483"/>
      <c r="D2163" s="46" t="s">
        <v>89</v>
      </c>
      <c r="E2163" s="47"/>
      <c r="F2163" s="908">
        <v>23638.888888888887</v>
      </c>
      <c r="G2163" s="645"/>
      <c r="H2163" s="47">
        <v>25530</v>
      </c>
    </row>
    <row r="2164" spans="1:8" s="32" customFormat="1" ht="21.75" customHeight="1">
      <c r="A2164" s="276"/>
      <c r="B2164" s="45" t="s">
        <v>644</v>
      </c>
      <c r="C2164" s="483"/>
      <c r="D2164" s="46" t="s">
        <v>89</v>
      </c>
      <c r="E2164" s="47"/>
      <c r="F2164" s="908">
        <v>19259.25925925926</v>
      </c>
      <c r="G2164" s="645"/>
      <c r="H2164" s="484">
        <v>20800</v>
      </c>
    </row>
    <row r="2165" spans="1:8" s="32" customFormat="1" ht="18.75" customHeight="1">
      <c r="A2165" s="713"/>
      <c r="B2165" s="485" t="s">
        <v>635</v>
      </c>
      <c r="C2165" s="486"/>
      <c r="D2165" s="487" t="s">
        <v>89</v>
      </c>
      <c r="E2165" s="488"/>
      <c r="F2165" s="934">
        <v>18055.555555555555</v>
      </c>
      <c r="G2165" s="645"/>
      <c r="H2165" s="488">
        <v>19500</v>
      </c>
    </row>
    <row r="2166" spans="1:8" s="32" customFormat="1" ht="18.75" customHeight="1">
      <c r="A2166" s="479">
        <v>2</v>
      </c>
      <c r="B2166" s="407" t="s">
        <v>2257</v>
      </c>
      <c r="C2166" s="480"/>
      <c r="D2166" s="481"/>
      <c r="E2166" s="482"/>
      <c r="F2166" s="935"/>
      <c r="G2166" s="645"/>
      <c r="H2166" s="482"/>
    </row>
    <row r="2167" spans="1:8" s="32" customFormat="1" ht="18.75" customHeight="1">
      <c r="A2167" s="714"/>
      <c r="B2167" s="45" t="s">
        <v>474</v>
      </c>
      <c r="C2167" s="483"/>
      <c r="D2167" s="46" t="s">
        <v>89</v>
      </c>
      <c r="E2167" s="47"/>
      <c r="F2167" s="908">
        <f>H2167/1.08</f>
        <v>26833.333333333332</v>
      </c>
      <c r="G2167" s="645"/>
      <c r="H2167" s="47">
        <v>28980</v>
      </c>
    </row>
    <row r="2168" spans="1:8" s="32" customFormat="1" ht="18.75" customHeight="1">
      <c r="A2168" s="714"/>
      <c r="B2168" s="45" t="s">
        <v>644</v>
      </c>
      <c r="C2168" s="483"/>
      <c r="D2168" s="46" t="s">
        <v>89</v>
      </c>
      <c r="E2168" s="47"/>
      <c r="F2168" s="908">
        <f aca="true" t="shared" si="8" ref="F2168:F2173">H2168/1.08</f>
        <v>23388.888888888887</v>
      </c>
      <c r="G2168" s="645"/>
      <c r="H2168" s="484">
        <v>25260</v>
      </c>
    </row>
    <row r="2169" spans="1:8" s="32" customFormat="1" ht="18.75" customHeight="1">
      <c r="A2169" s="713"/>
      <c r="B2169" s="485" t="s">
        <v>635</v>
      </c>
      <c r="C2169" s="486"/>
      <c r="D2169" s="487" t="s">
        <v>89</v>
      </c>
      <c r="E2169" s="488"/>
      <c r="F2169" s="934">
        <f t="shared" si="8"/>
        <v>22138.888888888887</v>
      </c>
      <c r="G2169" s="645"/>
      <c r="H2169" s="488">
        <v>23910</v>
      </c>
    </row>
    <row r="2170" spans="1:8" s="32" customFormat="1" ht="18.75" customHeight="1">
      <c r="A2170" s="479">
        <v>3</v>
      </c>
      <c r="B2170" s="407" t="s">
        <v>2258</v>
      </c>
      <c r="C2170" s="480"/>
      <c r="D2170" s="481"/>
      <c r="E2170" s="482"/>
      <c r="F2170" s="935"/>
      <c r="G2170" s="645"/>
      <c r="H2170" s="482"/>
    </row>
    <row r="2171" spans="1:8" s="32" customFormat="1" ht="18.75" customHeight="1">
      <c r="A2171" s="714"/>
      <c r="B2171" s="45" t="s">
        <v>474</v>
      </c>
      <c r="C2171" s="483"/>
      <c r="D2171" s="46" t="s">
        <v>89</v>
      </c>
      <c r="E2171" s="47"/>
      <c r="F2171" s="908">
        <f t="shared" si="8"/>
        <v>26231.481481481478</v>
      </c>
      <c r="G2171" s="645"/>
      <c r="H2171" s="47">
        <v>28330</v>
      </c>
    </row>
    <row r="2172" spans="1:8" s="32" customFormat="1" ht="18.75" customHeight="1">
      <c r="A2172" s="714"/>
      <c r="B2172" s="45" t="s">
        <v>644</v>
      </c>
      <c r="C2172" s="483"/>
      <c r="D2172" s="46" t="s">
        <v>89</v>
      </c>
      <c r="E2172" s="47"/>
      <c r="F2172" s="908">
        <f t="shared" si="8"/>
        <v>21879.629629629628</v>
      </c>
      <c r="G2172" s="645"/>
      <c r="H2172" s="484">
        <v>23630</v>
      </c>
    </row>
    <row r="2173" spans="1:8" s="32" customFormat="1" ht="18.75" customHeight="1">
      <c r="A2173" s="713"/>
      <c r="B2173" s="485" t="s">
        <v>635</v>
      </c>
      <c r="C2173" s="486"/>
      <c r="D2173" s="487" t="s">
        <v>89</v>
      </c>
      <c r="E2173" s="488"/>
      <c r="F2173" s="934">
        <f t="shared" si="8"/>
        <v>20592.59259259259</v>
      </c>
      <c r="G2173" s="645"/>
      <c r="H2173" s="488">
        <v>22240</v>
      </c>
    </row>
    <row r="2174" spans="1:7" s="22" customFormat="1" ht="16.5">
      <c r="A2174" s="647"/>
      <c r="F2174" s="788"/>
      <c r="G2174" s="645"/>
    </row>
    <row r="2175" spans="1:7" s="22" customFormat="1" ht="16.5">
      <c r="A2175" s="647"/>
      <c r="F2175" s="788"/>
      <c r="G2175" s="645"/>
    </row>
    <row r="2176" spans="1:7" s="22" customFormat="1" ht="16.5">
      <c r="A2176" s="647"/>
      <c r="F2176" s="788"/>
      <c r="G2176" s="645"/>
    </row>
    <row r="2177" spans="1:7" s="22" customFormat="1" ht="16.5">
      <c r="A2177" s="647"/>
      <c r="F2177" s="788"/>
      <c r="G2177" s="645"/>
    </row>
    <row r="2178" spans="1:7" s="22" customFormat="1" ht="16.5">
      <c r="A2178" s="715"/>
      <c r="F2178" s="788"/>
      <c r="G2178" s="645"/>
    </row>
    <row r="2179" spans="1:7" s="22" customFormat="1" ht="16.5">
      <c r="A2179" s="715"/>
      <c r="F2179" s="788"/>
      <c r="G2179" s="645"/>
    </row>
    <row r="2180" spans="1:7" s="22" customFormat="1" ht="16.5">
      <c r="A2180" s="715"/>
      <c r="F2180" s="788"/>
      <c r="G2180" s="645"/>
    </row>
    <row r="2181" spans="1:7" s="22" customFormat="1" ht="16.5">
      <c r="A2181" s="715"/>
      <c r="F2181" s="788"/>
      <c r="G2181" s="645"/>
    </row>
    <row r="2182" spans="1:7" s="22" customFormat="1" ht="16.5">
      <c r="A2182" s="715"/>
      <c r="F2182" s="788"/>
      <c r="G2182" s="645"/>
    </row>
    <row r="2183" spans="1:7" s="22" customFormat="1" ht="16.5">
      <c r="A2183" s="715"/>
      <c r="F2183" s="788"/>
      <c r="G2183" s="645"/>
    </row>
    <row r="2184" spans="1:7" s="34" customFormat="1" ht="16.5">
      <c r="A2184" s="715"/>
      <c r="F2184" s="936"/>
      <c r="G2184" s="646"/>
    </row>
    <row r="2185" spans="1:7" s="34" customFormat="1" ht="16.5">
      <c r="A2185" s="715"/>
      <c r="F2185" s="936"/>
      <c r="G2185" s="646"/>
    </row>
    <row r="2186" spans="1:7" s="34" customFormat="1" ht="16.5">
      <c r="A2186" s="715"/>
      <c r="F2186" s="936"/>
      <c r="G2186" s="646"/>
    </row>
    <row r="2187" spans="1:7" s="22" customFormat="1" ht="18">
      <c r="A2187" s="715"/>
      <c r="B2187" s="33"/>
      <c r="C2187" s="61"/>
      <c r="D2187" s="38"/>
      <c r="E2187" s="39"/>
      <c r="F2187" s="937"/>
      <c r="G2187" s="645"/>
    </row>
    <row r="2188" spans="1:7" s="22" customFormat="1" ht="18">
      <c r="A2188" s="715"/>
      <c r="B2188" s="33"/>
      <c r="C2188" s="61"/>
      <c r="D2188" s="38"/>
      <c r="E2188" s="39"/>
      <c r="F2188" s="937"/>
      <c r="G2188" s="645"/>
    </row>
    <row r="2189" spans="1:7" s="22" customFormat="1" ht="18">
      <c r="A2189" s="715"/>
      <c r="B2189" s="33"/>
      <c r="C2189" s="61"/>
      <c r="D2189" s="38"/>
      <c r="E2189" s="39"/>
      <c r="F2189" s="937"/>
      <c r="G2189" s="645"/>
    </row>
    <row r="2190" spans="1:7" s="22" customFormat="1" ht="18">
      <c r="A2190" s="715"/>
      <c r="B2190" s="33"/>
      <c r="C2190" s="61"/>
      <c r="D2190" s="38"/>
      <c r="E2190" s="39"/>
      <c r="F2190" s="937"/>
      <c r="G2190" s="645"/>
    </row>
    <row r="2191" spans="1:7" s="22" customFormat="1" ht="18">
      <c r="A2191" s="715"/>
      <c r="B2191" s="33"/>
      <c r="C2191" s="61"/>
      <c r="D2191" s="38"/>
      <c r="E2191" s="39"/>
      <c r="F2191" s="937"/>
      <c r="G2191" s="645"/>
    </row>
    <row r="2192" spans="1:7" s="22" customFormat="1" ht="18">
      <c r="A2192" s="715"/>
      <c r="B2192" s="33"/>
      <c r="C2192" s="61"/>
      <c r="D2192" s="38"/>
      <c r="E2192" s="39"/>
      <c r="F2192" s="937"/>
      <c r="G2192" s="645"/>
    </row>
    <row r="2193" spans="1:7" s="22" customFormat="1" ht="18">
      <c r="A2193" s="715"/>
      <c r="B2193" s="33"/>
      <c r="C2193" s="61"/>
      <c r="D2193" s="38"/>
      <c r="E2193" s="39"/>
      <c r="F2193" s="937"/>
      <c r="G2193" s="645"/>
    </row>
    <row r="2194" spans="1:7" s="22" customFormat="1" ht="18">
      <c r="A2194" s="715"/>
      <c r="B2194" s="33"/>
      <c r="C2194" s="61"/>
      <c r="D2194" s="38"/>
      <c r="E2194" s="39"/>
      <c r="F2194" s="937"/>
      <c r="G2194" s="645"/>
    </row>
    <row r="2195" spans="1:7" s="22" customFormat="1" ht="18">
      <c r="A2195" s="715"/>
      <c r="B2195" s="33"/>
      <c r="C2195" s="61"/>
      <c r="D2195" s="38"/>
      <c r="E2195" s="39"/>
      <c r="F2195" s="937"/>
      <c r="G2195" s="645"/>
    </row>
    <row r="2196" spans="1:7" s="22" customFormat="1" ht="18">
      <c r="A2196" s="715"/>
      <c r="B2196" s="33"/>
      <c r="C2196" s="61"/>
      <c r="D2196" s="38"/>
      <c r="E2196" s="39"/>
      <c r="F2196" s="937"/>
      <c r="G2196" s="645"/>
    </row>
    <row r="2197" spans="1:7" s="22" customFormat="1" ht="18">
      <c r="A2197" s="715"/>
      <c r="B2197" s="33"/>
      <c r="C2197" s="61"/>
      <c r="D2197" s="38"/>
      <c r="E2197" s="39"/>
      <c r="F2197" s="937"/>
      <c r="G2197" s="645"/>
    </row>
    <row r="2198" spans="1:7" s="22" customFormat="1" ht="18">
      <c r="A2198" s="715"/>
      <c r="B2198" s="33"/>
      <c r="C2198" s="61"/>
      <c r="D2198" s="38"/>
      <c r="E2198" s="39"/>
      <c r="F2198" s="937"/>
      <c r="G2198" s="645"/>
    </row>
    <row r="2199" spans="1:7" s="22" customFormat="1" ht="18">
      <c r="A2199" s="715"/>
      <c r="B2199" s="33"/>
      <c r="C2199" s="61"/>
      <c r="D2199" s="38"/>
      <c r="E2199" s="39"/>
      <c r="F2199" s="937"/>
      <c r="G2199" s="645"/>
    </row>
    <row r="2200" spans="1:7" s="22" customFormat="1" ht="18">
      <c r="A2200" s="715"/>
      <c r="B2200" s="33"/>
      <c r="C2200" s="61"/>
      <c r="D2200" s="38"/>
      <c r="E2200" s="39"/>
      <c r="F2200" s="937"/>
      <c r="G2200" s="645"/>
    </row>
    <row r="2201" spans="1:7" s="22" customFormat="1" ht="18">
      <c r="A2201" s="715"/>
      <c r="B2201" s="33"/>
      <c r="C2201" s="61"/>
      <c r="D2201" s="38"/>
      <c r="E2201" s="39"/>
      <c r="F2201" s="937"/>
      <c r="G2201" s="645"/>
    </row>
    <row r="2202" spans="1:7" s="22" customFormat="1" ht="18">
      <c r="A2202" s="715"/>
      <c r="B2202" s="33"/>
      <c r="C2202" s="61"/>
      <c r="D2202" s="38"/>
      <c r="E2202" s="39"/>
      <c r="F2202" s="937"/>
      <c r="G2202" s="645"/>
    </row>
    <row r="2203" spans="1:7" s="22" customFormat="1" ht="18">
      <c r="A2203" s="715"/>
      <c r="B2203" s="33"/>
      <c r="C2203" s="61"/>
      <c r="D2203" s="38"/>
      <c r="E2203" s="39"/>
      <c r="F2203" s="937"/>
      <c r="G2203" s="645"/>
    </row>
    <row r="2204" spans="1:7" s="22" customFormat="1" ht="18">
      <c r="A2204" s="715"/>
      <c r="B2204" s="33"/>
      <c r="C2204" s="61"/>
      <c r="D2204" s="38"/>
      <c r="E2204" s="39"/>
      <c r="F2204" s="937"/>
      <c r="G2204" s="645"/>
    </row>
    <row r="2205" spans="1:7" s="22" customFormat="1" ht="18">
      <c r="A2205" s="715"/>
      <c r="B2205" s="33"/>
      <c r="C2205" s="61"/>
      <c r="D2205" s="38"/>
      <c r="E2205" s="39"/>
      <c r="F2205" s="937"/>
      <c r="G2205" s="645"/>
    </row>
    <row r="2206" spans="1:7" s="22" customFormat="1" ht="18">
      <c r="A2206" s="715"/>
      <c r="B2206" s="33"/>
      <c r="C2206" s="61"/>
      <c r="D2206" s="38"/>
      <c r="E2206" s="39"/>
      <c r="F2206" s="937"/>
      <c r="G2206" s="645"/>
    </row>
    <row r="2207" spans="1:7" s="22" customFormat="1" ht="18">
      <c r="A2207" s="715"/>
      <c r="B2207" s="33"/>
      <c r="C2207" s="61"/>
      <c r="D2207" s="38"/>
      <c r="E2207" s="39"/>
      <c r="F2207" s="937"/>
      <c r="G2207" s="645"/>
    </row>
    <row r="2208" spans="1:7" s="22" customFormat="1" ht="18">
      <c r="A2208" s="715"/>
      <c r="B2208" s="33"/>
      <c r="C2208" s="61"/>
      <c r="D2208" s="38"/>
      <c r="E2208" s="39"/>
      <c r="F2208" s="937"/>
      <c r="G2208" s="645"/>
    </row>
    <row r="2209" spans="1:7" s="22" customFormat="1" ht="18">
      <c r="A2209" s="715"/>
      <c r="B2209" s="33"/>
      <c r="C2209" s="61"/>
      <c r="D2209" s="38"/>
      <c r="E2209" s="39"/>
      <c r="F2209" s="937"/>
      <c r="G2209" s="645"/>
    </row>
    <row r="2210" spans="1:7" s="22" customFormat="1" ht="18">
      <c r="A2210" s="715"/>
      <c r="B2210" s="33"/>
      <c r="C2210" s="61"/>
      <c r="D2210" s="38"/>
      <c r="E2210" s="39"/>
      <c r="F2210" s="937"/>
      <c r="G2210" s="645"/>
    </row>
    <row r="2211" spans="1:7" s="22" customFormat="1" ht="18">
      <c r="A2211" s="715"/>
      <c r="B2211" s="33"/>
      <c r="C2211" s="61"/>
      <c r="D2211" s="38"/>
      <c r="E2211" s="39"/>
      <c r="F2211" s="937"/>
      <c r="G2211" s="645"/>
    </row>
    <row r="2212" spans="1:7" s="22" customFormat="1" ht="18">
      <c r="A2212" s="715"/>
      <c r="B2212" s="33"/>
      <c r="C2212" s="61"/>
      <c r="D2212" s="38"/>
      <c r="E2212" s="39"/>
      <c r="F2212" s="937"/>
      <c r="G2212" s="645"/>
    </row>
    <row r="2213" spans="1:7" s="22" customFormat="1" ht="18">
      <c r="A2213" s="715"/>
      <c r="B2213" s="33"/>
      <c r="C2213" s="61"/>
      <c r="D2213" s="38"/>
      <c r="E2213" s="39"/>
      <c r="F2213" s="937"/>
      <c r="G2213" s="645"/>
    </row>
    <row r="2214" spans="1:7" s="22" customFormat="1" ht="18">
      <c r="A2214" s="715"/>
      <c r="B2214" s="33"/>
      <c r="C2214" s="61"/>
      <c r="D2214" s="38"/>
      <c r="E2214" s="39"/>
      <c r="F2214" s="937"/>
      <c r="G2214" s="645"/>
    </row>
    <row r="2215" spans="1:7" s="22" customFormat="1" ht="18">
      <c r="A2215" s="715"/>
      <c r="B2215" s="33"/>
      <c r="C2215" s="61"/>
      <c r="D2215" s="38"/>
      <c r="E2215" s="39"/>
      <c r="F2215" s="937"/>
      <c r="G2215" s="645"/>
    </row>
    <row r="2216" spans="1:7" s="22" customFormat="1" ht="18">
      <c r="A2216" s="715"/>
      <c r="B2216" s="33"/>
      <c r="C2216" s="61"/>
      <c r="D2216" s="38"/>
      <c r="E2216" s="39"/>
      <c r="F2216" s="937"/>
      <c r="G2216" s="645"/>
    </row>
    <row r="2217" spans="1:7" s="22" customFormat="1" ht="18">
      <c r="A2217" s="715"/>
      <c r="B2217" s="33"/>
      <c r="C2217" s="61"/>
      <c r="D2217" s="38"/>
      <c r="E2217" s="39"/>
      <c r="F2217" s="937"/>
      <c r="G2217" s="645"/>
    </row>
    <row r="2218" spans="1:7" s="22" customFormat="1" ht="18">
      <c r="A2218" s="715"/>
      <c r="B2218" s="33"/>
      <c r="C2218" s="61"/>
      <c r="D2218" s="38"/>
      <c r="E2218" s="39"/>
      <c r="F2218" s="937"/>
      <c r="G2218" s="645"/>
    </row>
    <row r="2219" spans="1:7" s="22" customFormat="1" ht="18">
      <c r="A2219" s="715"/>
      <c r="B2219" s="33"/>
      <c r="C2219" s="61"/>
      <c r="D2219" s="38"/>
      <c r="E2219" s="39"/>
      <c r="F2219" s="937"/>
      <c r="G2219" s="645"/>
    </row>
    <row r="2220" spans="1:7" s="22" customFormat="1" ht="18">
      <c r="A2220" s="715"/>
      <c r="B2220" s="33"/>
      <c r="C2220" s="61"/>
      <c r="D2220" s="38"/>
      <c r="E2220" s="39"/>
      <c r="F2220" s="937"/>
      <c r="G2220" s="645"/>
    </row>
    <row r="2221" spans="1:7" s="22" customFormat="1" ht="18">
      <c r="A2221" s="715"/>
      <c r="B2221" s="33"/>
      <c r="C2221" s="61"/>
      <c r="D2221" s="38"/>
      <c r="E2221" s="39"/>
      <c r="F2221" s="937"/>
      <c r="G2221" s="645"/>
    </row>
    <row r="2222" spans="1:7" s="22" customFormat="1" ht="18">
      <c r="A2222" s="715"/>
      <c r="B2222" s="33"/>
      <c r="C2222" s="61"/>
      <c r="D2222" s="38"/>
      <c r="E2222" s="39"/>
      <c r="F2222" s="937"/>
      <c r="G2222" s="645"/>
    </row>
    <row r="2223" spans="1:7" s="22" customFormat="1" ht="18">
      <c r="A2223" s="715"/>
      <c r="B2223" s="33"/>
      <c r="C2223" s="61"/>
      <c r="D2223" s="38"/>
      <c r="E2223" s="39"/>
      <c r="F2223" s="937"/>
      <c r="G2223" s="645"/>
    </row>
    <row r="2224" spans="1:7" s="22" customFormat="1" ht="18">
      <c r="A2224" s="715"/>
      <c r="B2224" s="33"/>
      <c r="C2224" s="61"/>
      <c r="D2224" s="38"/>
      <c r="E2224" s="39"/>
      <c r="F2224" s="937"/>
      <c r="G2224" s="645"/>
    </row>
    <row r="2225" spans="1:7" s="22" customFormat="1" ht="18">
      <c r="A2225" s="715"/>
      <c r="B2225" s="33"/>
      <c r="C2225" s="61"/>
      <c r="D2225" s="38"/>
      <c r="E2225" s="39"/>
      <c r="F2225" s="937"/>
      <c r="G2225" s="645"/>
    </row>
    <row r="2226" spans="1:7" s="22" customFormat="1" ht="18">
      <c r="A2226" s="715"/>
      <c r="B2226" s="33"/>
      <c r="C2226" s="61"/>
      <c r="D2226" s="38"/>
      <c r="E2226" s="39"/>
      <c r="F2226" s="937"/>
      <c r="G2226" s="645"/>
    </row>
    <row r="2227" spans="1:7" s="22" customFormat="1" ht="18">
      <c r="A2227" s="715"/>
      <c r="B2227" s="33"/>
      <c r="C2227" s="61"/>
      <c r="D2227" s="38"/>
      <c r="E2227" s="39"/>
      <c r="F2227" s="937"/>
      <c r="G2227" s="645"/>
    </row>
    <row r="2228" spans="1:7" s="22" customFormat="1" ht="18">
      <c r="A2228" s="715"/>
      <c r="B2228" s="33"/>
      <c r="C2228" s="61"/>
      <c r="D2228" s="38"/>
      <c r="E2228" s="39"/>
      <c r="F2228" s="937"/>
      <c r="G2228" s="645"/>
    </row>
    <row r="2229" spans="1:7" s="22" customFormat="1" ht="18">
      <c r="A2229" s="715"/>
      <c r="B2229" s="33"/>
      <c r="C2229" s="61"/>
      <c r="D2229" s="38"/>
      <c r="E2229" s="39"/>
      <c r="F2229" s="937"/>
      <c r="G2229" s="645"/>
    </row>
    <row r="2230" spans="1:7" s="22" customFormat="1" ht="18">
      <c r="A2230" s="715"/>
      <c r="B2230" s="33"/>
      <c r="C2230" s="61"/>
      <c r="D2230" s="38"/>
      <c r="E2230" s="39"/>
      <c r="F2230" s="937"/>
      <c r="G2230" s="645"/>
    </row>
    <row r="2231" spans="1:7" s="22" customFormat="1" ht="18">
      <c r="A2231" s="715"/>
      <c r="B2231" s="33"/>
      <c r="C2231" s="61"/>
      <c r="D2231" s="38"/>
      <c r="E2231" s="39"/>
      <c r="F2231" s="937"/>
      <c r="G2231" s="645"/>
    </row>
    <row r="2232" spans="1:7" s="22" customFormat="1" ht="18">
      <c r="A2232" s="715"/>
      <c r="B2232" s="33"/>
      <c r="C2232" s="61"/>
      <c r="D2232" s="38"/>
      <c r="E2232" s="39"/>
      <c r="F2232" s="937"/>
      <c r="G2232" s="645"/>
    </row>
    <row r="2233" spans="1:7" s="22" customFormat="1" ht="18">
      <c r="A2233" s="715"/>
      <c r="B2233" s="33"/>
      <c r="C2233" s="61"/>
      <c r="D2233" s="38"/>
      <c r="E2233" s="39"/>
      <c r="F2233" s="937"/>
      <c r="G2233" s="645"/>
    </row>
    <row r="2234" spans="1:7" s="22" customFormat="1" ht="18">
      <c r="A2234" s="715"/>
      <c r="B2234" s="33"/>
      <c r="C2234" s="61"/>
      <c r="D2234" s="38"/>
      <c r="E2234" s="39"/>
      <c r="F2234" s="937"/>
      <c r="G2234" s="645"/>
    </row>
    <row r="2235" spans="1:7" s="22" customFormat="1" ht="18">
      <c r="A2235" s="715"/>
      <c r="B2235" s="33"/>
      <c r="C2235" s="61"/>
      <c r="D2235" s="38"/>
      <c r="E2235" s="39"/>
      <c r="F2235" s="937"/>
      <c r="G2235" s="645"/>
    </row>
    <row r="2236" spans="1:7" s="22" customFormat="1" ht="18">
      <c r="A2236" s="715"/>
      <c r="B2236" s="33"/>
      <c r="C2236" s="61"/>
      <c r="D2236" s="38"/>
      <c r="E2236" s="39"/>
      <c r="F2236" s="937"/>
      <c r="G2236" s="645"/>
    </row>
    <row r="2237" spans="1:7" s="22" customFormat="1" ht="18">
      <c r="A2237" s="715"/>
      <c r="B2237" s="33"/>
      <c r="C2237" s="61"/>
      <c r="D2237" s="38"/>
      <c r="E2237" s="39"/>
      <c r="F2237" s="937"/>
      <c r="G2237" s="645"/>
    </row>
    <row r="2238" spans="1:7" s="22" customFormat="1" ht="18">
      <c r="A2238" s="715"/>
      <c r="B2238" s="33"/>
      <c r="C2238" s="61"/>
      <c r="D2238" s="38"/>
      <c r="E2238" s="39"/>
      <c r="F2238" s="937"/>
      <c r="G2238" s="645"/>
    </row>
    <row r="2239" spans="1:7" s="22" customFormat="1" ht="18">
      <c r="A2239" s="715"/>
      <c r="B2239" s="33"/>
      <c r="C2239" s="61"/>
      <c r="D2239" s="38"/>
      <c r="E2239" s="39"/>
      <c r="F2239" s="937"/>
      <c r="G2239" s="645"/>
    </row>
    <row r="2240" spans="1:7" s="22" customFormat="1" ht="18">
      <c r="A2240" s="715"/>
      <c r="B2240" s="33"/>
      <c r="C2240" s="61"/>
      <c r="D2240" s="38"/>
      <c r="E2240" s="39"/>
      <c r="F2240" s="937"/>
      <c r="G2240" s="645"/>
    </row>
    <row r="2241" spans="1:7" s="22" customFormat="1" ht="18">
      <c r="A2241" s="715"/>
      <c r="B2241" s="33"/>
      <c r="C2241" s="61"/>
      <c r="D2241" s="38"/>
      <c r="E2241" s="39"/>
      <c r="F2241" s="937"/>
      <c r="G2241" s="645"/>
    </row>
    <row r="2242" spans="1:7" s="22" customFormat="1" ht="18">
      <c r="A2242" s="715"/>
      <c r="B2242" s="33"/>
      <c r="C2242" s="61"/>
      <c r="D2242" s="38"/>
      <c r="E2242" s="39"/>
      <c r="F2242" s="937"/>
      <c r="G2242" s="645"/>
    </row>
    <row r="2243" spans="1:7" s="22" customFormat="1" ht="18">
      <c r="A2243" s="715"/>
      <c r="B2243" s="33"/>
      <c r="C2243" s="61"/>
      <c r="D2243" s="38"/>
      <c r="E2243" s="39"/>
      <c r="F2243" s="937"/>
      <c r="G2243" s="645"/>
    </row>
    <row r="2244" spans="1:7" s="22" customFormat="1" ht="18">
      <c r="A2244" s="715"/>
      <c r="B2244" s="33"/>
      <c r="C2244" s="61"/>
      <c r="D2244" s="38"/>
      <c r="E2244" s="39"/>
      <c r="F2244" s="937"/>
      <c r="G2244" s="645"/>
    </row>
    <row r="2245" spans="1:7" s="22" customFormat="1" ht="18">
      <c r="A2245" s="715"/>
      <c r="B2245" s="33"/>
      <c r="C2245" s="61"/>
      <c r="D2245" s="38"/>
      <c r="E2245" s="39"/>
      <c r="F2245" s="937"/>
      <c r="G2245" s="645"/>
    </row>
    <row r="2246" spans="1:7" s="22" customFormat="1" ht="18">
      <c r="A2246" s="715"/>
      <c r="B2246" s="33"/>
      <c r="C2246" s="61"/>
      <c r="D2246" s="38"/>
      <c r="E2246" s="39"/>
      <c r="F2246" s="937"/>
      <c r="G2246" s="645"/>
    </row>
    <row r="2247" spans="1:7" s="22" customFormat="1" ht="18">
      <c r="A2247" s="715"/>
      <c r="B2247" s="33"/>
      <c r="C2247" s="61"/>
      <c r="D2247" s="38"/>
      <c r="E2247" s="39"/>
      <c r="F2247" s="937"/>
      <c r="G2247" s="645"/>
    </row>
    <row r="2248" spans="1:7" s="40" customFormat="1" ht="18">
      <c r="A2248" s="715"/>
      <c r="B2248" s="33"/>
      <c r="C2248" s="61"/>
      <c r="D2248" s="38"/>
      <c r="E2248" s="39"/>
      <c r="F2248" s="937"/>
      <c r="G2248" s="797"/>
    </row>
    <row r="2249" spans="1:7" s="40" customFormat="1" ht="18">
      <c r="A2249" s="715"/>
      <c r="B2249" s="33"/>
      <c r="C2249" s="61"/>
      <c r="D2249" s="38"/>
      <c r="E2249" s="39"/>
      <c r="F2249" s="937"/>
      <c r="G2249" s="797"/>
    </row>
    <row r="2250" spans="1:7" s="40" customFormat="1" ht="18">
      <c r="A2250" s="715"/>
      <c r="B2250" s="33"/>
      <c r="C2250" s="61"/>
      <c r="D2250" s="38"/>
      <c r="E2250" s="39" t="s">
        <v>50</v>
      </c>
      <c r="F2250" s="937"/>
      <c r="G2250" s="797"/>
    </row>
    <row r="2251" spans="1:7" s="40" customFormat="1" ht="18">
      <c r="A2251" s="715"/>
      <c r="B2251" s="33"/>
      <c r="C2251" s="61"/>
      <c r="D2251" s="38"/>
      <c r="E2251" s="39" t="s">
        <v>51</v>
      </c>
      <c r="F2251" s="937"/>
      <c r="G2251" s="797"/>
    </row>
    <row r="2252" spans="1:7" s="40" customFormat="1" ht="18">
      <c r="A2252" s="715"/>
      <c r="B2252" s="33"/>
      <c r="C2252" s="61"/>
      <c r="D2252" s="38"/>
      <c r="E2252" s="39"/>
      <c r="F2252" s="937"/>
      <c r="G2252" s="797"/>
    </row>
    <row r="2253" spans="1:7" s="40" customFormat="1" ht="18">
      <c r="A2253" s="715"/>
      <c r="B2253" s="33"/>
      <c r="C2253" s="61"/>
      <c r="D2253" s="38"/>
      <c r="E2253" s="39"/>
      <c r="F2253" s="937"/>
      <c r="G2253" s="797"/>
    </row>
    <row r="2254" spans="1:7" s="40" customFormat="1" ht="18">
      <c r="A2254" s="715"/>
      <c r="B2254" s="33"/>
      <c r="C2254" s="61"/>
      <c r="D2254" s="38"/>
      <c r="E2254" s="39"/>
      <c r="F2254" s="937"/>
      <c r="G2254" s="797"/>
    </row>
    <row r="2255" spans="1:7" s="40" customFormat="1" ht="18">
      <c r="A2255" s="715"/>
      <c r="B2255" s="33"/>
      <c r="C2255" s="61"/>
      <c r="D2255" s="38"/>
      <c r="E2255" s="39"/>
      <c r="F2255" s="937"/>
      <c r="G2255" s="797"/>
    </row>
    <row r="2256" spans="1:7" s="40" customFormat="1" ht="18">
      <c r="A2256" s="715"/>
      <c r="B2256" s="33"/>
      <c r="C2256" s="61"/>
      <c r="D2256" s="38"/>
      <c r="E2256" s="39"/>
      <c r="F2256" s="937"/>
      <c r="G2256" s="797"/>
    </row>
    <row r="2257" spans="1:7" s="40" customFormat="1" ht="18">
      <c r="A2257" s="715"/>
      <c r="B2257" s="33"/>
      <c r="C2257" s="61"/>
      <c r="D2257" s="38"/>
      <c r="E2257" s="39"/>
      <c r="F2257" s="937"/>
      <c r="G2257" s="797"/>
    </row>
    <row r="2258" spans="1:7" s="40" customFormat="1" ht="18">
      <c r="A2258" s="715"/>
      <c r="B2258" s="33"/>
      <c r="C2258" s="61"/>
      <c r="D2258" s="38"/>
      <c r="E2258" s="39"/>
      <c r="F2258" s="937"/>
      <c r="G2258" s="797"/>
    </row>
    <row r="2259" spans="1:7" s="40" customFormat="1" ht="18">
      <c r="A2259" s="715"/>
      <c r="B2259" s="33"/>
      <c r="C2259" s="61"/>
      <c r="D2259" s="38"/>
      <c r="E2259" s="39"/>
      <c r="F2259" s="937"/>
      <c r="G2259" s="797"/>
    </row>
    <row r="2260" spans="1:7" s="40" customFormat="1" ht="18">
      <c r="A2260" s="715"/>
      <c r="B2260" s="33"/>
      <c r="C2260" s="61"/>
      <c r="D2260" s="38"/>
      <c r="E2260" s="39"/>
      <c r="F2260" s="937"/>
      <c r="G2260" s="797"/>
    </row>
    <row r="2261" spans="1:7" s="40" customFormat="1" ht="18">
      <c r="A2261" s="715"/>
      <c r="B2261" s="33"/>
      <c r="C2261" s="61"/>
      <c r="D2261" s="38"/>
      <c r="E2261" s="39"/>
      <c r="F2261" s="937"/>
      <c r="G2261" s="797"/>
    </row>
    <row r="2262" spans="1:7" s="40" customFormat="1" ht="18">
      <c r="A2262" s="715"/>
      <c r="B2262" s="33"/>
      <c r="C2262" s="61"/>
      <c r="D2262" s="38"/>
      <c r="E2262" s="39"/>
      <c r="F2262" s="937"/>
      <c r="G2262" s="797"/>
    </row>
    <row r="2263" spans="1:7" s="40" customFormat="1" ht="18">
      <c r="A2263" s="715"/>
      <c r="B2263" s="33"/>
      <c r="C2263" s="61"/>
      <c r="D2263" s="38"/>
      <c r="E2263" s="39"/>
      <c r="F2263" s="937"/>
      <c r="G2263" s="797"/>
    </row>
    <row r="2264" spans="1:7" s="40" customFormat="1" ht="18">
      <c r="A2264" s="715"/>
      <c r="B2264" s="33"/>
      <c r="C2264" s="61"/>
      <c r="D2264" s="38"/>
      <c r="E2264" s="39"/>
      <c r="F2264" s="937"/>
      <c r="G2264" s="797"/>
    </row>
    <row r="2265" spans="1:7" s="40" customFormat="1" ht="18">
      <c r="A2265" s="715"/>
      <c r="B2265" s="33"/>
      <c r="C2265" s="61"/>
      <c r="D2265" s="38"/>
      <c r="E2265" s="39"/>
      <c r="F2265" s="937"/>
      <c r="G2265" s="797"/>
    </row>
    <row r="2266" spans="1:7" s="40" customFormat="1" ht="18">
      <c r="A2266" s="715"/>
      <c r="B2266" s="33"/>
      <c r="C2266" s="61"/>
      <c r="D2266" s="38"/>
      <c r="E2266" s="39"/>
      <c r="F2266" s="937"/>
      <c r="G2266" s="797"/>
    </row>
    <row r="2267" spans="1:7" s="40" customFormat="1" ht="18">
      <c r="A2267" s="715"/>
      <c r="B2267" s="33"/>
      <c r="C2267" s="61"/>
      <c r="D2267" s="38"/>
      <c r="E2267" s="39"/>
      <c r="F2267" s="937"/>
      <c r="G2267" s="797"/>
    </row>
    <row r="2268" spans="1:7" s="40" customFormat="1" ht="18">
      <c r="A2268" s="715"/>
      <c r="B2268" s="33"/>
      <c r="C2268" s="61"/>
      <c r="D2268" s="38"/>
      <c r="E2268" s="39"/>
      <c r="F2268" s="937"/>
      <c r="G2268" s="797"/>
    </row>
    <row r="2269" spans="1:7" s="40" customFormat="1" ht="18">
      <c r="A2269" s="715"/>
      <c r="B2269" s="33"/>
      <c r="C2269" s="61"/>
      <c r="D2269" s="38"/>
      <c r="E2269" s="39"/>
      <c r="F2269" s="937"/>
      <c r="G2269" s="797"/>
    </row>
    <row r="2270" spans="1:7" s="40" customFormat="1" ht="18">
      <c r="A2270" s="715"/>
      <c r="B2270" s="33"/>
      <c r="C2270" s="61"/>
      <c r="D2270" s="38"/>
      <c r="E2270" s="39"/>
      <c r="F2270" s="937"/>
      <c r="G2270" s="797"/>
    </row>
    <row r="2271" spans="1:7" s="40" customFormat="1" ht="18">
      <c r="A2271" s="715"/>
      <c r="B2271" s="33"/>
      <c r="C2271" s="61"/>
      <c r="D2271" s="38"/>
      <c r="E2271" s="39"/>
      <c r="F2271" s="937"/>
      <c r="G2271" s="797"/>
    </row>
    <row r="2272" spans="1:7" s="40" customFormat="1" ht="18">
      <c r="A2272" s="715"/>
      <c r="B2272" s="33"/>
      <c r="C2272" s="61"/>
      <c r="D2272" s="38"/>
      <c r="E2272" s="39"/>
      <c r="F2272" s="937"/>
      <c r="G2272" s="797"/>
    </row>
    <row r="2273" spans="1:7" s="40" customFormat="1" ht="18">
      <c r="A2273" s="715"/>
      <c r="B2273" s="33"/>
      <c r="C2273" s="61"/>
      <c r="D2273" s="38"/>
      <c r="E2273" s="39"/>
      <c r="F2273" s="937"/>
      <c r="G2273" s="797"/>
    </row>
    <row r="2274" spans="1:7" s="40" customFormat="1" ht="18">
      <c r="A2274" s="715"/>
      <c r="B2274" s="33"/>
      <c r="C2274" s="61"/>
      <c r="D2274" s="38"/>
      <c r="E2274" s="39"/>
      <c r="F2274" s="937"/>
      <c r="G2274" s="797"/>
    </row>
    <row r="2275" spans="1:7" s="40" customFormat="1" ht="18">
      <c r="A2275" s="715"/>
      <c r="B2275" s="33"/>
      <c r="C2275" s="61"/>
      <c r="D2275" s="38"/>
      <c r="E2275" s="39"/>
      <c r="F2275" s="937"/>
      <c r="G2275" s="797"/>
    </row>
    <row r="2276" spans="1:7" s="40" customFormat="1" ht="18">
      <c r="A2276" s="715"/>
      <c r="B2276" s="33"/>
      <c r="C2276" s="61"/>
      <c r="D2276" s="38"/>
      <c r="E2276" s="39"/>
      <c r="F2276" s="937"/>
      <c r="G2276" s="797"/>
    </row>
    <row r="2277" spans="1:7" s="40" customFormat="1" ht="18">
      <c r="A2277" s="715"/>
      <c r="B2277" s="33"/>
      <c r="C2277" s="61"/>
      <c r="D2277" s="38"/>
      <c r="E2277" s="39"/>
      <c r="F2277" s="937"/>
      <c r="G2277" s="797"/>
    </row>
    <row r="2278" spans="1:7" s="40" customFormat="1" ht="18">
      <c r="A2278" s="715"/>
      <c r="B2278" s="33"/>
      <c r="C2278" s="61"/>
      <c r="D2278" s="38"/>
      <c r="E2278" s="39"/>
      <c r="F2278" s="937"/>
      <c r="G2278" s="797"/>
    </row>
    <row r="2279" spans="1:7" s="40" customFormat="1" ht="18">
      <c r="A2279" s="715"/>
      <c r="B2279" s="33"/>
      <c r="C2279" s="61"/>
      <c r="D2279" s="38"/>
      <c r="E2279" s="39"/>
      <c r="F2279" s="937"/>
      <c r="G2279" s="797"/>
    </row>
    <row r="2280" spans="1:7" s="40" customFormat="1" ht="18">
      <c r="A2280" s="715"/>
      <c r="B2280" s="33"/>
      <c r="C2280" s="61"/>
      <c r="D2280" s="38"/>
      <c r="E2280" s="39"/>
      <c r="F2280" s="937"/>
      <c r="G2280" s="797"/>
    </row>
    <row r="2281" spans="1:7" s="40" customFormat="1" ht="18">
      <c r="A2281" s="715"/>
      <c r="B2281" s="33"/>
      <c r="C2281" s="61"/>
      <c r="D2281" s="38"/>
      <c r="E2281" s="39"/>
      <c r="F2281" s="937"/>
      <c r="G2281" s="797"/>
    </row>
    <row r="2282" spans="1:7" s="40" customFormat="1" ht="18">
      <c r="A2282" s="715"/>
      <c r="B2282" s="33"/>
      <c r="C2282" s="61"/>
      <c r="D2282" s="38"/>
      <c r="E2282" s="39"/>
      <c r="F2282" s="937"/>
      <c r="G2282" s="797"/>
    </row>
    <row r="2283" spans="1:7" s="40" customFormat="1" ht="18">
      <c r="A2283" s="715"/>
      <c r="B2283" s="33"/>
      <c r="C2283" s="61"/>
      <c r="D2283" s="38"/>
      <c r="E2283" s="39"/>
      <c r="F2283" s="937"/>
      <c r="G2283" s="797"/>
    </row>
    <row r="2284" spans="1:7" s="40" customFormat="1" ht="18">
      <c r="A2284" s="715"/>
      <c r="B2284" s="33"/>
      <c r="C2284" s="61"/>
      <c r="D2284" s="38"/>
      <c r="E2284" s="39"/>
      <c r="F2284" s="937"/>
      <c r="G2284" s="797"/>
    </row>
    <row r="2285" spans="1:7" s="40" customFormat="1" ht="18">
      <c r="A2285" s="715"/>
      <c r="B2285" s="33"/>
      <c r="C2285" s="61"/>
      <c r="D2285" s="38"/>
      <c r="E2285" s="39"/>
      <c r="F2285" s="937"/>
      <c r="G2285" s="797"/>
    </row>
    <row r="2286" spans="1:7" s="40" customFormat="1" ht="18">
      <c r="A2286" s="715"/>
      <c r="B2286" s="33"/>
      <c r="C2286" s="61"/>
      <c r="D2286" s="38"/>
      <c r="E2286" s="39"/>
      <c r="F2286" s="937"/>
      <c r="G2286" s="797"/>
    </row>
    <row r="2287" spans="1:7" s="40" customFormat="1" ht="18">
      <c r="A2287" s="715"/>
      <c r="B2287" s="33"/>
      <c r="C2287" s="61"/>
      <c r="D2287" s="38"/>
      <c r="E2287" s="39"/>
      <c r="F2287" s="937"/>
      <c r="G2287" s="797"/>
    </row>
    <row r="2288" spans="1:7" s="40" customFormat="1" ht="18">
      <c r="A2288" s="715"/>
      <c r="B2288" s="33"/>
      <c r="C2288" s="61"/>
      <c r="D2288" s="38"/>
      <c r="E2288" s="39"/>
      <c r="F2288" s="937"/>
      <c r="G2288" s="797"/>
    </row>
    <row r="2289" spans="1:7" s="40" customFormat="1" ht="18">
      <c r="A2289" s="715"/>
      <c r="B2289" s="33"/>
      <c r="C2289" s="61"/>
      <c r="D2289" s="38"/>
      <c r="E2289" s="39"/>
      <c r="F2289" s="937"/>
      <c r="G2289" s="797"/>
    </row>
    <row r="2290" spans="1:7" s="40" customFormat="1" ht="18">
      <c r="A2290" s="715"/>
      <c r="B2290" s="33"/>
      <c r="C2290" s="61"/>
      <c r="D2290" s="38"/>
      <c r="E2290" s="39"/>
      <c r="F2290" s="937"/>
      <c r="G2290" s="797"/>
    </row>
    <row r="2291" spans="1:7" s="40" customFormat="1" ht="18">
      <c r="A2291" s="715"/>
      <c r="B2291" s="33"/>
      <c r="C2291" s="61"/>
      <c r="D2291" s="38"/>
      <c r="E2291" s="39"/>
      <c r="F2291" s="937"/>
      <c r="G2291" s="797"/>
    </row>
    <row r="2292" spans="1:7" s="40" customFormat="1" ht="18">
      <c r="A2292" s="715"/>
      <c r="B2292" s="33"/>
      <c r="C2292" s="61"/>
      <c r="D2292" s="38"/>
      <c r="E2292" s="39"/>
      <c r="F2292" s="937"/>
      <c r="G2292" s="797"/>
    </row>
    <row r="2293" spans="1:7" s="40" customFormat="1" ht="18">
      <c r="A2293" s="715"/>
      <c r="B2293" s="33"/>
      <c r="C2293" s="61"/>
      <c r="D2293" s="38"/>
      <c r="E2293" s="39"/>
      <c r="F2293" s="937"/>
      <c r="G2293" s="797"/>
    </row>
    <row r="2294" spans="1:7" s="40" customFormat="1" ht="18">
      <c r="A2294" s="715"/>
      <c r="B2294" s="33"/>
      <c r="C2294" s="61"/>
      <c r="D2294" s="38"/>
      <c r="E2294" s="39"/>
      <c r="F2294" s="937"/>
      <c r="G2294" s="797"/>
    </row>
    <row r="2295" spans="1:7" s="40" customFormat="1" ht="18">
      <c r="A2295" s="715"/>
      <c r="B2295" s="33"/>
      <c r="C2295" s="61"/>
      <c r="D2295" s="38"/>
      <c r="E2295" s="39"/>
      <c r="F2295" s="937"/>
      <c r="G2295" s="797"/>
    </row>
    <row r="2296" spans="1:7" s="40" customFormat="1" ht="18">
      <c r="A2296" s="715"/>
      <c r="B2296" s="33"/>
      <c r="C2296" s="61"/>
      <c r="D2296" s="38"/>
      <c r="E2296" s="39"/>
      <c r="F2296" s="937"/>
      <c r="G2296" s="797"/>
    </row>
    <row r="2297" spans="1:7" s="40" customFormat="1" ht="18">
      <c r="A2297" s="715"/>
      <c r="B2297" s="33"/>
      <c r="C2297" s="61"/>
      <c r="D2297" s="38"/>
      <c r="E2297" s="39"/>
      <c r="F2297" s="937"/>
      <c r="G2297" s="797"/>
    </row>
    <row r="2298" spans="1:7" s="40" customFormat="1" ht="18">
      <c r="A2298" s="715"/>
      <c r="B2298" s="33"/>
      <c r="C2298" s="61"/>
      <c r="D2298" s="38"/>
      <c r="E2298" s="39"/>
      <c r="F2298" s="937"/>
      <c r="G2298" s="797"/>
    </row>
    <row r="2299" spans="1:7" s="40" customFormat="1" ht="18">
      <c r="A2299" s="715"/>
      <c r="B2299" s="33"/>
      <c r="C2299" s="61"/>
      <c r="D2299" s="38"/>
      <c r="E2299" s="39"/>
      <c r="F2299" s="937"/>
      <c r="G2299" s="797"/>
    </row>
    <row r="2300" spans="1:7" s="41" customFormat="1" ht="18">
      <c r="A2300" s="715"/>
      <c r="B2300" s="33"/>
      <c r="C2300" s="61"/>
      <c r="D2300" s="38"/>
      <c r="E2300" s="39"/>
      <c r="F2300" s="937"/>
      <c r="G2300" s="798"/>
    </row>
    <row r="2301" spans="1:7" s="40" customFormat="1" ht="18">
      <c r="A2301" s="715"/>
      <c r="B2301" s="33"/>
      <c r="C2301" s="61"/>
      <c r="D2301" s="38"/>
      <c r="E2301" s="39"/>
      <c r="F2301" s="937"/>
      <c r="G2301" s="797"/>
    </row>
    <row r="2302" spans="1:7" s="40" customFormat="1" ht="18">
      <c r="A2302" s="715"/>
      <c r="B2302" s="33"/>
      <c r="C2302" s="61"/>
      <c r="D2302" s="38"/>
      <c r="E2302" s="39"/>
      <c r="F2302" s="937"/>
      <c r="G2302" s="797"/>
    </row>
    <row r="2303" spans="1:7" s="40" customFormat="1" ht="18">
      <c r="A2303" s="715"/>
      <c r="B2303" s="33"/>
      <c r="C2303" s="61"/>
      <c r="D2303" s="38"/>
      <c r="E2303" s="39"/>
      <c r="F2303" s="937"/>
      <c r="G2303" s="797"/>
    </row>
    <row r="2304" spans="1:7" s="40" customFormat="1" ht="18">
      <c r="A2304" s="715"/>
      <c r="B2304" s="33"/>
      <c r="C2304" s="61"/>
      <c r="D2304" s="38"/>
      <c r="E2304" s="39"/>
      <c r="F2304" s="937"/>
      <c r="G2304" s="797"/>
    </row>
    <row r="2305" spans="1:7" s="40" customFormat="1" ht="18">
      <c r="A2305" s="715"/>
      <c r="B2305" s="33"/>
      <c r="C2305" s="61"/>
      <c r="D2305" s="38"/>
      <c r="E2305" s="39"/>
      <c r="F2305" s="937"/>
      <c r="G2305" s="797"/>
    </row>
    <row r="2306" spans="1:7" s="40" customFormat="1" ht="18">
      <c r="A2306" s="715"/>
      <c r="B2306" s="33"/>
      <c r="C2306" s="61"/>
      <c r="D2306" s="38"/>
      <c r="E2306" s="39"/>
      <c r="F2306" s="937"/>
      <c r="G2306" s="797"/>
    </row>
    <row r="2307" spans="1:7" s="40" customFormat="1" ht="18">
      <c r="A2307" s="715"/>
      <c r="B2307" s="33"/>
      <c r="C2307" s="61"/>
      <c r="D2307" s="38"/>
      <c r="E2307" s="39"/>
      <c r="F2307" s="937"/>
      <c r="G2307" s="797"/>
    </row>
    <row r="2308" spans="1:7" s="40" customFormat="1" ht="18">
      <c r="A2308" s="715"/>
      <c r="B2308" s="33"/>
      <c r="C2308" s="61"/>
      <c r="D2308" s="38"/>
      <c r="E2308" s="39"/>
      <c r="F2308" s="937"/>
      <c r="G2308" s="797"/>
    </row>
    <row r="2309" spans="1:7" s="40" customFormat="1" ht="18">
      <c r="A2309" s="715"/>
      <c r="B2309" s="33"/>
      <c r="C2309" s="61"/>
      <c r="D2309" s="38"/>
      <c r="E2309" s="39"/>
      <c r="F2309" s="937"/>
      <c r="G2309" s="797"/>
    </row>
    <row r="2310" spans="1:7" s="40" customFormat="1" ht="18">
      <c r="A2310" s="715"/>
      <c r="B2310" s="33"/>
      <c r="C2310" s="61"/>
      <c r="D2310" s="38"/>
      <c r="E2310" s="39"/>
      <c r="F2310" s="937"/>
      <c r="G2310" s="797"/>
    </row>
    <row r="2311" spans="1:7" s="40" customFormat="1" ht="18">
      <c r="A2311" s="715"/>
      <c r="B2311" s="33"/>
      <c r="C2311" s="61"/>
      <c r="D2311" s="38"/>
      <c r="E2311" s="39"/>
      <c r="F2311" s="937"/>
      <c r="G2311" s="797"/>
    </row>
    <row r="2312" spans="1:7" s="40" customFormat="1" ht="18">
      <c r="A2312" s="715"/>
      <c r="B2312" s="33"/>
      <c r="C2312" s="61"/>
      <c r="D2312" s="38"/>
      <c r="E2312" s="39"/>
      <c r="F2312" s="937"/>
      <c r="G2312" s="797"/>
    </row>
    <row r="2313" spans="1:7" s="40" customFormat="1" ht="18">
      <c r="A2313" s="715"/>
      <c r="B2313" s="33"/>
      <c r="C2313" s="61"/>
      <c r="D2313" s="38"/>
      <c r="E2313" s="39"/>
      <c r="F2313" s="937"/>
      <c r="G2313" s="797"/>
    </row>
    <row r="2314" spans="1:7" s="40" customFormat="1" ht="18">
      <c r="A2314" s="715"/>
      <c r="B2314" s="33"/>
      <c r="C2314" s="61"/>
      <c r="D2314" s="38"/>
      <c r="E2314" s="39"/>
      <c r="F2314" s="937"/>
      <c r="G2314" s="797"/>
    </row>
    <row r="2315" spans="1:7" s="40" customFormat="1" ht="18">
      <c r="A2315" s="715"/>
      <c r="B2315" s="33"/>
      <c r="C2315" s="61"/>
      <c r="D2315" s="38"/>
      <c r="E2315" s="39"/>
      <c r="F2315" s="937"/>
      <c r="G2315" s="797"/>
    </row>
    <row r="2316" spans="1:7" s="40" customFormat="1" ht="18">
      <c r="A2316" s="715"/>
      <c r="B2316" s="33"/>
      <c r="C2316" s="61"/>
      <c r="D2316" s="38"/>
      <c r="E2316" s="39"/>
      <c r="F2316" s="937"/>
      <c r="G2316" s="797"/>
    </row>
    <row r="2317" spans="1:7" s="40" customFormat="1" ht="18">
      <c r="A2317" s="715"/>
      <c r="B2317" s="33"/>
      <c r="C2317" s="61"/>
      <c r="D2317" s="38"/>
      <c r="E2317" s="39"/>
      <c r="F2317" s="937"/>
      <c r="G2317" s="797"/>
    </row>
    <row r="2318" spans="1:7" s="40" customFormat="1" ht="18">
      <c r="A2318" s="715"/>
      <c r="B2318" s="33"/>
      <c r="C2318" s="61"/>
      <c r="D2318" s="38"/>
      <c r="E2318" s="39"/>
      <c r="F2318" s="937"/>
      <c r="G2318" s="797"/>
    </row>
    <row r="2319" spans="1:7" s="40" customFormat="1" ht="18">
      <c r="A2319" s="715"/>
      <c r="B2319" s="33"/>
      <c r="C2319" s="61"/>
      <c r="D2319" s="38"/>
      <c r="E2319" s="39"/>
      <c r="F2319" s="937"/>
      <c r="G2319" s="797"/>
    </row>
    <row r="2320" spans="1:7" s="40" customFormat="1" ht="18">
      <c r="A2320" s="715"/>
      <c r="B2320" s="33"/>
      <c r="C2320" s="61"/>
      <c r="D2320" s="38"/>
      <c r="E2320" s="39"/>
      <c r="F2320" s="937"/>
      <c r="G2320" s="797"/>
    </row>
    <row r="2321" spans="1:7" s="40" customFormat="1" ht="18">
      <c r="A2321" s="715"/>
      <c r="B2321" s="33"/>
      <c r="C2321" s="61"/>
      <c r="D2321" s="38"/>
      <c r="E2321" s="39"/>
      <c r="F2321" s="937"/>
      <c r="G2321" s="797"/>
    </row>
    <row r="2322" spans="1:7" s="40" customFormat="1" ht="18">
      <c r="A2322" s="715"/>
      <c r="B2322" s="33"/>
      <c r="C2322" s="61"/>
      <c r="D2322" s="38"/>
      <c r="E2322" s="39"/>
      <c r="F2322" s="937"/>
      <c r="G2322" s="797"/>
    </row>
    <row r="2323" spans="1:7" s="40" customFormat="1" ht="18">
      <c r="A2323" s="715"/>
      <c r="B2323" s="33"/>
      <c r="C2323" s="61"/>
      <c r="D2323" s="38"/>
      <c r="E2323" s="39"/>
      <c r="F2323" s="937"/>
      <c r="G2323" s="797"/>
    </row>
    <row r="2324" spans="1:7" s="41" customFormat="1" ht="18">
      <c r="A2324" s="715"/>
      <c r="B2324" s="33"/>
      <c r="C2324" s="61"/>
      <c r="D2324" s="38"/>
      <c r="E2324" s="39"/>
      <c r="F2324" s="937"/>
      <c r="G2324" s="798"/>
    </row>
    <row r="2325" spans="1:7" s="40" customFormat="1" ht="18">
      <c r="A2325" s="715"/>
      <c r="B2325" s="33"/>
      <c r="C2325" s="61"/>
      <c r="D2325" s="38"/>
      <c r="E2325" s="39"/>
      <c r="F2325" s="937"/>
      <c r="G2325" s="797"/>
    </row>
    <row r="2326" spans="1:7" s="40" customFormat="1" ht="18">
      <c r="A2326" s="715"/>
      <c r="B2326" s="33"/>
      <c r="C2326" s="61"/>
      <c r="D2326" s="38"/>
      <c r="E2326" s="39"/>
      <c r="F2326" s="937"/>
      <c r="G2326" s="797"/>
    </row>
    <row r="2327" spans="1:7" s="41" customFormat="1" ht="18">
      <c r="A2327" s="715"/>
      <c r="B2327" s="33"/>
      <c r="C2327" s="61"/>
      <c r="D2327" s="38"/>
      <c r="E2327" s="39"/>
      <c r="F2327" s="937"/>
      <c r="G2327" s="798"/>
    </row>
    <row r="2328" spans="1:7" s="40" customFormat="1" ht="18">
      <c r="A2328" s="715"/>
      <c r="B2328" s="33"/>
      <c r="C2328" s="61"/>
      <c r="D2328" s="38"/>
      <c r="E2328" s="39"/>
      <c r="F2328" s="937"/>
      <c r="G2328" s="797"/>
    </row>
    <row r="2329" spans="1:7" s="40" customFormat="1" ht="18">
      <c r="A2329" s="715"/>
      <c r="B2329" s="33"/>
      <c r="C2329" s="61"/>
      <c r="D2329" s="38"/>
      <c r="E2329" s="39"/>
      <c r="F2329" s="937"/>
      <c r="G2329" s="797"/>
    </row>
    <row r="2330" spans="1:7" s="40" customFormat="1" ht="18">
      <c r="A2330" s="715"/>
      <c r="B2330" s="33"/>
      <c r="C2330" s="61"/>
      <c r="D2330" s="38"/>
      <c r="E2330" s="39"/>
      <c r="F2330" s="937"/>
      <c r="G2330" s="797"/>
    </row>
    <row r="2331" spans="1:7" s="40" customFormat="1" ht="18">
      <c r="A2331" s="715"/>
      <c r="B2331" s="33"/>
      <c r="C2331" s="61"/>
      <c r="D2331" s="38"/>
      <c r="E2331" s="39"/>
      <c r="F2331" s="937"/>
      <c r="G2331" s="797"/>
    </row>
    <row r="2332" spans="1:7" s="40" customFormat="1" ht="18">
      <c r="A2332" s="715"/>
      <c r="B2332" s="33"/>
      <c r="C2332" s="61"/>
      <c r="D2332" s="38"/>
      <c r="E2332" s="39"/>
      <c r="F2332" s="937"/>
      <c r="G2332" s="797"/>
    </row>
    <row r="2333" spans="1:7" s="40" customFormat="1" ht="18">
      <c r="A2333" s="715"/>
      <c r="B2333" s="33"/>
      <c r="C2333" s="61"/>
      <c r="D2333" s="38"/>
      <c r="E2333" s="39"/>
      <c r="F2333" s="937"/>
      <c r="G2333" s="797"/>
    </row>
    <row r="2334" spans="1:7" s="40" customFormat="1" ht="18">
      <c r="A2334" s="715"/>
      <c r="B2334" s="33"/>
      <c r="C2334" s="61"/>
      <c r="D2334" s="38"/>
      <c r="E2334" s="39"/>
      <c r="F2334" s="937"/>
      <c r="G2334" s="797"/>
    </row>
    <row r="2335" spans="1:7" s="40" customFormat="1" ht="18">
      <c r="A2335" s="715"/>
      <c r="B2335" s="33"/>
      <c r="C2335" s="61"/>
      <c r="D2335" s="38"/>
      <c r="E2335" s="39"/>
      <c r="F2335" s="937"/>
      <c r="G2335" s="797"/>
    </row>
    <row r="2336" spans="1:7" s="40" customFormat="1" ht="18">
      <c r="A2336" s="715"/>
      <c r="B2336" s="33"/>
      <c r="C2336" s="61"/>
      <c r="D2336" s="38"/>
      <c r="E2336" s="39"/>
      <c r="F2336" s="937"/>
      <c r="G2336" s="797"/>
    </row>
    <row r="2337" spans="1:7" s="40" customFormat="1" ht="18">
      <c r="A2337" s="715"/>
      <c r="B2337" s="33"/>
      <c r="C2337" s="61"/>
      <c r="D2337" s="38"/>
      <c r="E2337" s="39"/>
      <c r="F2337" s="937"/>
      <c r="G2337" s="797"/>
    </row>
    <row r="2338" spans="1:7" s="40" customFormat="1" ht="18">
      <c r="A2338" s="715"/>
      <c r="B2338" s="33"/>
      <c r="C2338" s="61"/>
      <c r="D2338" s="38"/>
      <c r="E2338" s="39"/>
      <c r="F2338" s="937"/>
      <c r="G2338" s="797"/>
    </row>
    <row r="2339" spans="1:7" s="40" customFormat="1" ht="18">
      <c r="A2339" s="715"/>
      <c r="B2339" s="33"/>
      <c r="C2339" s="61"/>
      <c r="D2339" s="38"/>
      <c r="E2339" s="39"/>
      <c r="F2339" s="937"/>
      <c r="G2339" s="797"/>
    </row>
    <row r="2340" spans="1:7" s="40" customFormat="1" ht="18">
      <c r="A2340" s="715"/>
      <c r="B2340" s="33"/>
      <c r="C2340" s="61"/>
      <c r="D2340" s="38"/>
      <c r="E2340" s="39"/>
      <c r="F2340" s="937"/>
      <c r="G2340" s="797"/>
    </row>
    <row r="2341" spans="1:7" s="40" customFormat="1" ht="18">
      <c r="A2341" s="715"/>
      <c r="B2341" s="33"/>
      <c r="C2341" s="61"/>
      <c r="D2341" s="38"/>
      <c r="E2341" s="39"/>
      <c r="F2341" s="937"/>
      <c r="G2341" s="797"/>
    </row>
    <row r="2342" spans="1:7" s="40" customFormat="1" ht="18">
      <c r="A2342" s="715"/>
      <c r="B2342" s="33"/>
      <c r="C2342" s="61"/>
      <c r="D2342" s="38"/>
      <c r="E2342" s="39"/>
      <c r="F2342" s="937"/>
      <c r="G2342" s="797"/>
    </row>
    <row r="2343" spans="1:7" s="40" customFormat="1" ht="18">
      <c r="A2343" s="715"/>
      <c r="B2343" s="33"/>
      <c r="C2343" s="61"/>
      <c r="D2343" s="38"/>
      <c r="E2343" s="39"/>
      <c r="F2343" s="937"/>
      <c r="G2343" s="797"/>
    </row>
    <row r="2344" spans="1:7" s="40" customFormat="1" ht="18">
      <c r="A2344" s="715"/>
      <c r="B2344" s="33"/>
      <c r="C2344" s="61"/>
      <c r="D2344" s="38"/>
      <c r="E2344" s="39"/>
      <c r="F2344" s="937"/>
      <c r="G2344" s="797"/>
    </row>
    <row r="2345" spans="1:7" s="41" customFormat="1" ht="18">
      <c r="A2345" s="715"/>
      <c r="B2345" s="33"/>
      <c r="C2345" s="61"/>
      <c r="D2345" s="38"/>
      <c r="E2345" s="39"/>
      <c r="F2345" s="937"/>
      <c r="G2345" s="798"/>
    </row>
    <row r="2346" spans="1:7" s="40" customFormat="1" ht="18">
      <c r="A2346" s="715"/>
      <c r="B2346" s="33"/>
      <c r="C2346" s="61"/>
      <c r="D2346" s="38"/>
      <c r="E2346" s="39"/>
      <c r="F2346" s="937"/>
      <c r="G2346" s="797"/>
    </row>
    <row r="2347" spans="1:7" s="40" customFormat="1" ht="18">
      <c r="A2347" s="715"/>
      <c r="B2347" s="33"/>
      <c r="C2347" s="61"/>
      <c r="D2347" s="38"/>
      <c r="E2347" s="39"/>
      <c r="F2347" s="937"/>
      <c r="G2347" s="797"/>
    </row>
    <row r="2348" spans="1:7" s="40" customFormat="1" ht="18">
      <c r="A2348" s="715"/>
      <c r="B2348" s="33"/>
      <c r="C2348" s="61"/>
      <c r="D2348" s="38"/>
      <c r="E2348" s="39"/>
      <c r="F2348" s="937"/>
      <c r="G2348" s="797"/>
    </row>
    <row r="2349" spans="1:7" s="40" customFormat="1" ht="18">
      <c r="A2349" s="715"/>
      <c r="B2349" s="33"/>
      <c r="C2349" s="61"/>
      <c r="D2349" s="38"/>
      <c r="E2349" s="39"/>
      <c r="F2349" s="937"/>
      <c r="G2349" s="797"/>
    </row>
    <row r="2350" spans="1:7" s="40" customFormat="1" ht="18">
      <c r="A2350" s="715"/>
      <c r="B2350" s="33"/>
      <c r="C2350" s="61"/>
      <c r="D2350" s="38"/>
      <c r="E2350" s="39"/>
      <c r="F2350" s="937"/>
      <c r="G2350" s="797"/>
    </row>
    <row r="2351" spans="1:7" s="42" customFormat="1" ht="18">
      <c r="A2351" s="715"/>
      <c r="B2351" s="33"/>
      <c r="C2351" s="61"/>
      <c r="D2351" s="38"/>
      <c r="E2351" s="39"/>
      <c r="F2351" s="937"/>
      <c r="G2351" s="799"/>
    </row>
    <row r="2352" spans="1:7" s="43" customFormat="1" ht="18">
      <c r="A2352" s="715"/>
      <c r="B2352" s="33"/>
      <c r="C2352" s="61"/>
      <c r="D2352" s="38"/>
      <c r="E2352" s="39"/>
      <c r="F2352" s="937"/>
      <c r="G2352" s="782"/>
    </row>
    <row r="2353" spans="1:7" s="43" customFormat="1" ht="18">
      <c r="A2353" s="715"/>
      <c r="B2353" s="33"/>
      <c r="C2353" s="61"/>
      <c r="D2353" s="38"/>
      <c r="E2353" s="39"/>
      <c r="F2353" s="937"/>
      <c r="G2353" s="782"/>
    </row>
    <row r="2354" spans="1:7" s="43" customFormat="1" ht="18">
      <c r="A2354" s="715"/>
      <c r="B2354" s="33"/>
      <c r="C2354" s="61"/>
      <c r="D2354" s="38"/>
      <c r="E2354" s="39"/>
      <c r="F2354" s="937"/>
      <c r="G2354" s="782"/>
    </row>
    <row r="2355" spans="1:7" s="43" customFormat="1" ht="18">
      <c r="A2355" s="715"/>
      <c r="B2355" s="33"/>
      <c r="C2355" s="61"/>
      <c r="D2355" s="38"/>
      <c r="E2355" s="39"/>
      <c r="F2355" s="937"/>
      <c r="G2355" s="782"/>
    </row>
    <row r="2356" spans="1:7" s="30" customFormat="1" ht="19.5">
      <c r="A2356" s="715"/>
      <c r="B2356" s="33"/>
      <c r="C2356" s="61"/>
      <c r="D2356" s="38"/>
      <c r="E2356" s="39"/>
      <c r="F2356" s="937"/>
      <c r="G2356" s="642"/>
    </row>
    <row r="2357" spans="1:7" s="30" customFormat="1" ht="19.5">
      <c r="A2357" s="715"/>
      <c r="B2357" s="33"/>
      <c r="C2357" s="61"/>
      <c r="D2357" s="38"/>
      <c r="E2357" s="39"/>
      <c r="F2357" s="937"/>
      <c r="G2357" s="642"/>
    </row>
    <row r="2358" spans="1:7" s="30" customFormat="1" ht="19.5">
      <c r="A2358" s="715"/>
      <c r="B2358" s="33"/>
      <c r="C2358" s="61"/>
      <c r="D2358" s="38"/>
      <c r="E2358" s="39"/>
      <c r="F2358" s="937"/>
      <c r="G2358" s="642"/>
    </row>
    <row r="2359" spans="1:7" s="30" customFormat="1" ht="19.5">
      <c r="A2359" s="715"/>
      <c r="B2359" s="33"/>
      <c r="C2359" s="61"/>
      <c r="D2359" s="38"/>
      <c r="E2359" s="39"/>
      <c r="F2359" s="937"/>
      <c r="G2359" s="642"/>
    </row>
    <row r="2360" spans="1:7" s="30" customFormat="1" ht="19.5">
      <c r="A2360" s="715"/>
      <c r="B2360" s="33"/>
      <c r="C2360" s="61"/>
      <c r="D2360" s="38"/>
      <c r="E2360" s="39"/>
      <c r="F2360" s="937"/>
      <c r="G2360" s="642"/>
    </row>
    <row r="2361" spans="1:7" s="30" customFormat="1" ht="19.5">
      <c r="A2361" s="715"/>
      <c r="B2361" s="33"/>
      <c r="C2361" s="61"/>
      <c r="D2361" s="38"/>
      <c r="E2361" s="39"/>
      <c r="F2361" s="937"/>
      <c r="G2361" s="642"/>
    </row>
    <row r="2362" spans="1:7" s="30" customFormat="1" ht="19.5">
      <c r="A2362" s="715"/>
      <c r="B2362" s="33"/>
      <c r="C2362" s="61"/>
      <c r="D2362" s="38"/>
      <c r="E2362" s="39"/>
      <c r="F2362" s="937"/>
      <c r="G2362" s="642"/>
    </row>
    <row r="2363" spans="1:7" s="30" customFormat="1" ht="19.5">
      <c r="A2363" s="715"/>
      <c r="B2363" s="33"/>
      <c r="C2363" s="61"/>
      <c r="D2363" s="38"/>
      <c r="E2363" s="39"/>
      <c r="F2363" s="937"/>
      <c r="G2363" s="642"/>
    </row>
    <row r="2364" spans="1:7" s="30" customFormat="1" ht="19.5">
      <c r="A2364" s="715"/>
      <c r="B2364" s="33"/>
      <c r="C2364" s="61"/>
      <c r="D2364" s="38"/>
      <c r="E2364" s="39"/>
      <c r="F2364" s="937"/>
      <c r="G2364" s="642"/>
    </row>
    <row r="2365" spans="1:7" s="30" customFormat="1" ht="19.5">
      <c r="A2365" s="715"/>
      <c r="B2365" s="33"/>
      <c r="C2365" s="61"/>
      <c r="D2365" s="38"/>
      <c r="E2365" s="39"/>
      <c r="F2365" s="937"/>
      <c r="G2365" s="642"/>
    </row>
  </sheetData>
  <sheetProtection/>
  <mergeCells count="203">
    <mergeCell ref="B2124:F2124"/>
    <mergeCell ref="B64:F64"/>
    <mergeCell ref="B128:F128"/>
    <mergeCell ref="B130:F130"/>
    <mergeCell ref="B137:F137"/>
    <mergeCell ref="B143:F143"/>
    <mergeCell ref="B178:F178"/>
    <mergeCell ref="B203:F203"/>
    <mergeCell ref="B2042:F2042"/>
    <mergeCell ref="B1196:F1196"/>
    <mergeCell ref="B813:F813"/>
    <mergeCell ref="B1181:F1181"/>
    <mergeCell ref="B855:F855"/>
    <mergeCell ref="B1551:F1551"/>
    <mergeCell ref="B1457:F1457"/>
    <mergeCell ref="B1103:H1103"/>
    <mergeCell ref="B1442:F1442"/>
    <mergeCell ref="B939:F939"/>
    <mergeCell ref="B720:F720"/>
    <mergeCell ref="B814:F814"/>
    <mergeCell ref="C878:C884"/>
    <mergeCell ref="B1008:F1008"/>
    <mergeCell ref="B1313:B1315"/>
    <mergeCell ref="B1487:F1487"/>
    <mergeCell ref="B740:F740"/>
    <mergeCell ref="B893:F893"/>
    <mergeCell ref="B1400:F1400"/>
    <mergeCell ref="B784:F784"/>
    <mergeCell ref="B953:F953"/>
    <mergeCell ref="B1908:F1908"/>
    <mergeCell ref="B1310:B1312"/>
    <mergeCell ref="B1029:F1029"/>
    <mergeCell ref="B1889:F1889"/>
    <mergeCell ref="C1557:C1561"/>
    <mergeCell ref="B1571:F1571"/>
    <mergeCell ref="B1630:F1630"/>
    <mergeCell ref="B1768:F1768"/>
    <mergeCell ref="B622:F622"/>
    <mergeCell ref="B676:F676"/>
    <mergeCell ref="B927:F927"/>
    <mergeCell ref="B795:F795"/>
    <mergeCell ref="C885:C892"/>
    <mergeCell ref="G2054:J2054"/>
    <mergeCell ref="B1118:F1118"/>
    <mergeCell ref="B938:F938"/>
    <mergeCell ref="B1155:F1155"/>
    <mergeCell ref="B1145:F1145"/>
    <mergeCell ref="B471:F471"/>
    <mergeCell ref="B644:F644"/>
    <mergeCell ref="B560:F560"/>
    <mergeCell ref="B573:F573"/>
    <mergeCell ref="B719:F719"/>
    <mergeCell ref="B687:F687"/>
    <mergeCell ref="B559:F559"/>
    <mergeCell ref="B673:F673"/>
    <mergeCell ref="B693:F693"/>
    <mergeCell ref="B699:F699"/>
    <mergeCell ref="B365:F365"/>
    <mergeCell ref="B2086:F2086"/>
    <mergeCell ref="B2087:F2087"/>
    <mergeCell ref="B388:F388"/>
    <mergeCell ref="C389:C390"/>
    <mergeCell ref="B807:F807"/>
    <mergeCell ref="B841:F841"/>
    <mergeCell ref="B877:F877"/>
    <mergeCell ref="B1207:F1207"/>
    <mergeCell ref="B1300:F1300"/>
    <mergeCell ref="B309:F309"/>
    <mergeCell ref="B523:F523"/>
    <mergeCell ref="B696:F696"/>
    <mergeCell ref="B639:F639"/>
    <mergeCell ref="B649:F649"/>
    <mergeCell ref="B500:F500"/>
    <mergeCell ref="C380:C387"/>
    <mergeCell ref="B630:F630"/>
    <mergeCell ref="B546:F546"/>
    <mergeCell ref="B623:F623"/>
    <mergeCell ref="A1316:A1318"/>
    <mergeCell ref="B1316:B1318"/>
    <mergeCell ref="B1303:F1303"/>
    <mergeCell ref="B1304:B1306"/>
    <mergeCell ref="A1304:A1306"/>
    <mergeCell ref="B1042:F1042"/>
    <mergeCell ref="A1310:A1312"/>
    <mergeCell ref="A1307:A1309"/>
    <mergeCell ref="B1253:F1253"/>
    <mergeCell ref="B1280:F1280"/>
    <mergeCell ref="A1313:A1315"/>
    <mergeCell ref="B842:F842"/>
    <mergeCell ref="B906:F906"/>
    <mergeCell ref="B959:F959"/>
    <mergeCell ref="B1128:F1128"/>
    <mergeCell ref="B1085:F1085"/>
    <mergeCell ref="B1192:F1192"/>
    <mergeCell ref="B1247:F1247"/>
    <mergeCell ref="B1214:F1214"/>
    <mergeCell ref="B1297:F1297"/>
    <mergeCell ref="A1:F1"/>
    <mergeCell ref="B3:B7"/>
    <mergeCell ref="A2:F2"/>
    <mergeCell ref="B49:F49"/>
    <mergeCell ref="B36:F36"/>
    <mergeCell ref="B44:F44"/>
    <mergeCell ref="B39:F39"/>
    <mergeCell ref="B423:F423"/>
    <mergeCell ref="B89:F89"/>
    <mergeCell ref="B63:F63"/>
    <mergeCell ref="B606:F606"/>
    <mergeCell ref="B482:F482"/>
    <mergeCell ref="B614:F614"/>
    <mergeCell ref="B504:F504"/>
    <mergeCell ref="C144:C146"/>
    <mergeCell ref="B398:F398"/>
    <mergeCell ref="B165:F165"/>
    <mergeCell ref="C705:C718"/>
    <mergeCell ref="A3:A7"/>
    <mergeCell ref="C3:C7"/>
    <mergeCell ref="E3:E7"/>
    <mergeCell ref="F3:F7"/>
    <mergeCell ref="D3:D7"/>
    <mergeCell ref="B40:C40"/>
    <mergeCell ref="B32:F32"/>
    <mergeCell ref="B507:F507"/>
    <mergeCell ref="B172:F172"/>
    <mergeCell ref="B310:F310"/>
    <mergeCell ref="B293:F293"/>
    <mergeCell ref="B223:F223"/>
    <mergeCell ref="B442:F442"/>
    <mergeCell ref="B153:F153"/>
    <mergeCell ref="B110:F110"/>
    <mergeCell ref="C301:C305"/>
    <mergeCell ref="C299:C300"/>
    <mergeCell ref="B288:F288"/>
    <mergeCell ref="B264:F264"/>
    <mergeCell ref="B104:F104"/>
    <mergeCell ref="B122:F122"/>
    <mergeCell ref="B202:F202"/>
    <mergeCell ref="B230:F230"/>
    <mergeCell ref="B142:F142"/>
    <mergeCell ref="B214:F214"/>
    <mergeCell ref="B129:F129"/>
    <mergeCell ref="C147:C148"/>
    <mergeCell ref="B136:F136"/>
    <mergeCell ref="B152:F152"/>
    <mergeCell ref="C154:C164"/>
    <mergeCell ref="B227:F227"/>
    <mergeCell ref="B191:F191"/>
    <mergeCell ref="B177:F177"/>
    <mergeCell ref="B173:F173"/>
    <mergeCell ref="B2064:F2064"/>
    <mergeCell ref="C294:C298"/>
    <mergeCell ref="C306:C307"/>
    <mergeCell ref="B2054:F2054"/>
    <mergeCell ref="B1441:F1441"/>
    <mergeCell ref="B751:F751"/>
    <mergeCell ref="B821:F821"/>
    <mergeCell ref="B1059:F1059"/>
    <mergeCell ref="C859:C869"/>
    <mergeCell ref="C1553:C1556"/>
    <mergeCell ref="B1296:F1296"/>
    <mergeCell ref="C1350:C1381"/>
    <mergeCell ref="C870:C873"/>
    <mergeCell ref="B928:F928"/>
    <mergeCell ref="B1232:F1232"/>
    <mergeCell ref="B2082:F2082"/>
    <mergeCell ref="C1770:C1792"/>
    <mergeCell ref="B2011:F2011"/>
    <mergeCell ref="B2081:C2081"/>
    <mergeCell ref="B2080:F2080"/>
    <mergeCell ref="B1928:F1928"/>
    <mergeCell ref="B2065:F2065"/>
    <mergeCell ref="B1890:F1890"/>
    <mergeCell ref="C1805:C1829"/>
    <mergeCell ref="B100:F100"/>
    <mergeCell ref="B536:F536"/>
    <mergeCell ref="B1982:F1982"/>
    <mergeCell ref="B1595:F1595"/>
    <mergeCell ref="C1596:C1600"/>
    <mergeCell ref="B1073:F1073"/>
    <mergeCell ref="B1237:F1237"/>
    <mergeCell ref="B1927:F1927"/>
    <mergeCell ref="B1307:B1309"/>
    <mergeCell ref="C1793:C1804"/>
    <mergeCell ref="B2012:F2012"/>
    <mergeCell ref="B1830:F1830"/>
    <mergeCell ref="B1831:F1831"/>
    <mergeCell ref="B1858:F1858"/>
    <mergeCell ref="B1859:F1859"/>
    <mergeCell ref="B1552:F1552"/>
    <mergeCell ref="B1572:F1572"/>
    <mergeCell ref="B1602:F1602"/>
    <mergeCell ref="B1650:F1650"/>
    <mergeCell ref="B1649:F1649"/>
    <mergeCell ref="B105:F105"/>
    <mergeCell ref="B1670:F1670"/>
    <mergeCell ref="B1877:F1877"/>
    <mergeCell ref="B1909:F1909"/>
    <mergeCell ref="B1969:F1969"/>
    <mergeCell ref="B1970:F1970"/>
    <mergeCell ref="B1601:F1601"/>
    <mergeCell ref="B1671:F1671"/>
    <mergeCell ref="B1769:F1769"/>
    <mergeCell ref="C721:C730"/>
  </mergeCells>
  <conditionalFormatting sqref="B1402:B1426">
    <cfRule type="expression" priority="3" dxfId="4" stopIfTrue="1">
      <formula>NOT('Phụ lục 1-1'!#REF!="")</formula>
    </cfRule>
  </conditionalFormatting>
  <conditionalFormatting sqref="B1402:B1426">
    <cfRule type="expression" priority="4" dxfId="5" stopIfTrue="1">
      <formula>'Phụ lục 1-1'!#REF!&lt;&gt;0</formula>
    </cfRule>
  </conditionalFormatting>
  <conditionalFormatting sqref="B1443:B1456 B1427:B1440">
    <cfRule type="expression" priority="1" dxfId="4" stopIfTrue="1">
      <formula>NOT('Phụ lục 1-1'!#REF!="")</formula>
    </cfRule>
  </conditionalFormatting>
  <conditionalFormatting sqref="B1443:B1456 B1427:B1440">
    <cfRule type="expression" priority="2" dxfId="5" stopIfTrue="1">
      <formula>'Phụ lục 1-1'!#REF!&lt;&gt;0</formula>
    </cfRule>
  </conditionalFormatting>
  <printOptions horizontalCentered="1"/>
  <pageMargins left="0.62992125984252" right="0.196850393700787" top="0.393700787401575" bottom="0.551181102362205" header="0.31496062992126" footer="0.31496062992126"/>
  <pageSetup firstPageNumber="1" useFirstPageNumber="1" horizontalDpi="600" verticalDpi="600" orientation="portrait" paperSize="9" scale="60" r:id="rId4"/>
  <headerFooter>
    <oddFooter>&amp;L&amp;"VNI-Times,Italic"CBGVLXD T3/2022-trang &amp;P</oddFooter>
  </headerFooter>
  <drawing r:id="rId3"/>
  <legacyDrawing r:id="rId2"/>
</worksheet>
</file>

<file path=xl/worksheets/sheet2.xml><?xml version="1.0" encoding="utf-8"?>
<worksheet xmlns="http://schemas.openxmlformats.org/spreadsheetml/2006/main" xmlns:r="http://schemas.openxmlformats.org/officeDocument/2006/relationships">
  <dimension ref="A1:F98"/>
  <sheetViews>
    <sheetView view="pageBreakPreview" zoomScale="85" zoomScaleNormal="80" zoomScaleSheetLayoutView="85" zoomScalePageLayoutView="70" workbookViewId="0" topLeftCell="A1">
      <selection activeCell="D8" sqref="D8"/>
    </sheetView>
  </sheetViews>
  <sheetFormatPr defaultColWidth="8.796875" defaultRowHeight="15"/>
  <cols>
    <col min="1" max="1" width="8" style="20" customWidth="1"/>
    <col min="2" max="2" width="35.69921875" style="17" customWidth="1"/>
    <col min="3" max="3" width="46.3984375" style="21" customWidth="1"/>
    <col min="4" max="4" width="46" style="16" customWidth="1"/>
    <col min="5" max="16384" width="9" style="17" customWidth="1"/>
  </cols>
  <sheetData>
    <row r="1" spans="1:6" s="29" customFormat="1" ht="43.5" customHeight="1">
      <c r="A1" s="1105" t="s">
        <v>1886</v>
      </c>
      <c r="B1" s="1106"/>
      <c r="C1" s="1106"/>
      <c r="D1" s="1106"/>
      <c r="E1" s="1106"/>
      <c r="F1" s="1106"/>
    </row>
    <row r="2" spans="1:6" s="29" customFormat="1" ht="24.75" customHeight="1">
      <c r="A2" s="1109" t="s">
        <v>2259</v>
      </c>
      <c r="B2" s="1109"/>
      <c r="C2" s="1109"/>
      <c r="D2" s="1109"/>
      <c r="E2" s="1109"/>
      <c r="F2" s="1109"/>
    </row>
    <row r="3" spans="1:4" s="13" customFormat="1" ht="66" customHeight="1">
      <c r="A3" s="1249" t="s">
        <v>2250</v>
      </c>
      <c r="B3" s="1250"/>
      <c r="C3" s="1250"/>
      <c r="D3" s="1251"/>
    </row>
    <row r="4" spans="1:4" s="13" customFormat="1" ht="24.75" customHeight="1">
      <c r="A4" s="640" t="s">
        <v>1332</v>
      </c>
      <c r="B4" s="640" t="s">
        <v>1315</v>
      </c>
      <c r="C4" s="640" t="s">
        <v>1322</v>
      </c>
      <c r="D4" s="640" t="s">
        <v>1310</v>
      </c>
    </row>
    <row r="5" spans="1:4" s="727" customFormat="1" ht="24.75" customHeight="1">
      <c r="A5" s="746">
        <v>1</v>
      </c>
      <c r="B5" s="746" t="s">
        <v>1306</v>
      </c>
      <c r="C5" s="747" t="s">
        <v>2238</v>
      </c>
      <c r="D5" s="746" t="s">
        <v>1323</v>
      </c>
    </row>
    <row r="6" spans="1:4" s="762" customFormat="1" ht="24.75" customHeight="1">
      <c r="A6" s="699">
        <f>A5+1</f>
        <v>2</v>
      </c>
      <c r="B6" s="699" t="s">
        <v>158</v>
      </c>
      <c r="C6" s="699" t="s">
        <v>2239</v>
      </c>
      <c r="D6" s="699" t="s">
        <v>1810</v>
      </c>
    </row>
    <row r="7" spans="1:4" s="727" customFormat="1" ht="24.75" customHeight="1">
      <c r="A7" s="389">
        <f aca="true" t="shared" si="0" ref="A7:A15">A6+1</f>
        <v>3</v>
      </c>
      <c r="B7" s="389" t="s">
        <v>294</v>
      </c>
      <c r="C7" s="699" t="s">
        <v>2240</v>
      </c>
      <c r="D7" s="389" t="s">
        <v>1317</v>
      </c>
    </row>
    <row r="8" spans="1:4" s="727" customFormat="1" ht="42.75" customHeight="1">
      <c r="A8" s="389">
        <f t="shared" si="0"/>
        <v>4</v>
      </c>
      <c r="B8" s="389" t="s">
        <v>293</v>
      </c>
      <c r="C8" s="699" t="s">
        <v>2241</v>
      </c>
      <c r="D8" s="389" t="s">
        <v>1924</v>
      </c>
    </row>
    <row r="9" spans="1:4" s="727" customFormat="1" ht="24.75" customHeight="1">
      <c r="A9" s="389">
        <f t="shared" si="0"/>
        <v>5</v>
      </c>
      <c r="B9" s="389" t="s">
        <v>292</v>
      </c>
      <c r="C9" s="699" t="s">
        <v>2242</v>
      </c>
      <c r="D9" s="389" t="s">
        <v>1311</v>
      </c>
    </row>
    <row r="10" spans="1:4" s="727" customFormat="1" ht="24.75" customHeight="1">
      <c r="A10" s="389">
        <f t="shared" si="0"/>
        <v>6</v>
      </c>
      <c r="B10" s="389" t="s">
        <v>1307</v>
      </c>
      <c r="C10" s="747" t="s">
        <v>2243</v>
      </c>
      <c r="D10" s="746" t="s">
        <v>1324</v>
      </c>
    </row>
    <row r="11" spans="1:4" s="727" customFormat="1" ht="24.75" customHeight="1">
      <c r="A11" s="389">
        <f t="shared" si="0"/>
        <v>7</v>
      </c>
      <c r="B11" s="389" t="s">
        <v>291</v>
      </c>
      <c r="C11" s="699" t="s">
        <v>2244</v>
      </c>
      <c r="D11" s="389" t="s">
        <v>1312</v>
      </c>
    </row>
    <row r="12" spans="1:4" s="727" customFormat="1" ht="24.75" customHeight="1">
      <c r="A12" s="389">
        <f t="shared" si="0"/>
        <v>8</v>
      </c>
      <c r="B12" s="389" t="s">
        <v>290</v>
      </c>
      <c r="C12" s="699" t="s">
        <v>2245</v>
      </c>
      <c r="D12" s="389" t="s">
        <v>1313</v>
      </c>
    </row>
    <row r="13" spans="1:4" s="727" customFormat="1" ht="24.75" customHeight="1">
      <c r="A13" s="389">
        <f t="shared" si="0"/>
        <v>9</v>
      </c>
      <c r="B13" s="389" t="s">
        <v>289</v>
      </c>
      <c r="C13" s="699" t="s">
        <v>2246</v>
      </c>
      <c r="D13" s="389" t="s">
        <v>1314</v>
      </c>
    </row>
    <row r="14" spans="1:4" s="727" customFormat="1" ht="24.75" customHeight="1">
      <c r="A14" s="389">
        <f t="shared" si="0"/>
        <v>10</v>
      </c>
      <c r="B14" s="389" t="s">
        <v>1309</v>
      </c>
      <c r="C14" s="699" t="s">
        <v>2247</v>
      </c>
      <c r="D14" s="746" t="s">
        <v>1325</v>
      </c>
    </row>
    <row r="15" spans="1:4" s="762" customFormat="1" ht="24.75" customHeight="1">
      <c r="A15" s="699">
        <f t="shared" si="0"/>
        <v>11</v>
      </c>
      <c r="B15" s="699" t="s">
        <v>288</v>
      </c>
      <c r="C15" s="699" t="s">
        <v>2248</v>
      </c>
      <c r="D15" s="699" t="s">
        <v>1811</v>
      </c>
    </row>
    <row r="16" spans="1:4" s="727" customFormat="1" ht="44.25" customHeight="1">
      <c r="A16" s="748">
        <f>A15+1</f>
        <v>12</v>
      </c>
      <c r="B16" s="748" t="s">
        <v>1308</v>
      </c>
      <c r="C16" s="749" t="s">
        <v>2249</v>
      </c>
      <c r="D16" s="389" t="s">
        <v>1965</v>
      </c>
    </row>
    <row r="17" spans="1:4" s="13" customFormat="1" ht="36" customHeight="1">
      <c r="A17" s="1243"/>
      <c r="B17" s="1244"/>
      <c r="C17" s="1244"/>
      <c r="D17" s="1245"/>
    </row>
    <row r="18" spans="1:4" s="12" customFormat="1" ht="23.25" customHeight="1">
      <c r="A18" s="1247" t="s">
        <v>1320</v>
      </c>
      <c r="B18" s="1248"/>
      <c r="C18" s="1248"/>
      <c r="D18" s="1248"/>
    </row>
    <row r="19" spans="1:4" s="12" customFormat="1" ht="17.25" hidden="1">
      <c r="A19" s="1246" t="s">
        <v>1318</v>
      </c>
      <c r="B19" s="1234"/>
      <c r="C19" s="1234"/>
      <c r="D19" s="1234"/>
    </row>
    <row r="20" spans="1:4" s="12" customFormat="1" ht="40.5" customHeight="1">
      <c r="A20" s="1242" t="s">
        <v>1319</v>
      </c>
      <c r="B20" s="1239"/>
      <c r="C20" s="1239"/>
      <c r="D20" s="1239"/>
    </row>
    <row r="21" spans="1:4" s="12" customFormat="1" ht="21" customHeight="1" hidden="1">
      <c r="A21" s="1240"/>
      <c r="B21" s="1241"/>
      <c r="C21" s="1241"/>
      <c r="D21" s="1241"/>
    </row>
    <row r="22" spans="1:4" s="12" customFormat="1" ht="19.5" customHeight="1">
      <c r="A22" s="1238" t="s">
        <v>1321</v>
      </c>
      <c r="B22" s="1239"/>
      <c r="C22" s="1239"/>
      <c r="D22" s="1239"/>
    </row>
    <row r="23" spans="1:4" s="12" customFormat="1" ht="30" customHeight="1">
      <c r="A23" s="19"/>
      <c r="B23" s="24"/>
      <c r="C23" s="23"/>
      <c r="D23" s="650"/>
    </row>
    <row r="24" spans="1:4" s="12" customFormat="1" ht="60" customHeight="1">
      <c r="A24" s="20"/>
      <c r="B24" s="17"/>
      <c r="C24" s="21"/>
      <c r="D24" s="16"/>
    </row>
    <row r="25" spans="1:4" s="12" customFormat="1" ht="17.25">
      <c r="A25" s="20"/>
      <c r="B25" s="17"/>
      <c r="C25" s="21"/>
      <c r="D25" s="16"/>
    </row>
    <row r="26" spans="1:4" s="12" customFormat="1" ht="17.25">
      <c r="A26" s="20"/>
      <c r="B26" s="17"/>
      <c r="C26" s="21"/>
      <c r="D26" s="16"/>
    </row>
    <row r="27" spans="1:4" s="12" customFormat="1" ht="17.25">
      <c r="A27" s="20"/>
      <c r="B27" s="17"/>
      <c r="C27" s="21"/>
      <c r="D27" s="16"/>
    </row>
    <row r="28" spans="1:4" s="12" customFormat="1" ht="17.25">
      <c r="A28" s="20"/>
      <c r="B28" s="17"/>
      <c r="C28" s="21"/>
      <c r="D28" s="16"/>
    </row>
    <row r="29" spans="1:4" s="12" customFormat="1" ht="17.25">
      <c r="A29" s="20"/>
      <c r="B29" s="17"/>
      <c r="C29" s="21"/>
      <c r="D29" s="16"/>
    </row>
    <row r="30" spans="1:4" s="12" customFormat="1" ht="17.25">
      <c r="A30" s="20"/>
      <c r="B30" s="17"/>
      <c r="C30" s="21"/>
      <c r="D30" s="16"/>
    </row>
    <row r="31" spans="1:4" s="12" customFormat="1" ht="17.25">
      <c r="A31" s="20"/>
      <c r="B31" s="17"/>
      <c r="C31" s="21"/>
      <c r="D31" s="16"/>
    </row>
    <row r="32" spans="1:4" s="12" customFormat="1" ht="17.25">
      <c r="A32" s="20"/>
      <c r="B32" s="17"/>
      <c r="C32" s="21"/>
      <c r="D32" s="16"/>
    </row>
    <row r="33" spans="1:4" s="18" customFormat="1" ht="17.25">
      <c r="A33" s="20"/>
      <c r="B33" s="17"/>
      <c r="C33" s="21"/>
      <c r="D33" s="16"/>
    </row>
    <row r="34" spans="1:4" s="12" customFormat="1" ht="17.25">
      <c r="A34" s="20"/>
      <c r="B34" s="17"/>
      <c r="C34" s="21"/>
      <c r="D34" s="16"/>
    </row>
    <row r="35" spans="1:4" s="12" customFormat="1" ht="17.25">
      <c r="A35" s="20"/>
      <c r="B35" s="17"/>
      <c r="C35" s="21"/>
      <c r="D35" s="16"/>
    </row>
    <row r="36" spans="1:4" s="12" customFormat="1" ht="17.25">
      <c r="A36" s="20"/>
      <c r="B36" s="17"/>
      <c r="C36" s="21"/>
      <c r="D36" s="16"/>
    </row>
    <row r="37" spans="1:4" s="12" customFormat="1" ht="17.25">
      <c r="A37" s="20"/>
      <c r="B37" s="17"/>
      <c r="C37" s="21"/>
      <c r="D37" s="16"/>
    </row>
    <row r="38" spans="1:4" s="12" customFormat="1" ht="17.25">
      <c r="A38" s="20"/>
      <c r="B38" s="17"/>
      <c r="C38" s="21"/>
      <c r="D38" s="16"/>
    </row>
    <row r="39" spans="1:4" s="12" customFormat="1" ht="17.25">
      <c r="A39" s="20"/>
      <c r="B39" s="17"/>
      <c r="C39" s="21"/>
      <c r="D39" s="16"/>
    </row>
    <row r="40" spans="1:4" s="12" customFormat="1" ht="17.25">
      <c r="A40" s="20"/>
      <c r="B40" s="17"/>
      <c r="C40" s="21"/>
      <c r="D40" s="16"/>
    </row>
    <row r="41" spans="1:4" s="12" customFormat="1" ht="17.25">
      <c r="A41" s="20"/>
      <c r="B41" s="17"/>
      <c r="C41" s="21"/>
      <c r="D41" s="16"/>
    </row>
    <row r="42" spans="1:4" s="12" customFormat="1" ht="17.25">
      <c r="A42" s="20"/>
      <c r="B42" s="17"/>
      <c r="C42" s="21"/>
      <c r="D42" s="16"/>
    </row>
    <row r="43" spans="1:4" s="12" customFormat="1" ht="17.25">
      <c r="A43" s="20"/>
      <c r="B43" s="17"/>
      <c r="C43" s="21"/>
      <c r="D43" s="16"/>
    </row>
    <row r="44" spans="1:4" s="12" customFormat="1" ht="17.25">
      <c r="A44" s="20"/>
      <c r="B44" s="17"/>
      <c r="C44" s="21"/>
      <c r="D44" s="16"/>
    </row>
    <row r="45" spans="1:4" s="12" customFormat="1" ht="17.25">
      <c r="A45" s="20"/>
      <c r="B45" s="17"/>
      <c r="C45" s="21"/>
      <c r="D45" s="16"/>
    </row>
    <row r="46" spans="1:4" s="12" customFormat="1" ht="17.25">
      <c r="A46" s="20"/>
      <c r="B46" s="17"/>
      <c r="C46" s="21"/>
      <c r="D46" s="16"/>
    </row>
    <row r="47" spans="1:4" s="12" customFormat="1" ht="17.25">
      <c r="A47" s="20"/>
      <c r="B47" s="17"/>
      <c r="C47" s="21"/>
      <c r="D47" s="16"/>
    </row>
    <row r="48" spans="1:4" s="12" customFormat="1" ht="17.25">
      <c r="A48" s="20"/>
      <c r="B48" s="17"/>
      <c r="C48" s="21"/>
      <c r="D48" s="16"/>
    </row>
    <row r="49" spans="1:4" s="12" customFormat="1" ht="17.25">
      <c r="A49" s="20"/>
      <c r="B49" s="17"/>
      <c r="C49" s="21"/>
      <c r="D49" s="16"/>
    </row>
    <row r="50" spans="1:4" s="12" customFormat="1" ht="17.25">
      <c r="A50" s="20"/>
      <c r="B50" s="17"/>
      <c r="C50" s="21"/>
      <c r="D50" s="16"/>
    </row>
    <row r="51" spans="1:4" s="12" customFormat="1" ht="17.25">
      <c r="A51" s="20"/>
      <c r="B51" s="17"/>
      <c r="C51" s="21"/>
      <c r="D51" s="16"/>
    </row>
    <row r="52" spans="1:4" s="12" customFormat="1" ht="17.25">
      <c r="A52" s="20"/>
      <c r="B52" s="17"/>
      <c r="C52" s="21"/>
      <c r="D52" s="16"/>
    </row>
    <row r="53" spans="1:4" s="12" customFormat="1" ht="17.25">
      <c r="A53" s="20"/>
      <c r="B53" s="17"/>
      <c r="C53" s="21"/>
      <c r="D53" s="16"/>
    </row>
    <row r="54" spans="1:4" s="12" customFormat="1" ht="17.25">
      <c r="A54" s="20"/>
      <c r="B54" s="17"/>
      <c r="C54" s="21"/>
      <c r="D54" s="16"/>
    </row>
    <row r="55" spans="1:4" s="12" customFormat="1" ht="17.25">
      <c r="A55" s="20"/>
      <c r="B55" s="17"/>
      <c r="C55" s="21"/>
      <c r="D55" s="16"/>
    </row>
    <row r="56" spans="1:4" s="12" customFormat="1" ht="17.25">
      <c r="A56" s="20"/>
      <c r="B56" s="17"/>
      <c r="C56" s="21"/>
      <c r="D56" s="16"/>
    </row>
    <row r="57" spans="1:4" s="18" customFormat="1" ht="17.25">
      <c r="A57" s="20"/>
      <c r="B57" s="17"/>
      <c r="C57" s="21"/>
      <c r="D57" s="16"/>
    </row>
    <row r="58" spans="1:4" s="12" customFormat="1" ht="17.25">
      <c r="A58" s="20"/>
      <c r="B58" s="17"/>
      <c r="C58" s="21"/>
      <c r="D58" s="16"/>
    </row>
    <row r="59" spans="1:4" s="12" customFormat="1" ht="17.25">
      <c r="A59" s="20"/>
      <c r="B59" s="17"/>
      <c r="C59" s="21"/>
      <c r="D59" s="16"/>
    </row>
    <row r="60" spans="1:4" s="18" customFormat="1" ht="17.25">
      <c r="A60" s="20"/>
      <c r="B60" s="17"/>
      <c r="C60" s="21"/>
      <c r="D60" s="16"/>
    </row>
    <row r="61" spans="1:4" s="12" customFormat="1" ht="17.25">
      <c r="A61" s="20"/>
      <c r="B61" s="17"/>
      <c r="C61" s="21"/>
      <c r="D61" s="16"/>
    </row>
    <row r="62" spans="1:4" s="12" customFormat="1" ht="17.25">
      <c r="A62" s="20"/>
      <c r="B62" s="17"/>
      <c r="C62" s="21"/>
      <c r="D62" s="16"/>
    </row>
    <row r="63" spans="1:4" s="12" customFormat="1" ht="17.25">
      <c r="A63" s="20"/>
      <c r="B63" s="17"/>
      <c r="C63" s="21"/>
      <c r="D63" s="16"/>
    </row>
    <row r="64" spans="1:4" s="12" customFormat="1" ht="17.25">
      <c r="A64" s="20"/>
      <c r="B64" s="17"/>
      <c r="C64" s="21"/>
      <c r="D64" s="16"/>
    </row>
    <row r="65" spans="1:4" s="12" customFormat="1" ht="17.25">
      <c r="A65" s="20"/>
      <c r="B65" s="17"/>
      <c r="C65" s="21"/>
      <c r="D65" s="16"/>
    </row>
    <row r="66" spans="1:4" s="12" customFormat="1" ht="17.25">
      <c r="A66" s="20"/>
      <c r="B66" s="17"/>
      <c r="C66" s="21"/>
      <c r="D66" s="16"/>
    </row>
    <row r="67" spans="1:4" s="12" customFormat="1" ht="17.25">
      <c r="A67" s="20"/>
      <c r="B67" s="17"/>
      <c r="C67" s="21"/>
      <c r="D67" s="16"/>
    </row>
    <row r="68" spans="1:4" s="12" customFormat="1" ht="17.25">
      <c r="A68" s="20"/>
      <c r="B68" s="17"/>
      <c r="C68" s="21"/>
      <c r="D68" s="16"/>
    </row>
    <row r="69" spans="1:4" s="12" customFormat="1" ht="17.25">
      <c r="A69" s="20"/>
      <c r="B69" s="17"/>
      <c r="C69" s="21"/>
      <c r="D69" s="16"/>
    </row>
    <row r="70" spans="1:4" s="12" customFormat="1" ht="17.25">
      <c r="A70" s="20"/>
      <c r="B70" s="17"/>
      <c r="C70" s="21"/>
      <c r="D70" s="16"/>
    </row>
    <row r="71" spans="1:4" s="12" customFormat="1" ht="17.25">
      <c r="A71" s="20"/>
      <c r="B71" s="17"/>
      <c r="C71" s="21"/>
      <c r="D71" s="16"/>
    </row>
    <row r="72" spans="1:4" s="12" customFormat="1" ht="17.25">
      <c r="A72" s="20"/>
      <c r="B72" s="17"/>
      <c r="C72" s="21"/>
      <c r="D72" s="16"/>
    </row>
    <row r="73" spans="1:4" s="12" customFormat="1" ht="17.25">
      <c r="A73" s="20"/>
      <c r="B73" s="17"/>
      <c r="C73" s="21"/>
      <c r="D73" s="16"/>
    </row>
    <row r="74" spans="1:4" s="12" customFormat="1" ht="17.25">
      <c r="A74" s="20"/>
      <c r="B74" s="17"/>
      <c r="C74" s="21"/>
      <c r="D74" s="16"/>
    </row>
    <row r="75" spans="1:4" s="12" customFormat="1" ht="17.25">
      <c r="A75" s="20"/>
      <c r="B75" s="17"/>
      <c r="C75" s="21"/>
      <c r="D75" s="16"/>
    </row>
    <row r="76" spans="1:4" s="12" customFormat="1" ht="17.25">
      <c r="A76" s="20"/>
      <c r="B76" s="17"/>
      <c r="C76" s="21"/>
      <c r="D76" s="16"/>
    </row>
    <row r="77" spans="1:4" s="12" customFormat="1" ht="17.25">
      <c r="A77" s="20"/>
      <c r="B77" s="17"/>
      <c r="C77" s="21"/>
      <c r="D77" s="16"/>
    </row>
    <row r="78" spans="1:4" s="18" customFormat="1" ht="17.25">
      <c r="A78" s="20"/>
      <c r="B78" s="17"/>
      <c r="C78" s="21"/>
      <c r="D78" s="16"/>
    </row>
    <row r="79" spans="1:4" s="12" customFormat="1" ht="17.25">
      <c r="A79" s="20"/>
      <c r="B79" s="17"/>
      <c r="C79" s="21"/>
      <c r="D79" s="16"/>
    </row>
    <row r="80" spans="1:4" s="12" customFormat="1" ht="17.25">
      <c r="A80" s="20"/>
      <c r="B80" s="17"/>
      <c r="C80" s="21"/>
      <c r="D80" s="16"/>
    </row>
    <row r="81" spans="1:4" s="12" customFormat="1" ht="17.25">
      <c r="A81" s="20"/>
      <c r="B81" s="17"/>
      <c r="C81" s="21"/>
      <c r="D81" s="16"/>
    </row>
    <row r="82" spans="1:4" s="12" customFormat="1" ht="17.25">
      <c r="A82" s="20"/>
      <c r="B82" s="17"/>
      <c r="C82" s="21"/>
      <c r="D82" s="16"/>
    </row>
    <row r="83" spans="1:4" s="12" customFormat="1" ht="17.25">
      <c r="A83" s="20"/>
      <c r="B83" s="17"/>
      <c r="C83" s="21"/>
      <c r="D83" s="16"/>
    </row>
    <row r="84" spans="1:4" s="15" customFormat="1" ht="18">
      <c r="A84" s="20"/>
      <c r="B84" s="17"/>
      <c r="C84" s="21"/>
      <c r="D84" s="16"/>
    </row>
    <row r="85" spans="1:4" s="14" customFormat="1" ht="18">
      <c r="A85" s="20"/>
      <c r="B85" s="17"/>
      <c r="C85" s="21"/>
      <c r="D85" s="16"/>
    </row>
    <row r="86" spans="1:4" s="14" customFormat="1" ht="18">
      <c r="A86" s="20"/>
      <c r="B86" s="17"/>
      <c r="C86" s="21"/>
      <c r="D86" s="16"/>
    </row>
    <row r="87" spans="1:4" s="14" customFormat="1" ht="18">
      <c r="A87" s="20"/>
      <c r="B87" s="17"/>
      <c r="C87" s="21"/>
      <c r="D87" s="16"/>
    </row>
    <row r="88" spans="1:4" s="14" customFormat="1" ht="18">
      <c r="A88" s="20"/>
      <c r="B88" s="17"/>
      <c r="C88" s="21"/>
      <c r="D88" s="16"/>
    </row>
    <row r="89" spans="1:4" s="13" customFormat="1" ht="19.5">
      <c r="A89" s="20"/>
      <c r="B89" s="17"/>
      <c r="C89" s="21"/>
      <c r="D89" s="16"/>
    </row>
    <row r="90" spans="1:4" s="13" customFormat="1" ht="19.5">
      <c r="A90" s="20"/>
      <c r="B90" s="17"/>
      <c r="C90" s="21"/>
      <c r="D90" s="16"/>
    </row>
    <row r="91" spans="1:4" s="13" customFormat="1" ht="19.5">
      <c r="A91" s="20"/>
      <c r="B91" s="17"/>
      <c r="C91" s="21"/>
      <c r="D91" s="16"/>
    </row>
    <row r="92" spans="1:4" s="13" customFormat="1" ht="19.5">
      <c r="A92" s="20"/>
      <c r="B92" s="17"/>
      <c r="C92" s="21"/>
      <c r="D92" s="16"/>
    </row>
    <row r="93" spans="1:4" s="13" customFormat="1" ht="19.5">
      <c r="A93" s="20"/>
      <c r="B93" s="17"/>
      <c r="C93" s="21"/>
      <c r="D93" s="16"/>
    </row>
    <row r="94" spans="1:4" s="13" customFormat="1" ht="19.5">
      <c r="A94" s="20"/>
      <c r="B94" s="17"/>
      <c r="C94" s="21"/>
      <c r="D94" s="16"/>
    </row>
    <row r="95" spans="1:4" s="13" customFormat="1" ht="19.5">
      <c r="A95" s="20"/>
      <c r="B95" s="17"/>
      <c r="C95" s="21"/>
      <c r="D95" s="16"/>
    </row>
    <row r="96" spans="1:4" s="13" customFormat="1" ht="19.5">
      <c r="A96" s="20"/>
      <c r="B96" s="17"/>
      <c r="C96" s="21"/>
      <c r="D96" s="16"/>
    </row>
    <row r="97" spans="1:4" s="13" customFormat="1" ht="19.5">
      <c r="A97" s="20"/>
      <c r="B97" s="17"/>
      <c r="C97" s="21"/>
      <c r="D97" s="16"/>
    </row>
    <row r="98" spans="1:4" s="13" customFormat="1" ht="19.5">
      <c r="A98" s="20"/>
      <c r="B98" s="17"/>
      <c r="C98" s="21"/>
      <c r="D98" s="16"/>
    </row>
    <row r="259" ht="24.75" customHeight="1"/>
    <row r="260" ht="22.5" customHeight="1"/>
    <row r="838" ht="18" customHeight="1"/>
    <row r="864" ht="33.75" customHeight="1"/>
    <row r="865" ht="35.25" customHeight="1"/>
  </sheetData>
  <sheetProtection/>
  <mergeCells count="9">
    <mergeCell ref="A22:D22"/>
    <mergeCell ref="A21:D21"/>
    <mergeCell ref="A20:D20"/>
    <mergeCell ref="A1:F1"/>
    <mergeCell ref="A2:F2"/>
    <mergeCell ref="A17:D17"/>
    <mergeCell ref="A19:D19"/>
    <mergeCell ref="A18:D18"/>
    <mergeCell ref="A3:D3"/>
  </mergeCells>
  <printOptions horizontalCentered="1"/>
  <pageMargins left="0.511811023622047" right="0.196850393700787" top="0.433070866141732" bottom="0.511811023622047" header="0.31496062992126" footer="0.275590551181102"/>
  <pageSetup firstPageNumber="46" useFirstPageNumber="1" horizontalDpi="600" verticalDpi="600" orientation="portrait" paperSize="9" scale="60" r:id="rId2"/>
  <drawing r:id="rId1"/>
</worksheet>
</file>

<file path=xl/worksheets/sheet3.xml><?xml version="1.0" encoding="utf-8"?>
<worksheet xmlns="http://schemas.openxmlformats.org/spreadsheetml/2006/main" xmlns:r="http://schemas.openxmlformats.org/officeDocument/2006/relationships">
  <dimension ref="A1:C41"/>
  <sheetViews>
    <sheetView zoomScalePageLayoutView="0" workbookViewId="0" topLeftCell="A1">
      <selection activeCell="C1" sqref="C1"/>
    </sheetView>
  </sheetViews>
  <sheetFormatPr defaultColWidth="7.09765625" defaultRowHeight="15"/>
  <cols>
    <col min="1" max="1" width="23.19921875" style="2" customWidth="1"/>
    <col min="2" max="2" width="1" style="2" customWidth="1"/>
    <col min="3" max="3" width="25" style="2" customWidth="1"/>
    <col min="4" max="16384" width="7.09765625" style="2" customWidth="1"/>
  </cols>
  <sheetData>
    <row r="1" spans="1:3" ht="17.25">
      <c r="A1" s="11"/>
      <c r="C1" s="11"/>
    </row>
    <row r="2" ht="18" thickBot="1">
      <c r="A2" s="11"/>
    </row>
    <row r="3" spans="1:3" ht="18" thickBot="1">
      <c r="A3" s="11"/>
      <c r="C3" s="11"/>
    </row>
    <row r="4" spans="1:3" ht="17.25">
      <c r="A4" s="11"/>
      <c r="C4" s="11"/>
    </row>
    <row r="5" ht="17.25">
      <c r="C5" s="11"/>
    </row>
    <row r="6" ht="18" thickBot="1">
      <c r="C6" s="11"/>
    </row>
    <row r="7" spans="1:3" ht="17.25">
      <c r="A7" s="11"/>
      <c r="C7" s="11"/>
    </row>
    <row r="8" spans="1:3" ht="17.25">
      <c r="A8" s="11"/>
      <c r="C8" s="11"/>
    </row>
    <row r="9" spans="1:3" ht="17.25">
      <c r="A9" s="11"/>
      <c r="C9" s="11"/>
    </row>
    <row r="10" spans="1:3" ht="17.25">
      <c r="A10" s="11"/>
      <c r="C10" s="11"/>
    </row>
    <row r="11" spans="1:3" ht="18" thickBot="1">
      <c r="A11" s="11"/>
      <c r="C11" s="11"/>
    </row>
    <row r="12" ht="17.25">
      <c r="C12" s="11"/>
    </row>
    <row r="13" ht="18" thickBot="1">
      <c r="C13" s="11"/>
    </row>
    <row r="14" spans="1:3" ht="18" thickBot="1">
      <c r="A14" s="11"/>
      <c r="C14" s="11"/>
    </row>
    <row r="15" ht="17.25">
      <c r="A15" s="11"/>
    </row>
    <row r="16" ht="18" thickBot="1">
      <c r="A16" s="11"/>
    </row>
    <row r="17" spans="1:3" ht="18" thickBot="1">
      <c r="A17" s="11"/>
      <c r="C17" s="11"/>
    </row>
    <row r="18" ht="17.25">
      <c r="C18" s="11"/>
    </row>
    <row r="19" ht="17.25">
      <c r="C19" s="11"/>
    </row>
    <row r="20" spans="1:3" ht="17.25">
      <c r="A20" s="11"/>
      <c r="C20" s="11"/>
    </row>
    <row r="21" spans="1:3" ht="17.25">
      <c r="A21" s="11"/>
      <c r="C21" s="11"/>
    </row>
    <row r="22" spans="1:3" ht="17.25">
      <c r="A22" s="11"/>
      <c r="C22" s="11"/>
    </row>
    <row r="23" spans="1:3" ht="17.25">
      <c r="A23" s="11"/>
      <c r="C23" s="11"/>
    </row>
    <row r="24" ht="17.25">
      <c r="A24" s="11"/>
    </row>
    <row r="25" ht="17.25">
      <c r="A25" s="11"/>
    </row>
    <row r="26" spans="1:3" ht="18" thickBot="1">
      <c r="A26" s="11"/>
      <c r="C26" s="11"/>
    </row>
    <row r="27" spans="1:3" ht="17.25">
      <c r="A27" s="11"/>
      <c r="C27" s="11"/>
    </row>
    <row r="28" spans="1:3" ht="17.25">
      <c r="A28" s="11"/>
      <c r="C28" s="11"/>
    </row>
    <row r="29" spans="1:3" ht="17.25">
      <c r="A29" s="11"/>
      <c r="C29" s="11"/>
    </row>
    <row r="30" spans="1:3" ht="17.25">
      <c r="A30" s="11"/>
      <c r="C30" s="11"/>
    </row>
    <row r="31" spans="1:3" ht="17.25">
      <c r="A31" s="11"/>
      <c r="C31" s="11"/>
    </row>
    <row r="32" spans="1:3" ht="17.25">
      <c r="A32" s="11"/>
      <c r="C32" s="11"/>
    </row>
    <row r="33" spans="1:3" ht="17.25">
      <c r="A33" s="11"/>
      <c r="C33" s="11"/>
    </row>
    <row r="34" spans="1:3" ht="17.25">
      <c r="A34" s="11"/>
      <c r="C34" s="11"/>
    </row>
    <row r="35" spans="1:3" ht="17.25">
      <c r="A35" s="11"/>
      <c r="C35" s="11"/>
    </row>
    <row r="36" spans="1:3" ht="17.25">
      <c r="A36" s="11"/>
      <c r="C36" s="11"/>
    </row>
    <row r="37" ht="17.25">
      <c r="A37" s="11"/>
    </row>
    <row r="38" ht="17.25">
      <c r="A38" s="11"/>
    </row>
    <row r="39" spans="1:3" ht="17.25">
      <c r="A39" s="11"/>
      <c r="C39" s="11"/>
    </row>
    <row r="40" spans="1:3" ht="17.25">
      <c r="A40" s="11"/>
      <c r="C40" s="11"/>
    </row>
    <row r="41" spans="1:3" ht="17.25">
      <c r="A41" s="11"/>
      <c r="C41" s="11"/>
    </row>
  </sheetData>
  <sheetProtection password="8863" sheet="1" objects="1"/>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C26"/>
  <sheetViews>
    <sheetView showFormulas="1" zoomScalePageLayoutView="0" workbookViewId="0" topLeftCell="A1">
      <selection activeCell="C1" sqref="C1"/>
    </sheetView>
  </sheetViews>
  <sheetFormatPr defaultColWidth="7.09765625" defaultRowHeight="15"/>
  <cols>
    <col min="1" max="1" width="23.19921875" style="2" customWidth="1"/>
    <col min="2" max="2" width="1" style="2" customWidth="1"/>
    <col min="3" max="3" width="25" style="2" customWidth="1"/>
    <col min="4" max="16384" width="7.09765625" style="2" customWidth="1"/>
  </cols>
  <sheetData>
    <row r="1" ht="17.25">
      <c r="A1" t="s">
        <v>37</v>
      </c>
    </row>
    <row r="2" ht="14.25" thickBot="1">
      <c r="A2" s="1" t="s">
        <v>46</v>
      </c>
    </row>
    <row r="3" spans="1:3" ht="13.5" thickBot="1">
      <c r="A3" s="3" t="s">
        <v>47</v>
      </c>
      <c r="C3" s="4" t="s">
        <v>58</v>
      </c>
    </row>
    <row r="4" ht="12.75">
      <c r="A4" s="3">
        <v>3</v>
      </c>
    </row>
    <row r="6" ht="13.5" thickBot="1"/>
    <row r="7" ht="12.75">
      <c r="A7" s="5" t="s">
        <v>90</v>
      </c>
    </row>
    <row r="8" ht="12.75">
      <c r="A8" s="6" t="s">
        <v>91</v>
      </c>
    </row>
    <row r="9" ht="12.75">
      <c r="A9" s="7" t="s">
        <v>100</v>
      </c>
    </row>
    <row r="10" ht="12.75">
      <c r="A10" s="6" t="s">
        <v>101</v>
      </c>
    </row>
    <row r="11" ht="13.5" thickBot="1">
      <c r="A11" s="8" t="s">
        <v>102</v>
      </c>
    </row>
    <row r="13" ht="13.5" thickBot="1"/>
    <row r="14" ht="13.5" thickBot="1">
      <c r="A14" s="4" t="s">
        <v>103</v>
      </c>
    </row>
    <row r="16" ht="13.5" thickBot="1"/>
    <row r="17" ht="13.5" thickBot="1">
      <c r="C17" s="4" t="s">
        <v>104</v>
      </c>
    </row>
    <row r="20" ht="12.75">
      <c r="A20" s="9" t="s">
        <v>30</v>
      </c>
    </row>
    <row r="26" ht="13.5" thickBot="1">
      <c r="C26" s="10" t="s">
        <v>31</v>
      </c>
    </row>
  </sheetData>
  <sheetProtection password="8863" sheet="1" objects="1"/>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E53"/>
  <sheetViews>
    <sheetView showGridLines="0" zoomScale="85" zoomScaleNormal="85" zoomScaleSheetLayoutView="85" zoomScalePageLayoutView="0" workbookViewId="0" topLeftCell="A1">
      <selection activeCell="C4" sqref="C4"/>
    </sheetView>
  </sheetViews>
  <sheetFormatPr defaultColWidth="8.796875" defaultRowHeight="15"/>
  <cols>
    <col min="1" max="1" width="5.69921875" style="68" customWidth="1"/>
    <col min="2" max="2" width="48" style="68" customWidth="1"/>
    <col min="3" max="3" width="68.19921875" style="68" customWidth="1"/>
    <col min="4" max="4" width="15.09765625" style="68" customWidth="1"/>
    <col min="5" max="5" width="13.19921875" style="68" customWidth="1"/>
    <col min="6" max="6" width="14.19921875" style="569" customWidth="1"/>
    <col min="7" max="16384" width="9" style="68" customWidth="1"/>
  </cols>
  <sheetData>
    <row r="1" spans="1:5" ht="19.5">
      <c r="A1" s="1255" t="s">
        <v>1909</v>
      </c>
      <c r="B1" s="1255"/>
      <c r="C1" s="1256"/>
      <c r="D1" s="1256"/>
      <c r="E1" s="1256"/>
    </row>
    <row r="2" spans="1:5" ht="19.5">
      <c r="A2" s="1257" t="s">
        <v>2260</v>
      </c>
      <c r="B2" s="1257"/>
      <c r="C2" s="1258"/>
      <c r="D2" s="1258"/>
      <c r="E2" s="1258"/>
    </row>
    <row r="3" spans="1:5" ht="12" customHeight="1">
      <c r="A3" s="69"/>
      <c r="B3" s="69"/>
      <c r="C3" s="69"/>
      <c r="D3" s="69"/>
      <c r="E3" s="69"/>
    </row>
    <row r="4" spans="1:5" ht="62.25" customHeight="1">
      <c r="A4" s="433" t="s">
        <v>310</v>
      </c>
      <c r="B4" s="433" t="s">
        <v>838</v>
      </c>
      <c r="C4" s="433" t="s">
        <v>839</v>
      </c>
      <c r="D4" s="433" t="s">
        <v>309</v>
      </c>
      <c r="E4" s="431" t="s">
        <v>853</v>
      </c>
    </row>
    <row r="5" spans="1:5" ht="29.25" customHeight="1">
      <c r="A5" s="1259" t="s">
        <v>1939</v>
      </c>
      <c r="B5" s="1260"/>
      <c r="C5" s="1260"/>
      <c r="D5" s="1260"/>
      <c r="E5" s="1261"/>
    </row>
    <row r="6" spans="1:5" ht="29.25" customHeight="1">
      <c r="A6" s="566">
        <v>1</v>
      </c>
      <c r="B6" s="563" t="s">
        <v>840</v>
      </c>
      <c r="C6" s="565" t="s">
        <v>1178</v>
      </c>
      <c r="D6" s="563" t="s">
        <v>286</v>
      </c>
      <c r="E6" s="564">
        <v>100000</v>
      </c>
    </row>
    <row r="7" spans="1:5" ht="24.75" customHeight="1">
      <c r="A7" s="1264">
        <v>2</v>
      </c>
      <c r="B7" s="1262" t="s">
        <v>1966</v>
      </c>
      <c r="C7" s="560" t="s">
        <v>1177</v>
      </c>
      <c r="D7" s="561" t="s">
        <v>286</v>
      </c>
      <c r="E7" s="562">
        <v>450000</v>
      </c>
    </row>
    <row r="8" spans="1:5" ht="36" customHeight="1">
      <c r="A8" s="1265"/>
      <c r="B8" s="1263"/>
      <c r="C8" s="560" t="s">
        <v>1176</v>
      </c>
      <c r="D8" s="561" t="s">
        <v>286</v>
      </c>
      <c r="E8" s="562">
        <v>150000</v>
      </c>
    </row>
    <row r="9" spans="1:5" ht="27.75" customHeight="1">
      <c r="A9" s="1264">
        <v>3</v>
      </c>
      <c r="B9" s="1262" t="s">
        <v>1940</v>
      </c>
      <c r="C9" s="565" t="s">
        <v>1922</v>
      </c>
      <c r="D9" s="563" t="s">
        <v>286</v>
      </c>
      <c r="E9" s="564">
        <v>442000</v>
      </c>
    </row>
    <row r="10" spans="1:5" ht="27.75" customHeight="1">
      <c r="A10" s="984"/>
      <c r="B10" s="1009"/>
      <c r="C10" s="733" t="s">
        <v>1851</v>
      </c>
      <c r="D10" s="563" t="s">
        <v>286</v>
      </c>
      <c r="E10" s="564">
        <v>58000</v>
      </c>
    </row>
    <row r="11" spans="1:5" ht="27.75" customHeight="1">
      <c r="A11" s="984"/>
      <c r="B11" s="1009"/>
      <c r="C11" s="565" t="s">
        <v>1923</v>
      </c>
      <c r="D11" s="563" t="s">
        <v>286</v>
      </c>
      <c r="E11" s="564">
        <v>400000</v>
      </c>
    </row>
    <row r="12" spans="1:5" ht="39.75" customHeight="1">
      <c r="A12" s="984"/>
      <c r="B12" s="1009"/>
      <c r="C12" s="565" t="s">
        <v>1852</v>
      </c>
      <c r="D12" s="563" t="s">
        <v>287</v>
      </c>
      <c r="E12" s="564">
        <v>255000</v>
      </c>
    </row>
    <row r="13" spans="1:5" ht="39.75" customHeight="1">
      <c r="A13" s="984"/>
      <c r="B13" s="1009"/>
      <c r="C13" s="565" t="s">
        <v>1853</v>
      </c>
      <c r="D13" s="563" t="s">
        <v>286</v>
      </c>
      <c r="E13" s="564">
        <v>850000</v>
      </c>
    </row>
    <row r="14" spans="1:5" ht="50.25" customHeight="1">
      <c r="A14" s="566">
        <v>4</v>
      </c>
      <c r="B14" s="561" t="s">
        <v>1941</v>
      </c>
      <c r="C14" s="560" t="s">
        <v>1850</v>
      </c>
      <c r="D14" s="563" t="s">
        <v>286</v>
      </c>
      <c r="E14" s="564">
        <v>300000</v>
      </c>
    </row>
    <row r="15" spans="1:5" ht="63.75" customHeight="1">
      <c r="A15" s="761">
        <v>5</v>
      </c>
      <c r="B15" s="759" t="s">
        <v>1945</v>
      </c>
      <c r="C15" s="565" t="s">
        <v>1944</v>
      </c>
      <c r="D15" s="561" t="s">
        <v>286</v>
      </c>
      <c r="E15" s="756">
        <v>200000</v>
      </c>
    </row>
    <row r="16" spans="1:5" ht="44.25" customHeight="1">
      <c r="A16" s="753">
        <v>6</v>
      </c>
      <c r="B16" s="759" t="s">
        <v>1934</v>
      </c>
      <c r="C16" s="755" t="s">
        <v>1925</v>
      </c>
      <c r="D16" s="561" t="s">
        <v>286</v>
      </c>
      <c r="E16" s="756">
        <v>200000</v>
      </c>
    </row>
    <row r="17" spans="1:5" ht="41.25" customHeight="1">
      <c r="A17" s="753">
        <v>7</v>
      </c>
      <c r="B17" s="759" t="s">
        <v>1942</v>
      </c>
      <c r="C17" s="755" t="s">
        <v>1943</v>
      </c>
      <c r="D17" s="561" t="s">
        <v>286</v>
      </c>
      <c r="E17" s="756">
        <v>200000</v>
      </c>
    </row>
    <row r="18" spans="1:5" ht="59.25" customHeight="1">
      <c r="A18" s="753">
        <v>8</v>
      </c>
      <c r="B18" s="760" t="s">
        <v>1933</v>
      </c>
      <c r="C18" s="755" t="s">
        <v>1926</v>
      </c>
      <c r="D18" s="561" t="s">
        <v>286</v>
      </c>
      <c r="E18" s="758">
        <v>200000</v>
      </c>
    </row>
    <row r="19" spans="1:5" ht="58.5" customHeight="1">
      <c r="A19" s="753">
        <v>9</v>
      </c>
      <c r="B19" s="759" t="s">
        <v>1932</v>
      </c>
      <c r="C19" s="757" t="s">
        <v>1927</v>
      </c>
      <c r="D19" s="561" t="s">
        <v>286</v>
      </c>
      <c r="E19" s="756">
        <v>150000</v>
      </c>
    </row>
    <row r="20" spans="1:5" ht="58.5" customHeight="1">
      <c r="A20" s="753">
        <v>10</v>
      </c>
      <c r="B20" s="759" t="s">
        <v>1931</v>
      </c>
      <c r="C20" s="745" t="s">
        <v>1928</v>
      </c>
      <c r="D20" s="561" t="s">
        <v>1929</v>
      </c>
      <c r="E20" s="756">
        <v>200000</v>
      </c>
    </row>
    <row r="21" spans="1:5" ht="59.25" customHeight="1">
      <c r="A21" s="754">
        <v>11</v>
      </c>
      <c r="B21" s="759" t="s">
        <v>1935</v>
      </c>
      <c r="C21" s="745" t="s">
        <v>1930</v>
      </c>
      <c r="D21" s="561" t="s">
        <v>1929</v>
      </c>
      <c r="E21" s="756">
        <v>200000</v>
      </c>
    </row>
    <row r="22" spans="1:5" ht="66" customHeight="1">
      <c r="A22" s="753">
        <v>12</v>
      </c>
      <c r="B22" s="759" t="s">
        <v>1937</v>
      </c>
      <c r="C22" s="745" t="s">
        <v>1930</v>
      </c>
      <c r="D22" s="561" t="s">
        <v>1936</v>
      </c>
      <c r="E22" s="758">
        <v>331000</v>
      </c>
    </row>
    <row r="23" spans="1:5" ht="80.25" customHeight="1">
      <c r="A23" s="752">
        <v>13</v>
      </c>
      <c r="B23" s="752" t="s">
        <v>1938</v>
      </c>
      <c r="C23" s="565" t="s">
        <v>1908</v>
      </c>
      <c r="D23" s="563" t="s">
        <v>286</v>
      </c>
      <c r="E23" s="564">
        <v>350000</v>
      </c>
    </row>
    <row r="24" spans="1:5" ht="19.5" hidden="1">
      <c r="A24" s="1252" t="s">
        <v>1179</v>
      </c>
      <c r="B24" s="1253"/>
      <c r="C24" s="1253"/>
      <c r="D24" s="1253"/>
      <c r="E24" s="1254"/>
    </row>
    <row r="25" spans="1:5" ht="19.5" hidden="1">
      <c r="A25" s="567"/>
      <c r="B25" s="563"/>
      <c r="C25" s="565"/>
      <c r="D25" s="563"/>
      <c r="E25" s="564"/>
    </row>
    <row r="26" spans="1:5" ht="19.5">
      <c r="A26" s="70"/>
      <c r="B26" s="70"/>
      <c r="C26" s="71"/>
      <c r="D26" s="71"/>
      <c r="E26" s="71"/>
    </row>
    <row r="30" ht="19.5">
      <c r="C30" s="68" t="s">
        <v>1337</v>
      </c>
    </row>
    <row r="38" spans="3:5" ht="21">
      <c r="C38" s="72"/>
      <c r="D38" s="72"/>
      <c r="E38" s="72"/>
    </row>
    <row r="47" spans="3:5" ht="19.5">
      <c r="C47" s="73"/>
      <c r="D47" s="73"/>
      <c r="E47" s="73"/>
    </row>
    <row r="49" spans="3:5" ht="18" customHeight="1">
      <c r="C49" s="72"/>
      <c r="D49" s="72"/>
      <c r="E49" s="72"/>
    </row>
    <row r="50" ht="18" customHeight="1"/>
    <row r="53" spans="3:5" ht="21">
      <c r="C53" s="72"/>
      <c r="D53" s="72"/>
      <c r="E53" s="72"/>
    </row>
    <row r="189" ht="45" customHeight="1"/>
    <row r="513" ht="24.75" customHeight="1"/>
    <row r="514" ht="22.5" customHeight="1"/>
    <row r="1092" ht="18" customHeight="1"/>
    <row r="1118" ht="33.75" customHeight="1"/>
    <row r="1119" ht="35.25" customHeight="1"/>
  </sheetData>
  <sheetProtection/>
  <mergeCells count="8">
    <mergeCell ref="A24:E24"/>
    <mergeCell ref="A1:E1"/>
    <mergeCell ref="A2:E2"/>
    <mergeCell ref="A5:E5"/>
    <mergeCell ref="B7:B8"/>
    <mergeCell ref="B9:B13"/>
    <mergeCell ref="A9:A13"/>
    <mergeCell ref="A7:A8"/>
  </mergeCells>
  <printOptions/>
  <pageMargins left="0.56496063" right="0.06496063" top="0.86" bottom="0.748031496062992" header="0.31496062992126" footer="0.31496062992126"/>
  <pageSetup horizontalDpi="600" verticalDpi="600" orientation="landscape"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Tinh Dong Thap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 Tai Chanh vat Gia</dc:creator>
  <cp:keywords/>
  <dc:description/>
  <cp:lastModifiedBy>Admin</cp:lastModifiedBy>
  <cp:lastPrinted>2022-04-12T02:25:03Z</cp:lastPrinted>
  <dcterms:created xsi:type="dcterms:W3CDTF">1999-11-01T22:34:33Z</dcterms:created>
  <dcterms:modified xsi:type="dcterms:W3CDTF">2022-04-12T09:37:09Z</dcterms:modified>
  <cp:category/>
  <cp:version/>
  <cp:contentType/>
  <cp:contentStatus/>
</cp:coreProperties>
</file>