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05" windowWidth="10320" windowHeight="7155" tabRatio="594" activeTab="0"/>
  </bookViews>
  <sheets>
    <sheet name="Phụ lục 1-1" sheetId="1" r:id="rId1"/>
    <sheet name="Phụ lục 1-2" sheetId="2" r:id="rId2"/>
    <sheet name="00000000" sheetId="3" state="veryHidden" r:id="rId3"/>
    <sheet name="00000001" sheetId="4" state="veryHidden" r:id="rId4"/>
    <sheet name="Phụ lục 1-3" sheetId="5"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'Phụ lục 1-1'!$A$1:$F$2076</definedName>
    <definedName name="_xlnm.Print_Titles" localSheetId="0">'Phụ lục 1-1'!$3:$7</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500" authorId="0">
      <text>
        <r>
          <rPr>
            <b/>
            <sz val="8"/>
            <rFont val="Tahoma"/>
            <family val="2"/>
          </rPr>
          <t>Admin:</t>
        </r>
        <r>
          <rPr>
            <sz val="8"/>
            <rFont val="Tahoma"/>
            <family val="2"/>
          </rPr>
          <t xml:space="preserve">
</t>
        </r>
      </text>
    </comment>
    <comment ref="F1093"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<sst xmlns="http://schemas.openxmlformats.org/spreadsheetml/2006/main" count="4764" uniqueCount="2217">
  <si>
    <t>TCVN 1551-1993</t>
  </si>
  <si>
    <t>TCVN 5175-1990</t>
  </si>
  <si>
    <t xml:space="preserve"> Boùng  neùon 1,2 m Ñieän Quang</t>
  </si>
  <si>
    <t>TCVN 6260:2009</t>
  </si>
  <si>
    <t>tôø</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</si>
  <si>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</si>
  <si>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</si>
  <si>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</si>
  <si>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</si>
  <si>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</si>
  <si>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</si>
  <si>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</si>
  <si>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</si>
  <si>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</si>
  <si>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</si>
  <si>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</si>
  <si>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</si>
  <si>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</si>
  <si>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</si>
  <si>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 Thi coâng bôm beâtoâng  &lt; 15m</t>
  </si>
  <si>
    <t>ISO 4422:1996</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</si>
  <si>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</si>
  <si>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</si>
  <si>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</si>
  <si>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</si>
  <si>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</si>
  <si>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</si>
  <si>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</si>
  <si>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t xml:space="preserve"> Boùng  neùon 0,6 m Ñieän Quang</t>
  </si>
  <si>
    <t>Que haøn Nhaät  3,2ly</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</si>
  <si>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</si>
  <si>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</si>
  <si>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</si>
  <si>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</si>
  <si>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</si>
  <si>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</si>
  <si>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</si>
  <si>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</si>
  <si>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</si>
  <si>
    <t>- Gaïch khía  20x20 daøy 2cm, loại 1</t>
  </si>
  <si>
    <t>kg</t>
  </si>
  <si>
    <t>TIEÂU CHUAÅN KYÕ THUAÄT</t>
  </si>
  <si>
    <t>m2</t>
  </si>
  <si>
    <t>tấn</t>
  </si>
  <si>
    <t xml:space="preserve">Khoaù tay nắm Solex traéng </t>
  </si>
  <si>
    <t xml:space="preserve">Khoaù tay nắm Solex naâu </t>
  </si>
  <si>
    <t xml:space="preserve"> Quaït baøn Hali loaïi B3</t>
  </si>
  <si>
    <t>Book1</t>
  </si>
  <si>
    <t>C:\PROGRAM FILES\MICROSOFT OFFICE\OFFICE\xlstart\Book1.</t>
  </si>
  <si>
    <t xml:space="preserve"> Tai ñeøn Vieät Nam loaïi 1</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</si>
  <si>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</si>
  <si>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</si>
  <si>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</si>
  <si>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</si>
  <si>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</si>
  <si>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</si>
  <si>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</si>
  <si>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Coâng ty TNHH xaây dựng Tiến Đạt:  </t>
  </si>
  <si>
    <t xml:space="preserve"> Boät maøu Myõ</t>
  </si>
  <si>
    <t>**Auto and On Sheet Starts Here**</t>
  </si>
  <si>
    <t xml:space="preserve"> Cöûa ñi Panoâ saét chöa keå kính khoùa (hoa vaên saét deït)</t>
  </si>
  <si>
    <t xml:space="preserve"> Boät ñaù</t>
  </si>
  <si>
    <t>TCVN 7451:2004</t>
  </si>
  <si>
    <t xml:space="preserve"> Con chuoät Philip</t>
  </si>
  <si>
    <t xml:space="preserve"> Khung boâng saét (theùp oáng vuoâng 14)</t>
  </si>
  <si>
    <t xml:space="preserve"> Quaït treo töôøng hieäu Hali (1 daây)</t>
  </si>
  <si>
    <t xml:space="preserve"> Quaït thoâng gioù hieäu Panasonic ÑK 20</t>
  </si>
  <si>
    <t>Keõm gai</t>
  </si>
  <si>
    <t>- Gaïch boâng 20x20 daøy 2cm, loại 1</t>
  </si>
  <si>
    <t xml:space="preserve"> Cöûa ñi Panoâ saét chöa kính khoùa (hoa vaên saét vuoâng)</t>
  </si>
  <si>
    <t>OÁng uPVC - Cty CP Nhöïa Taân Tieán:</t>
  </si>
  <si>
    <t>BS 3505:1968</t>
  </si>
  <si>
    <t>TCVN 6151:1996</t>
  </si>
  <si>
    <t xml:space="preserve"> Khung boâng saét (saét deït 18 x 3,2 mm)</t>
  </si>
  <si>
    <t xml:space="preserve"> Taêng phoâ ñieän töû  Bell</t>
  </si>
  <si>
    <t xml:space="preserve"> Taêng phoâ NANO-2</t>
  </si>
  <si>
    <t xml:space="preserve"> Taêng phoâ NANO-1</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</si>
  <si>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</si>
  <si>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</si>
  <si>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</si>
  <si>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</si>
  <si>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</si>
  <si>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</si>
  <si>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</si>
  <si>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</si>
  <si>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</si>
  <si>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</si>
  <si>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</si>
  <si>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Que haøn Haø Vieät  3,2ly</t>
  </si>
  <si>
    <t>"</t>
  </si>
  <si>
    <t>- Gaïch ñaù maøi 40 x 40 daøy 3,2cm loaïi 1</t>
  </si>
  <si>
    <t>lít</t>
  </si>
  <si>
    <t>Cty cổ phần sản xuất kinh doanh Toàn Mỹ (bồn + chân)</t>
  </si>
  <si>
    <t>Classic.Poppy by VicodinES</t>
  </si>
  <si>
    <t>With Lord Natas</t>
  </si>
  <si>
    <t xml:space="preserve"> Cöûa soå khung saét chöa keå kính khoùa (hoa vaên saét deït)</t>
  </si>
  <si>
    <t>m</t>
  </si>
  <si>
    <t>vieân</t>
  </si>
  <si>
    <t>caây</t>
  </si>
  <si>
    <t>caëp</t>
  </si>
  <si>
    <t>boä</t>
  </si>
  <si>
    <t>oáng</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</si>
  <si>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</si>
  <si>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</si>
  <si>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</si>
  <si>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</si>
  <si>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</si>
  <si>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</si>
  <si>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</si>
  <si>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</si>
  <si>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</si>
  <si>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 xml:space="preserve"> Coâng taéc nhöïa Viet Nam</t>
  </si>
  <si>
    <t xml:space="preserve"> Traéng 5 mm Vieät-Nhaät (thöïc teá daøy 4,8mm)</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</si>
  <si>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</si>
  <si>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</si>
  <si>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</si>
  <si>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</si>
  <si>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</si>
  <si>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</si>
  <si>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</si>
  <si>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 xml:space="preserve"> Boät maøu xuaát khaåu</t>
  </si>
  <si>
    <t>I</t>
  </si>
  <si>
    <t>“</t>
  </si>
  <si>
    <t xml:space="preserve"> Ñuoâi ñeøn troøn Vieät Nam loaïi toát</t>
  </si>
  <si>
    <t>ASTM : C636</t>
  </si>
  <si>
    <t>- Dày 0,40mm</t>
  </si>
  <si>
    <t>- Dày 0,42mm</t>
  </si>
  <si>
    <t>- Dày 0,45mm</t>
  </si>
  <si>
    <t>- Dày 0,50mm</t>
  </si>
  <si>
    <t>TCVN 7493:2005</t>
  </si>
  <si>
    <t>Voâi ña ù(voâi cục)</t>
  </si>
  <si>
    <t>TCVN 9028-2011</t>
  </si>
  <si>
    <t>ISO 4427-2:2007</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</si>
  <si>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</si>
  <si>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</si>
  <si>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</si>
  <si>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</si>
  <si>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</si>
  <si>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</si>
  <si>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</si>
  <si>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</si>
  <si>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</si>
  <si>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</si>
  <si>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</si>
  <si>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</si>
  <si>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</si>
  <si>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</si>
  <si>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</si>
  <si>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</si>
  <si>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</si>
  <si>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</si>
  <si>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</si>
  <si>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</si>
  <si>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</si>
  <si>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</si>
  <si>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</si>
  <si>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</si>
  <si>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</si>
  <si>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</si>
  <si>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</si>
  <si>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xml:space="preserve"> Boùng troøn 75W-220V Ñieän Quang</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</si>
  <si>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</si>
  <si>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</si>
  <si>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</si>
  <si>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</si>
  <si>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</si>
  <si>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</si>
  <si>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</si>
  <si>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</si>
  <si>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</si>
  <si>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</si>
  <si>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</si>
  <si>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</si>
  <si>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</si>
  <si>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</si>
  <si>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</si>
  <si>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</si>
  <si>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</si>
  <si>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</si>
  <si>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</si>
  <si>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QCVN 16:2014/BXD</t>
  </si>
  <si>
    <t>cây</t>
  </si>
  <si>
    <t>- Bột trét SPEC FILLER INT-EXTERIOR (trong và ngoài) loại 40 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</si>
  <si>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</si>
  <si>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</si>
  <si>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</si>
  <si>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</si>
  <si>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</si>
  <si>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</si>
  <si>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</si>
  <si>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</si>
  <si>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</si>
  <si>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Cty CP nhựa Thieáu nieân Tieàn Phong phía Nam:</t>
  </si>
  <si>
    <t>Vữa xây HIDICO-BTN (bao 50kg)</t>
  </si>
  <si>
    <t>TCVN 1453: 1986</t>
  </si>
  <si>
    <t xml:space="preserve">TCVN 7744: 2013 </t>
  </si>
  <si>
    <t>Cừ kích thước 10x10cm dài 1,2 mét</t>
  </si>
  <si>
    <t>Cừ kích thước 10x10cm dài 1,5 mét</t>
  </si>
  <si>
    <t>Cừ kích thước 10x10cm dài 2 mét</t>
  </si>
  <si>
    <t>Cừ kích thước 10x10cm dài 2,5 mét</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</si>
  <si>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</si>
  <si>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</si>
  <si>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</si>
  <si>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</si>
  <si>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</si>
  <si>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</si>
  <si>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ASTM 2241; BS 3505</t>
  </si>
  <si>
    <t>TCVN 6151:2002</t>
  </si>
  <si>
    <t>TCVN 7745:2007; QCVN 16:2014/BXD</t>
  </si>
  <si>
    <t>JIS A 5335-1987</t>
  </si>
  <si>
    <t>- Dày 0,52mm</t>
  </si>
  <si>
    <t>BS 3505</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</si>
  <si>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</si>
  <si>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</si>
  <si>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</si>
  <si>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</si>
  <si>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</si>
  <si>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</si>
  <si>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</si>
  <si>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</si>
  <si>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</si>
  <si>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</si>
  <si>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</si>
  <si>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</si>
  <si>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</si>
  <si>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</si>
  <si>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</si>
  <si>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</si>
  <si>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</si>
  <si>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</si>
  <si>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</si>
  <si>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</si>
  <si>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</si>
  <si>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</si>
  <si>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</si>
  <si>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</si>
  <si>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</si>
  <si>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</si>
  <si>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</si>
  <si>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</si>
  <si>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CVV/DSTA-3x16</t>
  </si>
  <si>
    <t>CVV/DSTA-3x50</t>
  </si>
  <si>
    <t>CVV/DSTA-3x185</t>
  </si>
  <si>
    <t>Dây đồng trần xoắn, tiết diện &gt; 4mm2 đến = 10 mm2</t>
  </si>
  <si>
    <t>TCVN 6447:1998/ AS 3560</t>
  </si>
  <si>
    <t>LV-ABC-2x50</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</si>
  <si>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</si>
  <si>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</si>
  <si>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</si>
  <si>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</si>
  <si>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</si>
  <si>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</si>
  <si>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</si>
  <si>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</si>
  <si>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</si>
  <si>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</si>
  <si>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</si>
  <si>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</si>
  <si>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</si>
  <si>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</si>
  <si>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</si>
  <si>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</si>
  <si>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</si>
  <si>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</si>
  <si>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</si>
  <si>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</si>
  <si>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</si>
  <si>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</si>
  <si>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</si>
  <si>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</si>
  <si>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</si>
  <si>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</si>
  <si>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</si>
  <si>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</si>
  <si>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</si>
  <si>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</si>
  <si>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</si>
  <si>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</si>
  <si>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</si>
  <si>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</si>
  <si>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</si>
  <si>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</si>
  <si>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</si>
  <si>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</si>
  <si>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</si>
  <si>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</si>
  <si>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Bộ đèn LED Panel Điện Quang ĐQ LEDPN01 12727 300x300 (12W warmwhite)</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</si>
  <si>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</si>
  <si>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</si>
  <si>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</si>
  <si>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</si>
  <si>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</si>
  <si>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</si>
  <si>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</si>
  <si>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</si>
  <si>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</si>
  <si>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</si>
  <si>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</si>
  <si>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</si>
  <si>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</si>
  <si>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</si>
  <si>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</si>
  <si>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</si>
  <si>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</si>
  <si>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</si>
  <si>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</si>
  <si>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Cát san lấp</t>
  </si>
  <si>
    <t>Cát xây dựng</t>
  </si>
  <si>
    <t>Huyện Tân Hồng</t>
  </si>
  <si>
    <t>Huyện Tam Nông</t>
  </si>
  <si>
    <t>Huyện Thanh Bình</t>
  </si>
  <si>
    <t>Huyện Châu Thành</t>
  </si>
  <si>
    <t>Huyện Lai Vung</t>
  </si>
  <si>
    <t>Huyện Lấp Vò</t>
  </si>
  <si>
    <t>Huyện Tháp Mười</t>
  </si>
  <si>
    <t>Bộ đèn LED Panel tròn Điện Quang ĐQ LEDPN04 027765 120 (6W daylight F120)</t>
  </si>
  <si>
    <t>Bộ đèn LED Panel tròn Điện Quang ĐQ LEDPN04 027727 120 (6W warmwhite F120)</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</si>
  <si>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</si>
  <si>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</si>
  <si>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</si>
  <si>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</si>
  <si>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</si>
  <si>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</si>
  <si>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</si>
  <si>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</si>
  <si>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</si>
  <si>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</si>
  <si>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</si>
  <si>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</si>
  <si>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</si>
  <si>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</si>
  <si>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Loại cát</t>
  </si>
  <si>
    <t>STT</t>
  </si>
  <si>
    <t>chai</t>
  </si>
  <si>
    <t>''</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</si>
  <si>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</si>
  <si>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</si>
  <si>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</si>
  <si>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</si>
  <si>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</si>
  <si>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Đá 4 x 6</t>
  </si>
  <si>
    <t>Đá 1 x 2</t>
  </si>
  <si>
    <t xml:space="preserve">Đá 0 x 4 </t>
  </si>
  <si>
    <t>Đá mi sàn</t>
  </si>
  <si>
    <t>Thạnh Phú   - Đồng Nai</t>
  </si>
  <si>
    <t>Đá mi bụi</t>
  </si>
  <si>
    <t>Bình Dương</t>
  </si>
  <si>
    <t>Tân Cang</t>
  </si>
  <si>
    <t>Thạnh Phú - Đồng Nai</t>
  </si>
  <si>
    <t>Tân Cang BT</t>
  </si>
  <si>
    <t>Thạnh Phú  - Đồng Nai</t>
  </si>
  <si>
    <t xml:space="preserve">Trắng 5 li cường lực </t>
  </si>
  <si>
    <t xml:space="preserve">Trắng 8 li cường lực </t>
  </si>
  <si>
    <t xml:space="preserve">Trắng 10 li cường lực </t>
  </si>
  <si>
    <t xml:space="preserve">Trắng 12 li cường lực </t>
  </si>
  <si>
    <t>Cát xây dựng (hạt trung)</t>
  </si>
  <si>
    <t>Cát xây dựng khai thác (hạt nhuyễn)</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</si>
  <si>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</si>
  <si>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</si>
  <si>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</si>
  <si>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</si>
  <si>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</si>
  <si>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</si>
  <si>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</si>
  <si>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</si>
  <si>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</si>
  <si>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</si>
  <si>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</si>
  <si>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</si>
  <si>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</si>
  <si>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</si>
  <si>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</si>
  <si>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</si>
  <si>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</si>
  <si>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</si>
  <si>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Cửa nhôm</t>
  </si>
  <si>
    <t>Kính thông thường</t>
  </si>
  <si>
    <t>Thiết bị điện các loại</t>
  </si>
  <si>
    <t>Taám oáp maët tieàn (2 maët), giaù bao goàm phuï kieän vaø coâng laép ñaët:</t>
  </si>
  <si>
    <t>NGÓI</t>
  </si>
  <si>
    <t>Tiêu chuẩn 22TCN 
272-05 </t>
  </si>
  <si>
    <t>TCVN 8491-2:2011/QCVN 16:2015</t>
  </si>
  <si>
    <t>BÊ TÔNG THƯƠNG PHẨM</t>
  </si>
  <si>
    <t>QCVN 16:2014/BXD và TCVN 6477/2016</t>
  </si>
  <si>
    <t>Gạch bê tông đặc, KT 40x80x180mm, Mác 75</t>
  </si>
  <si>
    <t>Gạch bê tông 4 lỗ, KT 80x80x180mm, Mác 75</t>
  </si>
  <si>
    <t>Gạch bê tông Block, KT 100x200x400mm, Mác 75</t>
  </si>
  <si>
    <t>Gạch bê tông Block, KT 200x200x400mm, Mác 75</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</si>
  <si>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</si>
  <si>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</si>
  <si>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</si>
  <si>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</si>
  <si>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</si>
  <si>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</si>
  <si>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</si>
  <si>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</si>
  <si>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</si>
  <si>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</si>
  <si>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</si>
  <si>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</si>
  <si>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</si>
  <si>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</si>
  <si>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</si>
  <si>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</si>
  <si>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</si>
  <si>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</si>
  <si>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</si>
  <si>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</si>
  <si>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</si>
  <si>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</si>
  <si>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</si>
  <si>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</si>
  <si>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</si>
  <si>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</si>
  <si>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</si>
  <si>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</si>
  <si>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</si>
  <si>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</si>
  <si>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</si>
  <si>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</si>
  <si>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</si>
  <si>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</si>
  <si>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</si>
  <si>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</si>
  <si>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</si>
  <si>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</si>
  <si>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</si>
  <si>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</si>
  <si>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</si>
  <si>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</si>
  <si>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</si>
  <si>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</si>
  <si>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GẠCH XÂY CÁC LOẠI</t>
  </si>
  <si>
    <t>GIÁ NƠI SX, CÓ VAT (đồng)</t>
  </si>
  <si>
    <t>GIÁ TẠI TP. CAO LÃNH,
 CÓ THUẾ VAT (đồng)</t>
  </si>
  <si>
    <t>Tiêu chuẩn 
22TCN 272-05 </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</si>
  <si>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</si>
  <si>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</si>
  <si>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</si>
  <si>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</si>
  <si>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</si>
  <si>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</si>
  <si>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</si>
  <si>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</si>
  <si>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</si>
  <si>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</si>
  <si>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</si>
  <si>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t>Cường độ chịu kéo 9.5kN/m</t>
  </si>
  <si>
    <t>k</t>
  </si>
  <si>
    <t>Máy lạnh</t>
  </si>
  <si>
    <t>Panasonic 1.5HP dòng inverter</t>
  </si>
  <si>
    <t>Panasonic 1.5HP dòng thường</t>
  </si>
  <si>
    <t>Daikin 1.5 HP dòng inverter</t>
  </si>
  <si>
    <t>Daikin 1.5 HP dòng thường</t>
  </si>
  <si>
    <t>Daikin 2.0 HP dòng inverter</t>
  </si>
  <si>
    <t>Daikin 2.0 HP dòng thường</t>
  </si>
  <si>
    <t>l</t>
  </si>
  <si>
    <t>n</t>
  </si>
  <si>
    <t xml:space="preserve"> Cöûa soå khung saét chöa keå kính khoùa  (hoa vaên saét vuoâng)</t>
  </si>
  <si>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</si>
  <si>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</si>
  <si>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</si>
  <si>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</si>
  <si>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</si>
  <si>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</si>
  <si>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</si>
  <si>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</si>
  <si>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</si>
  <si>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</si>
  <si>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</si>
  <si>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</si>
  <si>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</si>
  <si>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</si>
  <si>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</si>
  <si>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</si>
  <si>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</si>
  <si>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</si>
  <si>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</si>
  <si>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</si>
  <si>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</si>
  <si>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</si>
  <si>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</si>
  <si>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</si>
  <si>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</si>
  <si>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</si>
  <si>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</si>
  <si>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</si>
  <si>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</si>
  <si>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</si>
  <si>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</si>
  <si>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</si>
  <si>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</si>
  <si>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</si>
  <si>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</si>
  <si>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</si>
  <si>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</si>
  <si>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</si>
  <si>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</si>
  <si>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</si>
  <si>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Gạch thạch Anh bóng kiếng:</t>
  </si>
  <si>
    <r>
      <t>m</t>
    </r>
    <r>
      <rPr>
        <vertAlign val="superscript"/>
        <sz val="14"/>
        <color indexed="12"/>
        <rFont val="VNI-Times"/>
        <family val="0"/>
      </rPr>
      <t>2</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</si>
  <si>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</si>
  <si>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</si>
  <si>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</si>
  <si>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</si>
  <si>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</si>
  <si>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</si>
  <si>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</si>
  <si>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</si>
  <si>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</si>
  <si>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</si>
  <si>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</si>
  <si>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</si>
  <si>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</si>
  <si>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</si>
  <si>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</si>
  <si>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t xml:space="preserve">Đá 1x2 </t>
  </si>
  <si>
    <t>Đá 4x6 Thạnh Phú - Đồng Nai</t>
  </si>
  <si>
    <t>Đá 0x4 Thạnh Phú - Đồng Nai</t>
  </si>
  <si>
    <t xml:space="preserve">Đá mi bụi Bình Dương </t>
  </si>
  <si>
    <t>Đá mi sàn Bình Dương</t>
  </si>
  <si>
    <t xml:space="preserve">Hóa An - Biên Hòa </t>
  </si>
  <si>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</si>
  <si>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</si>
  <si>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</si>
  <si>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</si>
  <si>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</si>
  <si>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</si>
  <si>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</si>
  <si>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</si>
  <si>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</si>
  <si>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</si>
  <si>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</si>
  <si>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</si>
  <si>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</si>
  <si>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</si>
  <si>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</si>
  <si>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</si>
  <si>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</si>
  <si>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</si>
  <si>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</si>
  <si>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</si>
  <si>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</si>
  <si>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</si>
  <si>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</si>
  <si>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</si>
  <si>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Dày 0,48mm</t>
  </si>
  <si>
    <t>- Dày 0,54mm</t>
  </si>
  <si>
    <t>- Dày 0,58mm</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</si>
  <si>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</si>
  <si>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</si>
  <si>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</si>
  <si>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</si>
  <si>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</si>
  <si>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</si>
  <si>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</si>
  <si>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</si>
  <si>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</si>
  <si>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</si>
  <si>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</si>
  <si>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</si>
  <si>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</si>
  <si>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</si>
  <si>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</si>
  <si>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</si>
  <si>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</si>
  <si>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</si>
  <si>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</si>
  <si>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</si>
  <si>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</si>
  <si>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</si>
  <si>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</si>
  <si>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</si>
  <si>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</si>
  <si>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</si>
  <si>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</si>
  <si>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</si>
  <si>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</si>
  <si>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</si>
  <si>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</si>
  <si>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</si>
  <si>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</si>
  <si>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</si>
  <si>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Cừ kích thước 10x10cm dài 1,0 mét</t>
  </si>
  <si>
    <t>m2 lưới</t>
  </si>
  <si>
    <t>CV 1x1 - 0.6/1kV</t>
  </si>
  <si>
    <t>CV 1x1.5 - 0.6/1kV</t>
  </si>
  <si>
    <t>CV 1x2 - 0.6/1kV</t>
  </si>
  <si>
    <t>CV 1x2.5 - 0.6/1kV</t>
  </si>
  <si>
    <t>CV 1x3 - 0.6/1kV</t>
  </si>
  <si>
    <t>CV 1x3.5 - 0.6/1kV</t>
  </si>
  <si>
    <t>CV 1x5</t>
  </si>
  <si>
    <t>CV 1x5.5 - 0.6/1kV</t>
  </si>
  <si>
    <t>CV 1x6 - 0.6/1kV</t>
  </si>
  <si>
    <t>CV 1x8 - 0.6/1kV</t>
  </si>
  <si>
    <t>CV 1x10 - 0.6/1kV</t>
  </si>
  <si>
    <t>VCTFK 2x0.75 - 300/5000V (Vcmo)</t>
  </si>
  <si>
    <t>VCTFK 2x1.0 - 300/5000V (Vcmo)</t>
  </si>
  <si>
    <t>VCTFK 2x1.5 - 300/5000V (Vcmo)</t>
  </si>
  <si>
    <t>VCTFK 2x2.5 - 300/5000V (Vcmo)</t>
  </si>
  <si>
    <t>VCTFK 2x4.0 - 300/5000V (Vcmo)</t>
  </si>
  <si>
    <t>VCTFK 2x6.0 - 300/5000V (Vcmo)</t>
  </si>
  <si>
    <t>VCTF 2x0.75 - 300/5000V</t>
  </si>
  <si>
    <t>VCTF 2x1.0 - 300/5000V</t>
  </si>
  <si>
    <t>VCTF 2x1.5 - 300/5000V</t>
  </si>
  <si>
    <t>VCTF 2x2.5 - 300/5000V</t>
  </si>
  <si>
    <t>VCTF 2x4.0 - 300/5000V</t>
  </si>
  <si>
    <t>VCTF 2x6.0 - 300/5000V</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</si>
  <si>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</si>
  <si>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</si>
  <si>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</si>
  <si>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</si>
  <si>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</si>
  <si>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</si>
  <si>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</si>
  <si>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</si>
  <si>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</si>
  <si>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</si>
  <si>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</si>
  <si>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</si>
  <si>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</si>
  <si>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</si>
  <si>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</si>
  <si>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</si>
  <si>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</si>
  <si>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</si>
  <si>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</si>
  <si>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</si>
  <si>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</si>
  <si>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</si>
  <si>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</si>
  <si>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TCVN 1452:2003</t>
  </si>
  <si>
    <t xml:space="preserve">Thép hộp vuông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</si>
  <si>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</si>
  <si>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</si>
  <si>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</si>
  <si>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</si>
  <si>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</si>
  <si>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</si>
  <si>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</si>
  <si>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</si>
  <si>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</si>
  <si>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</si>
  <si>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</si>
  <si>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</si>
  <si>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</si>
  <si>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</si>
  <si>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</si>
  <si>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</si>
  <si>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</si>
  <si>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</si>
  <si>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</si>
  <si>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</si>
  <si>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</si>
  <si>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</si>
  <si>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</si>
  <si>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</si>
  <si>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</si>
  <si>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</si>
  <si>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t>RỌ ĐÁ VÀ THẢM ĐÁ BỌC NHỰA PVC</t>
  </si>
  <si>
    <t xml:space="preserve">Thép hộp chữ nhật mạ kẽm </t>
  </si>
  <si>
    <t>kg/bộ</t>
  </si>
  <si>
    <t>kg/lít</t>
  </si>
  <si>
    <t>- Sơn phủ Epoxy, sơn cho tàu biển và cơ khí màu đặc biệt</t>
  </si>
  <si>
    <t>- Sơn Somic phủ 2K và EPOXY màu đặc biệt</t>
  </si>
  <si>
    <t xml:space="preserve">Cát san lấp (sông Tiền) </t>
  </si>
  <si>
    <t>KT: 500x200x75</t>
  </si>
  <si>
    <t>m3</t>
  </si>
  <si>
    <t>KT: 500x200x100</t>
  </si>
  <si>
    <t>KT: 500x200x150</t>
  </si>
  <si>
    <t>KT: 500x200x200</t>
  </si>
  <si>
    <t>Gạch 4 lỗ (gạch ống), KT: 180x80x80</t>
  </si>
  <si>
    <t>Gạch 3 lỗ (gạch Block), KT: 390x190x190</t>
  </si>
  <si>
    <t>Gạch 3 lỗ (gạch Block), KT: 390x190x90</t>
  </si>
  <si>
    <t>Gạch 2 lỗ (gạch thẻ), KT: 180x80x40</t>
  </si>
  <si>
    <t>Ống nước lạnh (Cold water pipe PN 10)</t>
  </si>
  <si>
    <t>DIN 8077:1999</t>
  </si>
  <si>
    <t>Ống u.PVC Dismy (Ống C1)</t>
  </si>
  <si>
    <t>Ống nhựa HDPE (PN10)</t>
  </si>
  <si>
    <t>Ống nước nóng (Hot water pipe PN20)</t>
  </si>
  <si>
    <t>ISO 4427:2007</t>
  </si>
  <si>
    <t>Ống u.PVC Dismy (Ống thoát)</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</si>
  <si>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</si>
  <si>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</si>
  <si>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</si>
  <si>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</si>
  <si>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</si>
  <si>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</si>
  <si>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</si>
  <si>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</si>
  <si>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</si>
  <si>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</si>
  <si>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</si>
  <si>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</si>
  <si>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Cao su chèn khe 40x50 mm</t>
  </si>
  <si>
    <t>Bao PP dệt (sử dụng cho công trình xử lý sạt lở): chiều dài 110cm, chiều rộng 60cm</t>
  </si>
  <si>
    <t>Daàu Diesel  0,05S-II</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</si>
  <si>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</si>
  <si>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</si>
  <si>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</si>
  <si>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</si>
  <si>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</si>
  <si>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</si>
  <si>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</si>
  <si>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</si>
  <si>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</si>
  <si>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</si>
  <si>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</si>
  <si>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</si>
  <si>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</si>
  <si>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</si>
  <si>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</si>
  <si>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</si>
  <si>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</si>
  <si>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</si>
  <si>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</si>
  <si>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</si>
  <si>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</si>
  <si>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</si>
  <si>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</si>
  <si>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</si>
  <si>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</si>
  <si>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</si>
  <si>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</si>
  <si>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Tại cửa hàng VLXD của DNTN Trung Liêm; </t>
    </r>
    <r>
      <rPr>
        <b/>
        <sz val="14"/>
        <color indexed="12"/>
        <rFont val="Times New Roman"/>
        <family val="1"/>
      </rPr>
      <t>giá bán chưa bao gồm chi phí vận chuyển đến công trình; ĐT: 02773.923.229</t>
    </r>
  </si>
  <si>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</si>
  <si>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</si>
  <si>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</si>
  <si>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</si>
  <si>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</si>
  <si>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</si>
  <si>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 M200, đá 1x2 Thạnh Phú - Đồng Nai, độ sụt (10±2) cm, R28</t>
  </si>
  <si>
    <t>- M250, đá 1x2 Thạnh Phú - Đồng Nai, độ sụt (10±2) cm, R28</t>
  </si>
  <si>
    <t>- M300, đá 1x2 Thạnh Phú - Đồng Nai, độ sụt (10±2) cm, R28</t>
  </si>
  <si>
    <t>Tiêu chuẩn 
22 TCN 272-05 </t>
  </si>
  <si>
    <t>Gối cống</t>
  </si>
  <si>
    <t>Cát san lấp (sông Tiền)</t>
  </si>
  <si>
    <t>Thép ống mạ kẽm nhúng nóng</t>
  </si>
  <si>
    <t>QCVN 16:2017/BXD/ TCVN 6477:2016</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</si>
  <si>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</si>
  <si>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4 lỗ, KT: 180x80x80, M75</t>
  </si>
  <si>
    <t>Gạch thẻ, KT: 190x100x50, M100</t>
  </si>
  <si>
    <t>Gạch Block 20, KT: 390x190x190, M75</t>
  </si>
  <si>
    <t>Gạch Block 10, KT: 390x190x100, M75</t>
  </si>
  <si>
    <t>Gạch Block, KT: 390x170x160, M75</t>
  </si>
  <si>
    <t>Gạch thẻ, KT: 180x80x40, M100</t>
  </si>
  <si>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</si>
  <si>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</si>
  <si>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</si>
  <si>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</si>
  <si>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</si>
  <si>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</si>
  <si>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</si>
  <si>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</si>
  <si>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</si>
  <si>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</si>
  <si>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</si>
  <si>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</si>
  <si>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</si>
  <si>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</si>
  <si>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KT: 600x200x200</t>
  </si>
  <si>
    <t>Công ty CP Vương Hải - Nhà phân phối: Công ty CP TM-KT-XD Sài Gòn Nguyên Long, đ/c: 524 Võ Văn Kiệt, P Cầu Kho, Quận 1, TPHCM, ĐT: 02 838 379 679 (áp dụng từ ngày 01/4/2019)</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</si>
  <si>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</si>
  <si>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</si>
  <si>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</si>
  <si>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</si>
  <si>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</si>
  <si>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</si>
  <si>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</si>
  <si>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</si>
  <si>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QCVN 16:2017/BXD/ TCVN 7959:2011</t>
  </si>
  <si>
    <t>Vữa xây chuyên dụng Cementech, 50kg/bao</t>
  </si>
  <si>
    <t>TCVN 9028:2011</t>
  </si>
  <si>
    <t>Vữa tô chuyên dụng Cementech, 50kg/bao</t>
  </si>
  <si>
    <t>Foam bọt chèn, chai 750ml</t>
  </si>
  <si>
    <t>Bas neo tường</t>
  </si>
  <si>
    <t>Lưới thủy tinh</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</si>
  <si>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</si>
  <si>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</si>
  <si>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</si>
  <si>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</si>
  <si>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</si>
  <si>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</si>
  <si>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</si>
  <si>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</si>
  <si>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</si>
  <si>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</si>
  <si>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</si>
  <si>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</si>
  <si>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</si>
  <si>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</si>
  <si>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</si>
  <si>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</si>
  <si>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</si>
  <si>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</si>
  <si>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</si>
  <si>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</si>
  <si>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</si>
  <si>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</si>
  <si>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</si>
  <si>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</si>
  <si>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</si>
  <si>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</si>
  <si>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TCVN 7888:2014</t>
  </si>
  <si>
    <t xml:space="preserve">Gạch lát vĩa hè: VH 400x400x30 (màu xám) </t>
  </si>
  <si>
    <r>
      <t>m</t>
    </r>
    <r>
      <rPr>
        <vertAlign val="superscript"/>
        <sz val="14"/>
        <color indexed="17"/>
        <rFont val="Times New Roman"/>
        <family val="1"/>
      </rPr>
      <t>2</t>
    </r>
  </si>
  <si>
    <t>Bê tông nhựa nóng C9.5</t>
  </si>
  <si>
    <t>Bê tông nhựa nóng C12.5</t>
  </si>
  <si>
    <t>Bê tông nhựa nóng C19</t>
  </si>
  <si>
    <t>TCVN 8860:2011</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</si>
  <si>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</si>
  <si>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</si>
  <si>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</si>
  <si>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</si>
  <si>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</si>
  <si>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</si>
  <si>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</si>
  <si>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</si>
  <si>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</si>
  <si>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</si>
  <si>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</si>
  <si>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</si>
  <si>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</si>
  <si>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</si>
  <si>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</si>
  <si>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</si>
  <si>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</si>
  <si>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</si>
  <si>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</si>
  <si>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</si>
  <si>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</si>
  <si>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</si>
  <si>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</si>
  <si>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</si>
  <si>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</si>
  <si>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</si>
  <si>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</si>
  <si>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</si>
  <si>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</si>
  <si>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nhôm Aluwin caro Cell 150x150x0.5mm</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</si>
  <si>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</si>
  <si>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</si>
  <si>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</si>
  <si>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</si>
  <si>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</si>
  <si>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</si>
  <si>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</si>
  <si>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</si>
  <si>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</si>
  <si>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4mm, bao gồm khung xương thép mạ kẽm</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</si>
  <si>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</si>
  <si>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</si>
  <si>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</si>
  <si>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</si>
  <si>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</si>
  <si>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</si>
  <si>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</si>
  <si>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</si>
  <si>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</si>
  <si>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</si>
  <si>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</si>
  <si>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</si>
  <si>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Block, KT: 100x190x390, M75</t>
  </si>
  <si>
    <t>Gạch Block 3 lỗ, KT: 190x190x390, M75</t>
  </si>
  <si>
    <t>Gạch Block 4 lỗ, KT: 190x190x390, M75</t>
  </si>
  <si>
    <t>Gạch Block 2 lỗ, KT: 80x80x180, M75</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</si>
  <si>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</si>
  <si>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</si>
  <si>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</si>
  <si>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</si>
  <si>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</si>
  <si>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</si>
  <si>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</si>
  <si>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</si>
  <si>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</si>
  <si>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</si>
  <si>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</si>
  <si>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</si>
  <si>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</si>
  <si>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</si>
  <si>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</si>
  <si>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</si>
  <si>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</si>
  <si>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</si>
  <si>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</si>
  <si>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</si>
  <si>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</si>
  <si>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</si>
  <si>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</si>
  <si>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</si>
  <si>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</si>
  <si>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</si>
  <si>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</si>
  <si>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</si>
  <si>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</si>
  <si>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</si>
  <si>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</si>
  <si>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</si>
  <si>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</si>
  <si>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</si>
  <si>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</si>
  <si>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</si>
  <si>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</si>
  <si>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</si>
  <si>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</si>
  <si>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</si>
  <si>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</si>
  <si>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</si>
  <si>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</si>
  <si>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</si>
  <si>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</si>
  <si>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</si>
  <si>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</si>
  <si>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</si>
  <si>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</si>
  <si>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t>Tên mỏ cát</t>
  </si>
  <si>
    <t>Địa điểm mỏ cát</t>
  </si>
  <si>
    <t>Mỏ cát Tân Thạnh</t>
  </si>
  <si>
    <t>Mỏ cát Tân Thành, Định Yên</t>
  </si>
  <si>
    <t>xã Thường Phước 1, huyện Hồng Ngự</t>
  </si>
  <si>
    <t>Xã An Hòa, An Long huyện Tam Nông, xã Phú Thuận B, huyện Hồng Ngự</t>
  </si>
  <si>
    <t>Mỏ cát An Hòa, An Long</t>
  </si>
  <si>
    <t>Cty CP Đầu tư PTN &amp; KCN Đồng Tháp, TP Cao Lãnh (áp dụng theo Công văn số 314/HIDICO-SXKD của Công ty)</t>
  </si>
  <si>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</si>
  <si>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</si>
  <si>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</si>
  <si>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</si>
  <si>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</si>
  <si>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</si>
  <si>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</si>
  <si>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</si>
  <si>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</si>
  <si>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</si>
  <si>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</si>
  <si>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</si>
  <si>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Công suất khai thác (m3/năm)</t>
  </si>
  <si>
    <t>Xi măng Vicem Hà tiên 1 con lân PCB 40, bao 50kg (đơn giá khảo sát tại Doanh nghiệp tư nhân Hữu Tâm, địa chỉ: số 136 QL30, Phường Mỹ Phú, TP. Cao Lãnh, tỉnh Đồng Tháp)</t>
  </si>
  <si>
    <r>
      <t>Taïi nôi khai thaùc, coù phí moâi tröôøng (</t>
    </r>
    <r>
      <rPr>
        <b/>
        <sz val="14"/>
        <color indexed="17"/>
        <rFont val="Times New Roman"/>
        <family val="1"/>
      </rPr>
      <t xml:space="preserve">Phụ lục 1: Địa chỉ mỏ cát và trữ lượng mỏ cát) </t>
    </r>
  </si>
  <si>
    <t>Đá 0x4 Thạnh Phú</t>
  </si>
  <si>
    <t xml:space="preserve">Đá mi sàn </t>
  </si>
  <si>
    <t xml:space="preserve">Đá mi bụi </t>
  </si>
  <si>
    <r>
      <t>m</t>
    </r>
    <r>
      <rPr>
        <vertAlign val="superscript"/>
        <sz val="14"/>
        <color indexed="12"/>
        <rFont val="VNI-Times"/>
        <family val="0"/>
      </rPr>
      <t>3</t>
    </r>
  </si>
  <si>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</si>
  <si>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</si>
  <si>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</si>
  <si>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</si>
  <si>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</si>
  <si>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</si>
  <si>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</si>
  <si>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</si>
  <si>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</si>
  <si>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</si>
  <si>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</si>
  <si>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</si>
  <si>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</si>
  <si>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</si>
  <si>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</si>
  <si>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</si>
  <si>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Lam nhôm chắn nắng Aluwin hình thoi 200x25x2mm</t>
  </si>
  <si>
    <t>- Bột trét ngoại thất KOVA Vila (bao 40kg)</t>
  </si>
  <si>
    <t>- Sơn công nghiệp đa năng KOVA CT-08</t>
  </si>
  <si>
    <t>- Bột trét nội thất KOVA MSG (bao 40kg)</t>
  </si>
  <si>
    <t>Gạch men (ceramic)</t>
  </si>
  <si>
    <t>- 30x30 (màu nhạt)</t>
  </si>
  <si>
    <t>- 30x30 (màu đậm)</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</si>
  <si>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</si>
  <si>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</si>
  <si>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</si>
  <si>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</si>
  <si>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</si>
  <si>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</si>
  <si>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</si>
  <si>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</si>
  <si>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</si>
  <si>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</si>
  <si>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Gạch thạch Anh (Granite nhân tạo):</t>
  </si>
  <si>
    <t xml:space="preserve">Công ty TNHH Ngói bê tông SCG (Việt Nam) - Địa chỉ: Số 9, đường số 10, KCN Việt Nam - Singapore, TX. Thuận An, tỉnh Bình Dương, ĐT: 0906 553 808 (A. Bình) (giá bán đến chân công trình trên địa bàn tỉnh Đồng Tháp) </t>
  </si>
  <si>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</si>
  <si>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</si>
  <si>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</si>
  <si>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</si>
  <si>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</si>
  <si>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</si>
  <si>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</si>
  <si>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</si>
  <si>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</si>
  <si>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</si>
  <si>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</si>
  <si>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 xml:space="preserve">Phụ kieän cuûa Toân LYSAGHT  KLIP-LOK </t>
  </si>
  <si>
    <t>con</t>
  </si>
  <si>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</si>
  <si>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</si>
  <si>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</si>
  <si>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t>Cừ kích thước 10x10cm dài 3,0 mét</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</si>
  <si>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</si>
  <si>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</si>
  <si>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</si>
  <si>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</si>
  <si>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</si>
  <si>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</si>
  <si>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</si>
  <si>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</si>
  <si>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</si>
  <si>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</si>
  <si>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</si>
  <si>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</si>
  <si>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</si>
  <si>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</si>
  <si>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</si>
  <si>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</si>
  <si>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</si>
  <si>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</si>
  <si>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</si>
  <si>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</si>
  <si>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</si>
  <si>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</si>
  <si>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</si>
  <si>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</si>
  <si>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</si>
  <si>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</si>
  <si>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</si>
  <si>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</si>
  <si>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</si>
  <si>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</si>
  <si>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</si>
  <si>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</si>
  <si>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</si>
  <si>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</si>
  <si>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</si>
  <si>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0.48mmAPTx1015mm-COLORBONDXRW-G550AZ150</t>
  </si>
  <si>
    <t>- LYSAGHT MULTICLAD 0.40mmTCTx1110mm-Zincalume-G550AZ150</t>
  </si>
  <si>
    <t>- Ñai keïp maï keõm KL65</t>
  </si>
  <si>
    <t>- Vít gaén ñai KLIP-LOK vaøo xaø theùp &lt;5mm</t>
  </si>
  <si>
    <t>- Đai kẹp KL98 daøy 0.62TCT Zacs G550AZ070</t>
  </si>
  <si>
    <t>- Vít gaén ñai KL98</t>
  </si>
  <si>
    <t>Gạch 100mmx190mmx390mm, mác 75</t>
  </si>
  <si>
    <t>Gạch 190mmx190mmx390mm, mác 76</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</si>
  <si>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</si>
  <si>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</si>
  <si>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</si>
  <si>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Mastic &amp; sơn nước trong nhaø:</t>
  </si>
  <si>
    <t>Mastic &amp; sôn nước ngoaøi trôøi:</t>
  </si>
  <si>
    <r>
      <t xml:space="preserve">Sơn dầu </t>
    </r>
    <r>
      <rPr>
        <b/>
        <sz val="14"/>
        <color indexed="17"/>
        <rFont val="Times New Roman"/>
        <family val="1"/>
      </rPr>
      <t>chống rỉ sét cho sắt thép:</t>
    </r>
  </si>
  <si>
    <t>Sơn dầu trên bề mặt sắt và gỗ các màu:</t>
  </si>
  <si>
    <t>Sơn lót trên bề mặt có mạ kẽm:</t>
  </si>
  <si>
    <t>Gạch Terrazzo, KT (400x400x32)mm</t>
  </si>
  <si>
    <t>TCVN: 7744-2013</t>
  </si>
  <si>
    <t>Gạch bê tông tự chèn: Gạch chữ nhật, KT: (100x200x60)mm</t>
  </si>
  <si>
    <t>Gạch bê tông tự chèn Mác 200, KT: (400x400x40)mm</t>
  </si>
  <si>
    <t>Gạch bê tông tự chèn Mác 200, KT: (300x300x50)mm</t>
  </si>
  <si>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</si>
  <si>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Bột trét nội thất (bao 40kg)</t>
  </si>
  <si>
    <t>Bột trét ngoại thất (bao 40kg)</t>
  </si>
  <si>
    <t xml:space="preserve">Cáp điện lực hạ thế - 0.6/1kv (ruột đồng) </t>
  </si>
  <si>
    <t>Gạch bê tông Block, KT 90x190x390mm, Mác 75</t>
  </si>
  <si>
    <t>Gạch bê tông Block, KT 190x190x390mm, Mác 75</t>
  </si>
  <si>
    <r>
      <t xml:space="preserve">Cty CP XD MINH KHOA sản xuất: giá giao trong nội ô Thành phố Cao Lãnh và Thị trấn Mỹ Thọ, ĐT: 02773 851516, áp dụng từ </t>
    </r>
    <r>
      <rPr>
        <b/>
        <sz val="14"/>
        <color indexed="10"/>
        <rFont val="Times New Roman"/>
        <family val="1"/>
      </rPr>
      <t xml:space="preserve">tháng 5 năm 2020 </t>
    </r>
    <r>
      <rPr>
        <b/>
        <sz val="14"/>
        <color indexed="12"/>
        <rFont val="Times New Roman"/>
        <family val="1"/>
      </rPr>
      <t>theo Bảng báo giá của Công ty</t>
    </r>
  </si>
  <si>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</si>
  <si>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</si>
  <si>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</si>
  <si>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</si>
  <si>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</si>
  <si>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t>Phi 90 dày 1,8 ly</t>
  </si>
  <si>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01/5/2020</t>
    </r>
    <r>
      <rPr>
        <b/>
        <sz val="14"/>
        <color indexed="17"/>
        <rFont val="Times New Roman"/>
        <family val="1"/>
      </rPr>
      <t xml:space="preserve"> theo Bảng báo giá của Công ty</t>
    </r>
  </si>
  <si>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</si>
  <si>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</si>
  <si>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</si>
  <si>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</si>
  <si>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</si>
  <si>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</si>
  <si>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</si>
  <si>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</si>
  <si>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</si>
  <si>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Sơn Somic lót EPOXY trên bề mặt có mạ kẽm xám</t>
  </si>
  <si>
    <t>- Sơn Somic phủ 2K và EPOXY màu chuẩn trên bảng màu</t>
  </si>
  <si>
    <t>- Dung môi pha Sơn (xăng)</t>
  </si>
  <si>
    <t>- Sơn tầy sơn củ</t>
  </si>
  <si>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</si>
  <si>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</si>
  <si>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</si>
  <si>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</si>
  <si>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</si>
  <si>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</si>
  <si>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</si>
  <si>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</si>
  <si>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</si>
  <si>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</si>
  <si>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</si>
  <si>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</si>
  <si>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</si>
  <si>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</si>
  <si>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</si>
  <si>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</si>
  <si>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</si>
  <si>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</si>
  <si>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</si>
  <si>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</si>
  <si>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</si>
  <si>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</si>
  <si>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</si>
  <si>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</si>
  <si>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</si>
  <si>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</si>
  <si>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</si>
  <si>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</si>
  <si>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r>
      <t>Thép cuộn phi</t>
    </r>
    <r>
      <rPr>
        <sz val="14"/>
        <color indexed="12"/>
        <rFont val="Times New Roman"/>
        <family val="1"/>
      </rPr>
      <t xml:space="preserve"> 6 (CB 240-T)</t>
    </r>
  </si>
  <si>
    <r>
      <t>Thép cuộn phi</t>
    </r>
    <r>
      <rPr>
        <sz val="14"/>
        <color indexed="12"/>
        <rFont val="Times New Roman"/>
        <family val="1"/>
      </rPr>
      <t xml:space="preserve"> 8 (CB 240-T)</t>
    </r>
  </si>
  <si>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</si>
  <si>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</si>
  <si>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</si>
  <si>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</si>
  <si>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</si>
  <si>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</si>
  <si>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</si>
  <si>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</si>
  <si>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</si>
  <si>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</si>
  <si>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</si>
  <si>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</si>
  <si>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</si>
  <si>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</si>
  <si>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</si>
  <si>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</si>
  <si>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</si>
  <si>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</si>
  <si>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</si>
  <si>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</si>
  <si>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</si>
  <si>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</si>
  <si>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C-117VA</t>
  </si>
  <si>
    <t>C-108VA</t>
  </si>
  <si>
    <t>C-306VA</t>
  </si>
  <si>
    <t>C-504VAN</t>
  </si>
  <si>
    <t>L-282VFC</t>
  </si>
  <si>
    <t>L-284VFC</t>
  </si>
  <si>
    <t>L-2395VFC</t>
  </si>
  <si>
    <t>U-116V</t>
  </si>
  <si>
    <t>UF-7V</t>
  </si>
  <si>
    <t>Sản phẩm American Standard</t>
  </si>
  <si>
    <t>VF-2395</t>
  </si>
  <si>
    <t>VF-2396</t>
  </si>
  <si>
    <t>VF-2397</t>
  </si>
  <si>
    <t>VF-2398</t>
  </si>
  <si>
    <t>VF-2013</t>
  </si>
  <si>
    <t>VF-0940</t>
  </si>
  <si>
    <t>VF-0969</t>
  </si>
  <si>
    <t>VF-0476</t>
  </si>
  <si>
    <t>VF-0414</t>
  </si>
  <si>
    <t>VF-0412</t>
  </si>
  <si>
    <t>Công ty TNHH Lixil Việt Nam, ĐT: 043 8766152  - VP đại diện tại Cần Thơ (giá bán đến các công trình trên địa bàn tỉnh Đồng Tháp), áp dụng từ tháng 9/2020 theo Công văn ngày 16/8/2020 của Công ty</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</si>
  <si>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</si>
  <si>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</si>
  <si>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</si>
  <si>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</si>
  <si>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</si>
  <si>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</si>
  <si>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Công ty TNHH Chiếu sáng và Môi trường Việt Nam, Đ/c: số 233/8, Đường Đặng Thùy Trâm, Phường 13, Quận Bình Thạnh, TPHCM; ĐT: 0823.392345 (A. Đoàn), giá bán đã bao gồm chi phí vận chuyển trên địa bàn tỉnh Đồng Tháp, chưa bao gồm thuế VAT, áp dụng từ 01/9/2020 theo Công văn số 01 ngày 15/8/2020 của Công ty</t>
  </si>
  <si>
    <r>
      <t xml:space="preserve">Công ty TNHH NHỰA GIANG HIỆP THĂNG (ống uPVC) giá đã có VAT (địa chỉ: Lô C1 cụm CN Nhựa Đức Hòa - Đức Hòa Hạ - tỉnh Long An, sđt: 0723 779 337), áp dụng từ tháng </t>
    </r>
    <r>
      <rPr>
        <b/>
        <sz val="14"/>
        <color indexed="10"/>
        <rFont val="Times New Roman"/>
        <family val="1"/>
      </rPr>
      <t>9/2020</t>
    </r>
  </si>
  <si>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</si>
  <si>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Eblock - Rn=3.5Mpa, KT: (60 x 20 x 10)cm, (60 x 20 x 20)cm</t>
  </si>
  <si>
    <t>Eblock - Rn=5.0Mpa, KT: (60 x 20 x 10)cm, (60 x 20 x 20)cm</t>
  </si>
  <si>
    <t>Eblock - Rn=7.5Mpa, KT: (60 x 20 x 10)cm, (60 x 20 x 20)cm</t>
  </si>
  <si>
    <t>Vuông hộp ống đen, độ dày 0.95-2.50mm</t>
  </si>
  <si>
    <t>Vuông hộp ống đen, độ dày ≥ 2.55mm</t>
  </si>
  <si>
    <t>Vuông hộp ống kẽm, độ dày 1.00-2.00mm</t>
  </si>
  <si>
    <t>Vuông hộp ống kẽm, độ dày 2.05-3.00mm</t>
  </si>
  <si>
    <t>Vuông hộp ống kẽm, độ dày 3.00-5.00mm</t>
  </si>
  <si>
    <t>Vuông hộp ống kẽm, độ dày &gt; 5.00mm</t>
  </si>
  <si>
    <t>Thép hình cán nóng Vina One</t>
  </si>
  <si>
    <t>Thép hình cán nóng chữ U - V - I</t>
  </si>
  <si>
    <t>đ/kg</t>
  </si>
  <si>
    <t>ASTM A500-JIS G3444</t>
  </si>
  <si>
    <t xml:space="preserve">Xà Gồ Mạ Kẽm Vina One </t>
  </si>
  <si>
    <t>C50 x 100, dày 2,0 ly</t>
  </si>
  <si>
    <t>C50 x 150 dày 2,0 ly</t>
  </si>
  <si>
    <t>C75 x 200 dày 2,0 ly</t>
  </si>
  <si>
    <t>C85 x 250 dày 2,0 ly</t>
  </si>
  <si>
    <t xml:space="preserve">Xà Gồ Mạ Kẽm Nhúng Nóng Vina One </t>
  </si>
  <si>
    <t>VNO - 03</t>
  </si>
  <si>
    <t>ASTM A123</t>
  </si>
  <si>
    <t>đ/m</t>
  </si>
  <si>
    <t>ASTM A1243</t>
  </si>
  <si>
    <t>Dày 0.40mm</t>
  </si>
  <si>
    <t>Dày 0.45mm</t>
  </si>
  <si>
    <t>Dày 0.50mm</t>
  </si>
  <si>
    <t>JIS G3321</t>
  </si>
  <si>
    <t>Neoweb 712: khoảng cách mối hàn 712mm; Chiều cao ô ngăn từ 50mm đến 200mm, Kích thước ô ngăn 520mm x 448mm</t>
  </si>
  <si>
    <t>Neoweb 712-50</t>
  </si>
  <si>
    <t>Neoweb 712-75</t>
  </si>
  <si>
    <t>Neoweb 712-100</t>
  </si>
  <si>
    <t>Neoweb 712-120</t>
  </si>
  <si>
    <t>Neoweb 712-150</t>
  </si>
  <si>
    <t>Neoweb 712-200</t>
  </si>
  <si>
    <t>Neoweb 330: khoảng cách mối hàn 330mm; Chiều cao ô ngăn từ 50mm đến 200mm, Kích thước ô ngăn 250mm x 210mm</t>
  </si>
  <si>
    <t>Neoweb 330-50</t>
  </si>
  <si>
    <t>Neoweb 330-75</t>
  </si>
  <si>
    <t>Neoweb 330-100</t>
  </si>
  <si>
    <t>Neoweb 330-120</t>
  </si>
  <si>
    <t>Neoweb 330-150</t>
  </si>
  <si>
    <t>Neoweb 330-200</t>
  </si>
  <si>
    <t>Vuông, hộp, ống đen Vina one</t>
  </si>
  <si>
    <t>Vuông, hộp, ống kẽm Vina one</t>
  </si>
  <si>
    <t>Thép ống mạ kẽm đường kính từ 21mm đến 90mm</t>
  </si>
  <si>
    <t>Thép hộp vuông mạ kẽm tiết diện từ (14x14)mm đến (100x100)mm</t>
  </si>
  <si>
    <t>Thép hộp chữ nhựt mạ kẽm tiết diện từ (13x26)mm đến (60x120)mm</t>
  </si>
  <si>
    <t>Thép V mạ kẽm các loại</t>
  </si>
  <si>
    <r>
      <t xml:space="preserve">Công ty TNHH MTV VLXD TUYẾT VÂN - Đ/c: số 197, lộ Hòa Đông, phường Hòa Thuận, TP. Cao Lãnh, Đồng Tháp - ĐT: 0939 053955 </t>
    </r>
    <r>
      <rPr>
        <b/>
        <sz val="14"/>
        <color indexed="12"/>
        <rFont val="Times New Roman"/>
        <family val="1"/>
      </rPr>
      <t xml:space="preserve">(giá bán tại cửa hàng chưa bao gồm vận chuyển, áp dụng từ tháng </t>
    </r>
    <r>
      <rPr>
        <b/>
        <sz val="14"/>
        <color indexed="10"/>
        <rFont val="Times New Roman"/>
        <family val="1"/>
      </rPr>
      <t>10/2020</t>
    </r>
    <r>
      <rPr>
        <b/>
        <sz val="14"/>
        <color indexed="12"/>
        <rFont val="Times New Roman"/>
        <family val="1"/>
      </rPr>
      <t xml:space="preserve"> theo Thông báo giá số 32 của Công ty)</t>
    </r>
  </si>
  <si>
    <t xml:space="preserve">- Sơn giao thông lót </t>
  </si>
  <si>
    <t>- Sơn giao thông trắng 20% hạt phản quang</t>
  </si>
  <si>
    <t>- Sơn giao thông vàng 20% hạt phản quang</t>
  </si>
  <si>
    <t>- Sơn kẻ vạch đường, sơn lạnh (màu trắng, đen)</t>
  </si>
  <si>
    <t>- Sơn kẻ vạch đường, sơn lạnh (màu vàng, đỏ)</t>
  </si>
  <si>
    <t>- Hạt phản quang</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</si>
  <si>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 áp dụng từ ngày 01/10/2020</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</si>
  <si>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 áp dụng từ ngày 05/10/2020</t>
  </si>
  <si>
    <t>- Ngói mũi hài 65 viên/m2</t>
  </si>
  <si>
    <t>- Ngói mũi hài 120 viên/m2</t>
  </si>
  <si>
    <t>- Ngói vảy cá 65 viên/m2</t>
  </si>
  <si>
    <t>- Ngói âm dương 45 viên/m2</t>
  </si>
  <si>
    <t>- Ngói tiểu 36 viên/m3</t>
  </si>
  <si>
    <t xml:space="preserve">- Ngói 20 viên/m2 </t>
  </si>
  <si>
    <t xml:space="preserve">- Ngói 10 viên/m2 </t>
  </si>
  <si>
    <t xml:space="preserve">- Ngói 22 viên/m2 </t>
  </si>
  <si>
    <t>- Ngói nóc (3 viên/m)</t>
  </si>
  <si>
    <t>- Gạch xây 80x80x180</t>
  </si>
  <si>
    <t>- Dày 0,57mm</t>
  </si>
  <si>
    <r>
      <t xml:space="preserve">Công ty TNHH Vạn Lợi -Đồng Tháp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</si>
  <si>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t>Mastic và Sơn nước nội thất</t>
  </si>
  <si>
    <t>Bột trét nội thất Extra</t>
  </si>
  <si>
    <t>Mastic và Sơn nước ngoại thất</t>
  </si>
  <si>
    <t>Bột trét ngoại thất Extra</t>
  </si>
  <si>
    <t>Chất chống thấm</t>
  </si>
  <si>
    <t>Chống thấm sàn, sê nô</t>
  </si>
  <si>
    <t>Chống thấm tường đứng</t>
  </si>
  <si>
    <t>Sơn ngoại thất</t>
  </si>
  <si>
    <t>Sơn nội thất</t>
  </si>
  <si>
    <t>Đèn LED SLI-SL 15 (30w-39w). Dimming 1-5 cấp. Chống sét 10kA</t>
  </si>
  <si>
    <t>Đèn LED SLI-SL 15 (40w-49w). Dimming 1-5 cấp. Chống sét 10kA</t>
  </si>
  <si>
    <t>Đèn LED SLI-SL 15 (50w-59w). Dimming 1-5 cấp. Chống sét 10kA</t>
  </si>
  <si>
    <t>Đèn LED SLI-SL 15 (60w-69w). Dimming 1-5 cấp. Chống sét 10kA</t>
  </si>
  <si>
    <t>Đèn LED SLI-SL 15 (70w-79w). Dimming 1-5 cấp. Chống sét 10kA</t>
  </si>
  <si>
    <t>Đèn LED SLI-SL 15 (80w-89w). Dimming 1-5 cấp. Chống sét 10kA</t>
  </si>
  <si>
    <t>Đèn LED SLI-SL 15 (90w-99w). Dimming 1-5 cấp. Chống sét 10kA</t>
  </si>
  <si>
    <t>Đèn LED SLI-SL 15 (100w-109w). Dimming 1-5 cấp. Chống sét 10kA</t>
  </si>
  <si>
    <t>Đèn LED SLI-SL 15 (110w-119w). Dimming 1-5 cấp. Chống sét 10kA</t>
  </si>
  <si>
    <t>Đèn LED SLI-SL 15 (120w-129w). Dimming 1-5 cấp. Chống sét 10kA</t>
  </si>
  <si>
    <t>Đèn LED SLI-SL 15 (130w-139w). Dimming 1-5 cấp. Chống sét 10kA</t>
  </si>
  <si>
    <t>Đèn LED SLI-SL 15 (140w-149w). Dimming 1-5 cấp. Chống sét 10kA</t>
  </si>
  <si>
    <t>Đèn LED SLI-SL 15 (150w-159w). Dimming 1-5 cấp. Chống sét 10kA</t>
  </si>
  <si>
    <t>Đèn LED SLI-SL 15 (160w-169w). Dimming 1-5 cấp. Chống sét 10kA</t>
  </si>
  <si>
    <t>Đèn LED SLI-SL 15 (170w-179w). Dimming 1-5 cấp. Chống sét 10kA</t>
  </si>
  <si>
    <t>Đèn LED SLI-SL 15 (180w-189w). Dimming 1-5 cấp. Chống sét 10kA</t>
  </si>
  <si>
    <t>Đèn LED SLI-SL 15 (190w-199w). Dimming 1-5 cấp. Chống sét 10kA</t>
  </si>
  <si>
    <t>Đèn LED SLI-SL 15 (200w-209w). Dimming 1-5 cấp. Chống sét 10kA</t>
  </si>
  <si>
    <t>Đèn LED SLI-SL 15 (210w-219w). Dimming 1-5 cấp. Chống sét 10kA</t>
  </si>
  <si>
    <t>Đèn LED SLI-SL 15 (220w-229w). Dimming 1-5 cấp. Chống sét 10kA</t>
  </si>
  <si>
    <t>Đèn LED SLI-SL 15 (230w-239w). Dimming 1-5 cấp. Chống sét 10kA</t>
  </si>
  <si>
    <t>Đèn LED SLI-SL 15 (240w-249w). Dimming 1-5 cấp. Chống sét 10kA</t>
  </si>
  <si>
    <t>Đèn LED SLI-SL 15 (250w-259w). Dimming 1-5 cấp. Chống sét 10kA</t>
  </si>
  <si>
    <t>Đèn LED SLI-SL 15 (260w-269w). Dimming 1-5 cấp. Chống sét 10kA</t>
  </si>
  <si>
    <t>Đèn LED SLI-SL 15 (270w). Dimming 1-5 cấp. Chống sét 10kA</t>
  </si>
  <si>
    <t>Đèn LED SLI-SL 15 (280w). Dimming 1-5 cấp. Chống sét 10kA</t>
  </si>
  <si>
    <t>Đèn LED SLI-SL 15 (290w). Dimming 1-5 cấp. Chống sét 10kA</t>
  </si>
  <si>
    <t>NERO NANO SUPER SHIELD (NEW): Sơn nước siêu bóng, siêu chống thấm, siêu chống bám bụi, siêu bền, độ che phủ cao, chống cacbonit, chống kiềm, chống rêu mốc, chống rạn nứt. Độ phủ 12-14 m²/lít/lớp</t>
  </si>
  <si>
    <t>NERO SUPER SHIELD (NEW): Sơn nước bóng kháng kiềm, kháng muối, chống thấm, chống bám bụi, chống nấm mốc, độ bền cao. Độ phủ 12-14 m²/lít/lớp</t>
  </si>
  <si>
    <t>Bột trét NERO N9 EXT (NEW): Tạo độ phẳng cho bề mặt, giảm tiêu hao, cải thiện độ bền bề mặt. Độ phủ 0,6-0,8 m2/kg (Sử dụng nội &amp; ngoại thất)</t>
  </si>
  <si>
    <t>Bột trét NERO N8 (NEW): Tạo độ phẳng cho bề mặt, giảm tiêu hao, cải thiện độ bền bề mặt. Độ phủ 0,6-0,8 m2/kg (Nội thất)</t>
  </si>
  <si>
    <t>QCVN:16:2017/BXD</t>
  </si>
  <si>
    <t>Công ty TNHH Nippon Việt Nam; điện thoại: 0949 245 456 (A. Cường)</t>
  </si>
  <si>
    <t>Sơn trong nhà trắng trần – CEIL WHITE (độ phủ: 9-11m2/lít)</t>
  </si>
  <si>
    <t>Sơn trong nhà - CLEAN PLUS (độ phủ: 11-13m2/lít)</t>
  </si>
  <si>
    <t>Sơn lót ngoài nhà - Primer K1 (độ phủ: 11-13m2/lít)</t>
  </si>
  <si>
    <t> Sơn ngoài nhà - Green K1 (độ phủ: 9-11m2/lít)</t>
  </si>
  <si>
    <t>Sơn ngoài nhà -Gloss K1 (độ phủ: 13-15m2/lít)</t>
  </si>
  <si>
    <t>Chống thấm - Waterproof  (độ phủ: 4-5m2/lít)</t>
  </si>
  <si>
    <t>Bột trét nội thất K2 (1-1,2kg/m2)</t>
  </si>
  <si>
    <t>Bột trét ngoại thất K1 (1-1,2kg/m2)</t>
  </si>
  <si>
    <t>Công ty TNHH Xuất nhập khẩu THÁI CHÂU, số 028 đường S5, Phường Tây Thạnh, quận Tân Phú, thành phố Hồ Chí Minh, điện thoại 028.62966260 - 62966270 - 62924999; 0977 775299</t>
  </si>
  <si>
    <r>
      <t>- M150,</t>
    </r>
    <r>
      <rPr>
        <sz val="14"/>
        <color indexed="17"/>
        <rFont val="Times New Roman"/>
        <family val="1"/>
      </rPr>
      <t xml:space="preserve"> độ sụt (10±2) cm, đá 1x2 (Thạnh Phú, Đồng Nai), xi măng Holcim, Hà tiên</t>
    </r>
  </si>
  <si>
    <r>
      <t>- M350,</t>
    </r>
    <r>
      <rPr>
        <sz val="14"/>
        <color indexed="17"/>
        <rFont val="Times New Roman"/>
        <family val="1"/>
      </rPr>
      <t xml:space="preserve"> độ sụt (10±2) cm,  đá 1x2 (Thạnh Phú, Đồng Nai), xi măng Holcim, Hà tiên </t>
    </r>
  </si>
  <si>
    <t>PCB 40</t>
  </si>
  <si>
    <t>PCB 50</t>
  </si>
  <si>
    <t xml:space="preserve"> Xi măng traéng INDO 40kg/bao</t>
  </si>
  <si>
    <t xml:space="preserve"> Xi măng traéng Malaysia 40kg/bao</t>
  </si>
  <si>
    <t>- Chất chống thấm KOVA CT-11A hai thành phần (33kg)</t>
  </si>
  <si>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Times New Roman"/>
        <family val="1"/>
      </rPr>
      <t>01/03/2021</t>
    </r>
    <r>
      <rPr>
        <b/>
        <sz val="14"/>
        <color indexed="17"/>
        <rFont val="Times New Roman"/>
        <family val="1"/>
      </rPr>
      <t xml:space="preserve"> theo CV số 05/21/BG-NVB  ngày </t>
    </r>
    <r>
      <rPr>
        <b/>
        <sz val="14"/>
        <color indexed="10"/>
        <rFont val="Times New Roman"/>
        <family val="1"/>
      </rPr>
      <t>22/02/2021</t>
    </r>
    <r>
      <rPr>
        <b/>
        <sz val="14"/>
        <color indexed="17"/>
        <rFont val="Times New Roman"/>
        <family val="1"/>
      </rPr>
      <t xml:space="preserve"> của Cty. </t>
    </r>
  </si>
  <si>
    <t>NERO SUPER SHIELD PEARL: Sơn nước bóng ngọc trai, che phủ cao, chống cacbonit, chống thấm chống kiềm, chống rêu mốc, chống bám bụi, bền màu. Độ phủ 11-13 m²/lít/lớp (màu tiêu chuẩn, thùng 18 lít)</t>
  </si>
  <si>
    <t>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tiêu chuẩn, thùng 18 lít)</t>
  </si>
  <si>
    <t>NERO N9 NGOẠI THẤT: Sơn nước hiệu quả tiết kiệm, độ che lấp cao, bao phủ rộng, bền màu, chống bám bụi và lau chùi tốt. Độ phủ 8-10 m²/lít/lớp (màu tiêu chuẩn, thùng 18 lít)</t>
  </si>
  <si>
    <t>NERO NANO SUPER STAR: Sơn nước siêu bóng kháng khuẩn,siêu bóng, nhẵn mịn, chống rêu mốc, chống rạn nứt, độ phủ cao, che lấp tốt, bền màu, mùi dễ chịu. Độ phủ 11-13 m²/lít/lớp  (màu tiêu chuẩn, thùng 5 lít)</t>
  </si>
  <si>
    <t>NERO SUPER STAR (NEW): Sơn nước bóng cao cấp, kháng kiềm, kháng muối, chống thấm đặc biệt và độ bền cao, bám dính tốt, chống phồng dộp. Độ phủ 11-13 m²/lít/lớp (màu tiêu chuẩn, thùng 18 lít)</t>
  </si>
  <si>
    <r>
      <t>NERO SATIN FOR INT: Sơn nước bóng ngọc trai, có màng sơn bán bóng, mịn màng, che lấp khe nứt nhỏ, chống ố bẩn, chịu chùi rửa cao. Độ phủ 10-12 m²/lít/lớp (màu tiêu chuẩn, thùng 17 lít)</t>
    </r>
    <r>
      <rPr>
        <i/>
        <sz val="14"/>
        <color indexed="17"/>
        <rFont val="Times New Roman"/>
        <family val="1"/>
      </rPr>
      <t xml:space="preserve">                                      </t>
    </r>
  </si>
  <si>
    <r>
      <t xml:space="preserve">NERO PLUS NỘI THẤT (NEW): Sơn nước cho bề mặt mờ, láng mịn, độ phủ cao, bền màu, chống trượt, chống văng, nhanh khô, dễ lau chùi. Độ phủ 10-12 m²/lít/lớp  (màu tiêu chuẩn, thùng 18 lít)    </t>
    </r>
    <r>
      <rPr>
        <i/>
        <sz val="14"/>
        <color indexed="17"/>
        <rFont val="Times New Roman"/>
        <family val="1"/>
      </rPr>
      <t xml:space="preserve">        </t>
    </r>
  </si>
  <si>
    <t xml:space="preserve">NERO N8 NỘI THẤT (NEW): Sơn nước cho bề mặt mờ, láng mịn, độ phủ cao, bền màu, chống trượt, chống văng, nhanh khô, dễ lau chùi. Độ phủ 10-12 m²/lít/lớp (màu tiêu chuẩn, thùng 18 lít)  </t>
  </si>
  <si>
    <t xml:space="preserve">NERO SUPER WHITE (NEW): Sơn nước siêu trắng, có độ che phủ cao, màng sơn láng mịn. Độ phủ 10-12 m²/lít/lớp (màu tiêu chuẩn, thùng 17 lít) </t>
  </si>
  <si>
    <t>CHỐNG THẤM MÀU: Chuyên chống thấm tường đứng: chống thấm, bền màu, kháng kiềm, kháng muối, chống nấm mốc, độ bền cao. Độ phủ 6-10 m²/lít/lớp, thùng 17 lít</t>
  </si>
  <si>
    <t>NERO11A (NEW): Vật liệu chống thấm cao cấp gốc polymer, tương hợp với xi măng. Kháng nước, bền kiềm cao, bám dính tốt. Định mức 2-3 m²/kg/2 lớp (khi đã pha trộn với xi măng và nước), thùng 16 lít</t>
  </si>
  <si>
    <t>CVV/DSTA-3x6 (3x7/0.85)</t>
  </si>
  <si>
    <t>xã Phú Thuận B huyện Hồng Ngự (Bến đò Mương Lớn)</t>
  </si>
  <si>
    <t>xã Phú Thuận B huyện Hồng Ngự (Bến đò Chợ Vàm)</t>
  </si>
  <si>
    <t xml:space="preserve">Mỏ cát Phú Thuận B </t>
  </si>
  <si>
    <t>xã Tân Thạnh (Bến đò Chợ Thủ, huyện Thanh Bình)</t>
  </si>
  <si>
    <t>xã Tân Thành huyện Lai Vung, xã Định Yên huyện Lấp Vò (gần Bảo Mai)</t>
  </si>
  <si>
    <r>
      <t xml:space="preserve">Mỏ cát do Công ty cổ phần đầu tư Phát triển nhà và Khu Công nghiệp Đồng Tháp quản lý khai thác ĐT: 0907 755618; 0987 812732 (C. Tuyên) </t>
    </r>
    <r>
      <rPr>
        <sz val="14"/>
        <color indexed="8"/>
        <rFont val="Times New Roman"/>
        <family val="1"/>
      </rPr>
      <t>(Theo báo cáo số 58/BC-STNMT ngày 19/02/2021 của Sở Tài nguyên và Môi trường)</t>
    </r>
  </si>
  <si>
    <t>Mỏ cát Tân Mỹ, Tân Khánh Trung</t>
  </si>
  <si>
    <t>xã Tân Mỹ, xã Tân Khánh Trung huyện Lấp Vò (gần Đội CSGT đường Thủy)</t>
  </si>
  <si>
    <t>Mỏ cát Thường Phước 1 (mỏ mới)</t>
  </si>
  <si>
    <t>Mỏ cát Thường Phước 1 (mỏ cũ, gia hạn lần 7)</t>
  </si>
  <si>
    <t>Đá Bình Dương: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t>
  </si>
  <si>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 </t>
  </si>
  <si>
    <t>Nhựa đường đặc 60/70 - Xá (10 tấn /xe)</t>
  </si>
  <si>
    <t>Nhựa đường đặc 60/70 - Phuy (190kg/phuy)</t>
  </si>
  <si>
    <t xml:space="preserve">Dầm BTCT dự ứng lực phục vụ giao thông nông thôn </t>
  </si>
  <si>
    <t xml:space="preserve">Dầm BTCT dự ứng lực căng trước tải trọng thiết kế HL93 </t>
  </si>
  <si>
    <t>Phụ kiện cao su kèm theo</t>
  </si>
  <si>
    <t>Lan can, tường hộ lan</t>
  </si>
  <si>
    <t>Dầm bản rỗng BTCT dự ứng lực</t>
  </si>
  <si>
    <t>Dây ovan 2 ruột mềm</t>
  </si>
  <si>
    <t>Dây tròn 2 ruột mềm</t>
  </si>
  <si>
    <t>Dây tròn 3 ruột mềm</t>
  </si>
  <si>
    <t>Dày 2mm-10mm</t>
  </si>
  <si>
    <t xml:space="preserve">Sơn lót </t>
  </si>
  <si>
    <t>Sơn trắng 20% hạt phản quang</t>
  </si>
  <si>
    <t>Sơn vàng 20% hạt phản quang</t>
  </si>
  <si>
    <t>Sơn kẻ vạch đường, sơn lạnh (màu trắng, đen)</t>
  </si>
  <si>
    <t>Sơn kẻ vạch đường, sơn lạnh (màu vàng, đỏ)</t>
  </si>
  <si>
    <t>Hạt phản quang</t>
  </si>
  <si>
    <t>Xi măng STARMAX PCB 40, bao 50kg (theo CV số 07.DKG/CV/STARCEMT của Công ty xi măng SCG)</t>
  </si>
  <si>
    <t>KT: 80x80x180 (gạch ống)</t>
  </si>
  <si>
    <t>KT: 50x100x190 (gạch thẻ)</t>
  </si>
  <si>
    <t>KT: 100x190x390 (gạch 03 lỗ)</t>
  </si>
  <si>
    <t>KT: 190x190x390 (gạch 03 lỗ)</t>
  </si>
  <si>
    <t>Tôn lạnh màu AZ050 17/05: 0.60mmx1200mm APT G550</t>
  </si>
  <si>
    <t>Sơn nội thất Vatex (thùng 17lít, độ phủ 12m2/lít)</t>
  </si>
  <si>
    <t>Sơn chống kiềm nội thất Matex sealer (thùng 17lít, độ phủ 12m2/lít)</t>
  </si>
  <si>
    <t>Sơn nội thất Matex  ( thùng 18 lít, độ phủ 12m2/lít)</t>
  </si>
  <si>
    <t>Sơn nội thất Odour-less, Spot-less (thùng 18 lít, độ phủ 12m2/lít)</t>
  </si>
  <si>
    <t>Sơn chống kiềm ngoại thất Super Matex sealer (thùng 17lít, độ phủ 12m2/lít)</t>
  </si>
  <si>
    <t>Sơn ngoại thất Super Matex (thùng 18lít, độ phủ 12,7m2/lít)</t>
  </si>
  <si>
    <t>D800</t>
  </si>
  <si>
    <t>D1000</t>
  </si>
  <si>
    <t>TCVN 5574:2018</t>
  </si>
  <si>
    <r>
      <t>TD 200x200-35MPA</t>
    </r>
    <r>
      <rPr>
        <sz val="13"/>
        <color indexed="12"/>
        <rFont val="Calibri"/>
        <family val="2"/>
      </rPr>
      <t>≥</t>
    </r>
    <r>
      <rPr>
        <sz val="13"/>
        <color indexed="12"/>
        <rFont val="Times New Roman"/>
        <family val="1"/>
      </rPr>
      <t xml:space="preserve">M400, đoạn mũi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</si>
  <si>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200x200-35MPA</t>
    </r>
    <r>
      <rPr>
        <sz val="13"/>
        <color indexed="12"/>
        <rFont val="Calibri"/>
        <family val="2"/>
      </rPr>
      <t>≥</t>
    </r>
    <r>
      <rPr>
        <sz val="13"/>
        <color indexed="12"/>
        <rFont val="Times New Roman"/>
        <family val="1"/>
      </rPr>
      <t xml:space="preserve">M400, đoạn có nối cọc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</si>
  <si>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250x250-35MPA</t>
    </r>
    <r>
      <rPr>
        <sz val="13"/>
        <color indexed="12"/>
        <rFont val="Calibri"/>
        <family val="2"/>
      </rPr>
      <t>≥</t>
    </r>
    <r>
      <rPr>
        <sz val="13"/>
        <color indexed="12"/>
        <rFont val="Times New Roman"/>
        <family val="1"/>
      </rPr>
      <t xml:space="preserve">M400, đoạn mũi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</si>
  <si>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r>
      <t>TD 250x250-35MPA</t>
    </r>
    <r>
      <rPr>
        <sz val="13"/>
        <color indexed="12"/>
        <rFont val="Calibri"/>
        <family val="2"/>
      </rPr>
      <t>≥</t>
    </r>
    <r>
      <rPr>
        <sz val="13"/>
        <color indexed="12"/>
        <rFont val="Times New Roman"/>
        <family val="1"/>
      </rPr>
      <t xml:space="preserve">M400, đoạn có nối cọc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</si>
  <si>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t>Gạch 45mmx90mmx190mm, mác 75</t>
  </si>
  <si>
    <t>Vải địa kỹ thuật không dệt, cường độ chịu kéo 15 kN/m</t>
  </si>
  <si>
    <t>Vải địa kỹ thuật không dệt, cường độ chịu kéo 17 kN/m</t>
  </si>
  <si>
    <t>Vải địa kỹ thuật không dệt, cường độ chịu kéo 20 kN/m</t>
  </si>
  <si>
    <t>Cọc BT li tâm dự ứng lực</t>
  </si>
  <si>
    <t>D300 (Pdh = 63,3T; Pvl = 126,6T)</t>
  </si>
  <si>
    <t>D350 (Pdh = 86,0T; Pvl = 172,0T)</t>
  </si>
  <si>
    <t>D500 (Pdh = 175,9T; Pvl = 351,9T)</t>
  </si>
  <si>
    <t>D400 (Pdh = 112,6T; Pvl = 225,2T)</t>
  </si>
  <si>
    <t>Cọc ván dự ứng lực</t>
  </si>
  <si>
    <t>SW275A</t>
  </si>
  <si>
    <t>SW275B</t>
  </si>
  <si>
    <t>SW400A</t>
  </si>
  <si>
    <t>SW400B</t>
  </si>
  <si>
    <t>SW600A</t>
  </si>
  <si>
    <t>SW600B</t>
  </si>
  <si>
    <r>
      <t>- Boät treùt nội thất</t>
    </r>
    <r>
      <rPr>
        <sz val="14"/>
        <color indexed="17"/>
        <rFont val="VNI-Times"/>
        <family val="0"/>
      </rPr>
      <t xml:space="preserve"> cao cấp; (0,8/1,0)kg/m2</t>
    </r>
  </si>
  <si>
    <r>
      <t xml:space="preserve"> - Boät treùt ngoại thất</t>
    </r>
    <r>
      <rPr>
        <sz val="14"/>
        <color indexed="17"/>
        <rFont val="VNI-Times"/>
        <family val="0"/>
      </rPr>
      <t xml:space="preserve"> cao cấp; (0,8/1,0)kg/m2</t>
    </r>
  </si>
  <si>
    <t>Cống BTLT D400 (cống dọc đường, hoạt tải 3x10-3Mpa)</t>
  </si>
  <si>
    <t>Cống BTLT D600 (cống dọc đường, hoạt tải 3x10-3Mpa)</t>
  </si>
  <si>
    <t>Cống BTLT D800 (cống dọc đường, hoạt tải 3x10-3Mpa)</t>
  </si>
  <si>
    <t>Cống BTLT D1000 (cống dọc đường, hoạt tải 3x10-3Mpa)</t>
  </si>
  <si>
    <t>Cống BTLT D300 (cống qua đường, hoạt tải 65%HL93)</t>
  </si>
  <si>
    <t>Cống BTLT D400 (cống qua đường, hoạt tải 65%HL93)</t>
  </si>
  <si>
    <t>Cống BTLT D600 (cống qua đường, hoạt tải 65%HL93)</t>
  </si>
  <si>
    <t>Cống BTLT D1000 (cống qua đường, hoạt tải 65%HL93)</t>
  </si>
  <si>
    <t>Cống BTLT D800 (cống qua đường, hoạt tải 65%HL93)</t>
  </si>
  <si>
    <t>Cống BTLT D300 (cống dọc đường, hoạt tải 3x10-3 MPA)</t>
  </si>
  <si>
    <t>Dầm BTCT DƯL I.24,54m</t>
  </si>
  <si>
    <t>Dầm BTCT DƯL I.33,0m</t>
  </si>
  <si>
    <t>Dầm BTCT DƯL T.12,5m cải tiến</t>
  </si>
  <si>
    <t>Dầm BTCT DƯL I.12,5m mới</t>
  </si>
  <si>
    <t>Dầm BTCT DƯL T.18,6m cải tiến</t>
  </si>
  <si>
    <t>Dầm BTCT DƯL I.18,6m mới</t>
  </si>
  <si>
    <t>Dầm bản rỗng BTCT DƯL, L=24m</t>
  </si>
  <si>
    <t>Gối cao su bản thép 300x150x28 mm</t>
  </si>
  <si>
    <t>Gối cao su bản thép 300x150x39 mm</t>
  </si>
  <si>
    <t>Gối cao su bản thép 300x150x42 mm</t>
  </si>
  <si>
    <t>Gối cao su bản thép 300x150x44 mm</t>
  </si>
  <si>
    <t>Gối cao su 250x300x40 mm cốt bản thép</t>
  </si>
  <si>
    <t>Gối cao su 250x300x50 mm cốt bản thép</t>
  </si>
  <si>
    <t>Gối cao su 600x300x65 mm cốt bản thép</t>
  </si>
  <si>
    <t>Gối cao su 560x203x50 mm cốt bản thép</t>
  </si>
  <si>
    <r>
      <t xml:space="preserve">Tại cửa hàng kinh doanh VLXD của Công ty cổ phần XL &amp; VLXD Đồng Tháp. </t>
    </r>
    <r>
      <rPr>
        <b/>
        <sz val="14"/>
        <color indexed="17"/>
        <rFont val="Times New Roman"/>
        <family val="1"/>
      </rPr>
      <t xml:space="preserve">Áp dụng từ ngày </t>
    </r>
    <r>
      <rPr>
        <b/>
        <sz val="14"/>
        <color indexed="10"/>
        <rFont val="Times New Roman"/>
        <family val="1"/>
      </rPr>
      <t xml:space="preserve">10/7/2020 </t>
    </r>
    <r>
      <rPr>
        <b/>
        <sz val="14"/>
        <color indexed="17"/>
        <rFont val="Times New Roman"/>
        <family val="1"/>
      </rPr>
      <t xml:space="preserve">theo Thông báo số 75/TB-CTY, ngày </t>
    </r>
    <r>
      <rPr>
        <b/>
        <sz val="14"/>
        <color indexed="10"/>
        <rFont val="Times New Roman"/>
        <family val="1"/>
      </rPr>
      <t>06/7/2020</t>
    </r>
    <r>
      <rPr>
        <b/>
        <sz val="14"/>
        <color indexed="17"/>
        <rFont val="Times New Roman"/>
        <family val="1"/>
      </rPr>
      <t xml:space="preserve"> của Công ty. Giá bán chưa bao gồm phí vận chuyển đến công trình.</t>
    </r>
  </si>
  <si>
    <r>
      <t xml:space="preserve">Tại cửa hàng kinh doanh VLXD Trần Quốc Toản - Phường 11 - TPCL, của Công ty cổ phần Xây lắp &amp; VLXD Đồng Tháp. </t>
    </r>
    <r>
      <rPr>
        <b/>
        <sz val="14"/>
        <color indexed="12"/>
        <rFont val="Times New Roman"/>
        <family val="1"/>
      </rPr>
      <t xml:space="preserve">Áp dụng từ ngày </t>
    </r>
    <r>
      <rPr>
        <b/>
        <sz val="14"/>
        <color indexed="10"/>
        <rFont val="Times New Roman"/>
        <family val="1"/>
      </rPr>
      <t>10/7/2020</t>
    </r>
    <r>
      <rPr>
        <b/>
        <sz val="14"/>
        <color indexed="12"/>
        <rFont val="Times New Roman"/>
        <family val="1"/>
      </rPr>
      <t xml:space="preserve"> theo Thông báo số 75/TB-CTY, ngày </t>
    </r>
    <r>
      <rPr>
        <b/>
        <sz val="14"/>
        <color indexed="10"/>
        <rFont val="Times New Roman"/>
        <family val="1"/>
      </rPr>
      <t>06/7/2020</t>
    </r>
    <r>
      <rPr>
        <b/>
        <sz val="14"/>
        <color indexed="12"/>
        <rFont val="Times New Roman"/>
        <family val="1"/>
      </rPr>
      <t xml:space="preserve"> của Công ty. Giá chưa bao gồm phí vận chuyển đến công trình.</t>
    </r>
  </si>
  <si>
    <r>
      <t xml:space="preserve">Đá ANTRACO: Giá đã bao gồm chi phí giao hàng xuống phương tiện thủy tại Bến cảng Công ty An traco và thuế VAT (áp dụng từ ngày 01/01/2019 theo Thông báo giá bán đá xây dựng số 01/2018-TBG.CT ngày 01/12/2018 của Công ty TNHH Liên doanh ANTRACO), </t>
    </r>
    <r>
      <rPr>
        <b/>
        <sz val="14"/>
        <color indexed="12"/>
        <rFont val="Times New Roman"/>
        <family val="1"/>
      </rPr>
      <t xml:space="preserve">Đ/c: ấp Lò Rèn, xã Châu lăng, huyện Tri Tôn, tỉnh An Giang. Điện thoại: 0296.3874616 – 0296.3874775. </t>
    </r>
  </si>
  <si>
    <r>
      <t xml:space="preserve">Công ty Cổ phần địa ốc An Giang; đ/c: số 140, đường Phan Bội Châu, phường Bình Khánh, TP Long Xuyên, tỉnh An Giang; đt: 0909. 954316 (A. Nguyên), 0918. 515737 (A. Thành) </t>
    </r>
    <r>
      <rPr>
        <sz val="14"/>
        <color indexed="17"/>
        <rFont val="Times New Roman"/>
        <family val="1"/>
      </rPr>
      <t>(đơn giá áp dụng trên địa bàn tỉnh Đồng Tháp từ ngày 15/4/2021)</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</si>
  <si>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19/02/2021 </t>
    </r>
    <r>
      <rPr>
        <b/>
        <sz val="14"/>
        <color indexed="12"/>
        <rFont val="Times New Roman"/>
        <family val="1"/>
      </rPr>
      <t xml:space="preserve">theo Thông báo số </t>
    </r>
    <r>
      <rPr>
        <b/>
        <sz val="14"/>
        <color indexed="10"/>
        <rFont val="Times New Roman"/>
        <family val="1"/>
      </rPr>
      <t xml:space="preserve">08/TB.Cty-NMBT </t>
    </r>
    <r>
      <rPr>
        <b/>
        <sz val="14"/>
        <color indexed="12"/>
        <rFont val="Times New Roman"/>
        <family val="1"/>
      </rPr>
      <t>của Công ty), ĐT: 02773 890366</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</si>
  <si>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</si>
  <si>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r>
      <t xml:space="preserve">Sơn MAXIKAILA - Cửa hàng sơn Thịnh Vượng </t>
    </r>
    <r>
      <rPr>
        <b/>
        <sz val="14"/>
        <color indexed="17"/>
        <rFont val="Times New Roman"/>
        <family val="1"/>
      </rPr>
      <t>(địa chỉ: số 328, đường Phạm Nhơn Thuần, Phường 3, TP. Cao Lãnh, Đồng Tháp, điện thoại: 0903.851.381: A Hậu)</t>
    </r>
  </si>
  <si>
    <t>Công ty cổ phần Ba An - Văn Phòng tại TPHCM, địa chỉ: 37 Tiền Giang, Phường 2, Quận Tân Bình, TP. Hồ Chí Minh, điện thoại: 0906 079 648 (A Kiên - TP giám sát bán hàng Miền Nam)</t>
  </si>
  <si>
    <r>
      <t>tr.đ/m</t>
    </r>
    <r>
      <rPr>
        <vertAlign val="superscript"/>
        <sz val="14"/>
        <color indexed="17"/>
        <rFont val="VNI-Times"/>
        <family val="0"/>
      </rPr>
      <t>3</t>
    </r>
  </si>
  <si>
    <t>- Gạch lát vĩa hè KT: (400x400)mm, dày 30mm, màu vàng.</t>
  </si>
  <si>
    <t xml:space="preserve">- Gạch lát vĩa hè KT: (400x400)mm, dày 30mm, màu xám, đỏ, xanh. </t>
  </si>
  <si>
    <t>Gạch lát vĩa hè: VH 400x400x30 (màu xanh, vàng, đỏ)</t>
  </si>
  <si>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áp dụng từ ngày </t>
    </r>
    <r>
      <rPr>
        <b/>
        <sz val="14"/>
        <color indexed="10"/>
        <rFont val="Times New Roman"/>
        <family val="1"/>
      </rPr>
      <t>09/01/2019</t>
    </r>
    <r>
      <rPr>
        <b/>
        <sz val="14"/>
        <color indexed="17"/>
        <rFont val="Times New Roman"/>
        <family val="1"/>
      </rPr>
      <t xml:space="preserve"> theo Bảng thông báo giá số </t>
    </r>
    <r>
      <rPr>
        <b/>
        <sz val="14"/>
        <color indexed="10"/>
        <rFont val="Times New Roman"/>
        <family val="1"/>
      </rPr>
      <t>05/TB-CTY</t>
    </r>
    <r>
      <rPr>
        <b/>
        <sz val="14"/>
        <color indexed="17"/>
        <rFont val="Times New Roman"/>
        <family val="1"/>
      </rPr>
      <t xml:space="preserve"> ngày 05/01/2019 của Công ty Xây lắp (đã được Sở Xây dựng Đồng Tháp tiếp nhận hồ sơ công bố hợp quy tại Công văn số 465/TB-SXD ngày 31/3/2020).</t>
    </r>
  </si>
  <si>
    <r>
      <t xml:space="preserve"> Giá bán tại cửa hàng kinh doanh </t>
    </r>
    <r>
      <rPr>
        <b/>
        <sz val="14"/>
        <color indexed="17"/>
        <rFont val="Times New Roman"/>
        <family val="1"/>
      </rPr>
      <t>VLXD Cao Lãnh (Tắc Thầy Cai - TPCL)</t>
    </r>
  </si>
  <si>
    <r>
      <rPr>
        <b/>
        <sz val="14"/>
        <color indexed="17"/>
        <rFont val="Times New Roman"/>
        <family val="1"/>
      </rPr>
      <t>Cát xây dựng</t>
    </r>
    <r>
      <rPr>
        <b/>
        <sz val="14"/>
        <color indexed="17"/>
        <rFont val="VNI-Times"/>
        <family val="0"/>
      </rPr>
      <t>: Taïi cöûa haøng kinh doanh VLXD Trần Quốc Toản - Phường 11 - TPCL</t>
    </r>
  </si>
  <si>
    <t xml:space="preserve"> </t>
  </si>
  <si>
    <t>- Gạch nhẹ Green Block, mác 50</t>
  </si>
  <si>
    <t>- Gạch bê tông, mác 75</t>
  </si>
  <si>
    <t>- Vữa xây chuyên dụng, Mác 75 (bao25kg)</t>
  </si>
  <si>
    <t>- Vữa tô chuyên dụng, Mác 50 (bao25kg)</t>
  </si>
  <si>
    <t>- Gạch bê tông cốt liệu</t>
  </si>
  <si>
    <t>- Gạch bê tông khí chưng áp AAC - B3</t>
  </si>
  <si>
    <t>- Gạch bê tông khí chưng áp AAC - B4</t>
  </si>
  <si>
    <t>- Gạch không nung</t>
  </si>
  <si>
    <r>
      <t xml:space="preserve">Theùp troøn caùc loaïi: </t>
    </r>
    <r>
      <rPr>
        <b/>
        <sz val="14"/>
        <color indexed="12"/>
        <rFont val="VNI-Times"/>
        <family val="0"/>
      </rPr>
      <t>Đ</t>
    </r>
    <r>
      <rPr>
        <b/>
        <sz val="14"/>
        <color indexed="12"/>
        <rFont val="Times New Roman"/>
        <family val="1"/>
      </rPr>
      <t>ơn giá khảo sát tại cửa hàng VLXD Thành Trung, địa chỉ: Quốc lộ 30, xã Mỹ Tân, TP. Cao Lãnh (gần cầu Kênh Cụt, ĐT: 02773 820850)</t>
    </r>
  </si>
  <si>
    <t>- Tôn lạnh Vina One AZ100</t>
  </si>
  <si>
    <t>- Tôn lạnh Vina One AZ150</t>
  </si>
  <si>
    <t>- Tôn lạnh màu Vina One</t>
  </si>
  <si>
    <t>Lam chắn nắng nhôm Aluwin</t>
  </si>
  <si>
    <t>- Công ty TNHH TÂN TÍN THÀNH, ĐT: (028) 3973 7999 - (028) 3508 9829 - Văn phòng đại diện tại Cao Lãnh, ĐC: số 251, đường 30/4, phường 1, TP. Cao Lãnh, tỉnh Đồng Tháp (áp dụng từ tháng 11/2018 theo Bảng giá của Công ty).</t>
  </si>
  <si>
    <t xml:space="preserve">- Ống nhựa xoắn HDPE </t>
  </si>
  <si>
    <t>- Bàn cầu 2 khối</t>
  </si>
  <si>
    <t>- Bàn cầu 1 khối: AC-969VN</t>
  </si>
  <si>
    <t>- Lavabo treo tường (âm bàn)</t>
  </si>
  <si>
    <t xml:space="preserve">- Bồn tiểu </t>
  </si>
  <si>
    <t>- Bồn tiểu nam loại nhỏ Thiên Thanh, mã hiệu UT01XVT</t>
  </si>
  <si>
    <r>
      <rPr>
        <b/>
        <sz val="14"/>
        <color indexed="17"/>
        <rFont val="Times New Roman"/>
        <family val="1"/>
      </rPr>
      <t xml:space="preserve">Đá chẻ </t>
    </r>
    <r>
      <rPr>
        <b/>
        <sz val="14"/>
        <color indexed="17"/>
        <rFont val="VNI-Times"/>
        <family val="0"/>
      </rPr>
      <t>(0,8 m2/bao)</t>
    </r>
  </si>
  <si>
    <t xml:space="preserve"> Keo sữa </t>
  </si>
  <si>
    <t xml:space="preserve">- Vải địa kỹ thuật không dệt, sợi dài liên tục, quy cách (4,0mx250m) </t>
  </si>
  <si>
    <r>
      <t xml:space="preserve">Xi măng LAVICA PCB 40, bao 50kg </t>
    </r>
    <r>
      <rPr>
        <b/>
        <sz val="14"/>
        <color indexed="12"/>
        <rFont val="Times New Roman"/>
        <family val="1"/>
      </rPr>
      <t>(đơn giá do Công ty cung cấp)</t>
    </r>
  </si>
  <si>
    <t>Cát xây dựng (hạt nhuyễn)</t>
  </si>
  <si>
    <t>Cát xây dựng (hạt nhuyễn, màu đen)</t>
  </si>
  <si>
    <t>Cát xây dựng (hạt nhuyễn, màu vàng)</t>
  </si>
  <si>
    <r>
      <t xml:space="preserve">Gạch đất sét nung </t>
    </r>
    <r>
      <rPr>
        <b/>
        <sz val="14"/>
        <color indexed="17"/>
        <rFont val="Times New Roman"/>
        <family val="1"/>
      </rPr>
      <t>(theo Bảng báo giá của Phòng QLĐT TP. Cao Lãnh khảo sát tại cửa hàng VLXD Kim Thoa, TPCL)</t>
    </r>
  </si>
  <si>
    <t xml:space="preserve"> OÁng loaïi I (gaïch ngoïn), KT: 8x8x18 cm</t>
  </si>
  <si>
    <t xml:space="preserve"> OÁng loaïi I (gạch xeùm), KT: 8x8x18 cm</t>
  </si>
  <si>
    <t xml:space="preserve"> Theû loaïi I, KT: 4x8x18 cm</t>
  </si>
  <si>
    <t>Gạch ống, KT: 8x8x18</t>
  </si>
  <si>
    <t>Gạch thẻ, KT: 4x8x19</t>
  </si>
  <si>
    <t xml:space="preserve"> Gaïch kieáng, KT: 20 x 20cm</t>
  </si>
  <si>
    <t>Vữa xây, tô chuyên dụng 50kg/bao</t>
  </si>
  <si>
    <t>- Gạch bê tông đặc, Mác 100</t>
  </si>
  <si>
    <t>KT: 40x80x180</t>
  </si>
  <si>
    <t>KT: 45x90x190</t>
  </si>
  <si>
    <t>KT: 50x100x190</t>
  </si>
  <si>
    <t>- Gạch bê tông rỗng, Mác 75</t>
  </si>
  <si>
    <t>02 lỗ, KT: 80x80x180</t>
  </si>
  <si>
    <t>04 lỗ, KT: 80x80x180</t>
  </si>
  <si>
    <t>03 lỗ, KT: 100x190x390</t>
  </si>
  <si>
    <t>03 lỗ, KT: 190x190x390</t>
  </si>
  <si>
    <t>03 lỗ, KT: 90x90x190</t>
  </si>
  <si>
    <t>04 lỗ, KT: 90x90x190</t>
  </si>
  <si>
    <t>Doanh nghiệp tư nhân Trung Liêm (Trạm trộn BT, ĐT: 02773 923229)</t>
  </si>
  <si>
    <r>
      <t xml:space="preserve">CỪ ĐÁ </t>
    </r>
    <r>
      <rPr>
        <b/>
        <sz val="14"/>
        <color indexed="14"/>
        <rFont val="Times New Roman"/>
        <family val="1"/>
      </rPr>
      <t>(cửa hàng VLXD Kim Thoa), giá chưa bao gồm thuế VAT</t>
    </r>
  </si>
  <si>
    <r>
      <t xml:space="preserve">CỪ TRÀM </t>
    </r>
    <r>
      <rPr>
        <b/>
        <sz val="14"/>
        <color indexed="14"/>
        <rFont val="Times New Roman"/>
        <family val="1"/>
      </rPr>
      <t>(giá đã bao gồm thuế VAT: 0,00%)</t>
    </r>
  </si>
  <si>
    <t>Tôn lạnh màu, 9 sóng vuông, khổ 1,07m (không bảo hành)</t>
  </si>
  <si>
    <t>Kính cường lực: DNTN Lộc Nhàn. Đ/c số 238, Đường 30/4, P1, TPCL, ĐT, giá đã bao gồm thuế VAT và chi phí vận chuyển trong tỉnh (áp dụng từ tháng 11/2017 )</t>
  </si>
  <si>
    <t>Cát xây dựng (cát Tân Châu)</t>
  </si>
  <si>
    <t>Thành phố Cao Lãnh</t>
  </si>
  <si>
    <t>Thành phố Sa Đéc</t>
  </si>
  <si>
    <t>Huyện Hồng Ngự</t>
  </si>
  <si>
    <t>Thành phố Hồng Ngự</t>
  </si>
  <si>
    <t>Cơ quan báo cáo</t>
  </si>
  <si>
    <t>Phòng Kinh tế và Hạ tầng huyện Lai Vung</t>
  </si>
  <si>
    <t>Phòng Tài chính Kế hoạch huyện Châu Thành</t>
  </si>
  <si>
    <t>Phòng Tài chính Kế hoạch huyện Thanh Bình</t>
  </si>
  <si>
    <t>Phòng Kinh tế và Hạ tầng huyện Tam Nông</t>
  </si>
  <si>
    <t>Địa bàn huyện, thành phố</t>
  </si>
  <si>
    <t>Nhựa đường đóng phuy Shell Singapore 60/70 chính hãng (154kg/phuy)</t>
  </si>
  <si>
    <t>Phòng Kinh tế và Hạ tầng huyện Tháp Mười</t>
  </si>
  <si>
    <r>
      <t xml:space="preserve">- Đến ngày </t>
    </r>
    <r>
      <rPr>
        <b/>
        <sz val="14"/>
        <color indexed="10"/>
        <rFont val="Times New Roman"/>
        <family val="1"/>
      </rPr>
      <t>1</t>
    </r>
    <r>
      <rPr>
        <b/>
        <sz val="14"/>
        <color indexed="10"/>
        <rFont val="Times New Roman"/>
        <family val="1"/>
      </rPr>
      <t>8/5</t>
    </r>
    <r>
      <rPr>
        <b/>
        <sz val="14"/>
        <color indexed="10"/>
        <rFont val="Times New Roman"/>
        <family val="1"/>
      </rPr>
      <t>/2021</t>
    </r>
    <r>
      <rPr>
        <sz val="14"/>
        <color indexed="12"/>
        <rFont val="Times New Roman"/>
        <family val="1"/>
      </rPr>
      <t xml:space="preserve"> huyện không gửi Báo cáo giá vật liệu XD  </t>
    </r>
    <r>
      <rPr>
        <b/>
        <sz val="14"/>
        <color indexed="10"/>
        <rFont val="Times New Roman"/>
        <family val="1"/>
      </rPr>
      <t>tháng</t>
    </r>
    <r>
      <rPr>
        <b/>
        <sz val="14"/>
        <color indexed="10"/>
        <rFont val="Times New Roman"/>
        <family val="1"/>
      </rPr>
      <t xml:space="preserve"> 4/2021 </t>
    </r>
    <r>
      <rPr>
        <sz val="14"/>
        <color indexed="12"/>
        <rFont val="Times New Roman"/>
        <family val="1"/>
      </rPr>
      <t>đến Sở Xây dựng</t>
    </r>
    <r>
      <rPr>
        <sz val="14"/>
        <color indexed="12"/>
        <rFont val="Times New Roman"/>
        <family val="1"/>
      </rPr>
      <t xml:space="preserve">: </t>
    </r>
    <r>
      <rPr>
        <b/>
        <sz val="14"/>
        <color indexed="10"/>
        <rFont val="Times New Roman"/>
        <family val="1"/>
      </rPr>
      <t xml:space="preserve"> </t>
    </r>
  </si>
  <si>
    <t xml:space="preserve">          - Ngoài các vật liệu có ghi chú giá đến chân công trình trong toàn tỉnh, các loại vật liệu khác là giá bán tại các bến, bãi của cửa hàng kinh doanh, chưa tính chi phí vận chuyển đến công trình xây dựng.</t>
  </si>
  <si>
    <r>
      <t xml:space="preserve">           *</t>
    </r>
    <r>
      <rPr>
        <b/>
        <u val="single"/>
        <sz val="13"/>
        <color indexed="12"/>
        <rFont val="Times New Roman"/>
        <family val="1"/>
      </rPr>
      <t>Ghi chú</t>
    </r>
    <r>
      <rPr>
        <b/>
        <sz val="13"/>
        <color indexed="12"/>
        <rFont val="Times New Roman"/>
        <family val="1"/>
      </rPr>
      <t>:</t>
    </r>
  </si>
  <si>
    <t xml:space="preserve">          - Loại vật liệu hoặc giá vật liệu có đánh dấu (*) là có thay đổi giá (tăng, giảm) hoặc có bổ sung danh mục so với tháng trước.</t>
  </si>
  <si>
    <t>Số, ngày của Công văn báo cáo</t>
  </si>
  <si>
    <t>Phòng Quản lý đô thị TP. Cao Lãnh</t>
  </si>
  <si>
    <t>Phòng Quản lý đô thị TP. Sa Đéc</t>
  </si>
  <si>
    <t>Phòng Quản lý đô thị TP. Hồng Ngự</t>
  </si>
  <si>
    <t xml:space="preserve">          - Tất cả sản phẩm, vật liệu, vật tư đã tính thuế giá trị gia tăng (VAT), trừ trường hợp ghi rõ chưa tính thuế giá trị gia tăng.</t>
  </si>
  <si>
    <r>
      <t>Xaø goà, thanh giaøn, vì keøo theùp maï hôïp kim nhoâm keõm cöôøng ñoä cao - BLUESCOPE LYSAGHT</t>
    </r>
    <r>
      <rPr>
        <b/>
        <sz val="14"/>
        <color indexed="12"/>
        <rFont val="Times New Roman"/>
        <family val="1"/>
      </rPr>
      <t xml:space="preserve"> (bảo hành 25 năm)</t>
    </r>
  </si>
  <si>
    <r>
      <t xml:space="preserve">CÔNG TY TNHH BLUESCOPE LYSAGHT VIỆT NAM- </t>
    </r>
    <r>
      <rPr>
        <b/>
        <sz val="14"/>
        <color indexed="12"/>
        <rFont val="Times New Roman"/>
        <family val="1"/>
      </rPr>
      <t xml:space="preserve">đ/c: số 28-33 Phạm Ngọc Thạch, P. Cái Khế, Q Ninh Kiều, TP Cần Thơ, đt: 02923 839461 (áp dụng từ ngày </t>
    </r>
    <r>
      <rPr>
        <b/>
        <sz val="14"/>
        <color indexed="10"/>
        <rFont val="Times New Roman"/>
        <family val="1"/>
      </rPr>
      <t>01/5/2020</t>
    </r>
    <r>
      <rPr>
        <b/>
        <sz val="14"/>
        <color indexed="12"/>
        <rFont val="Times New Roman"/>
        <family val="1"/>
      </rPr>
      <t xml:space="preserve"> theo Bảng giá bán lẻ của Công ty) đt: 0903. 608486 (A. Kiệt)</t>
    </r>
  </si>
  <si>
    <t>Toân LYSAGHT  TRIMDEK  OPTIMA - rộng 1.015mm</t>
  </si>
  <si>
    <t>Tấm lợp  LYSAGHT MULTICLAD  - rộng 1.110mm  (duøng cho vaùch)</t>
  </si>
  <si>
    <r>
      <t>CÔNG TY CP DUY GIANG;</t>
    </r>
    <r>
      <rPr>
        <b/>
        <sz val="14"/>
        <color indexed="12"/>
        <rFont val="Times New Roman"/>
        <family val="1"/>
      </rPr>
      <t xml:space="preserve"> Đ/c: L31, đường số 45, Khu dân cư 586, P. Phú Thứ, Q. Cái Răng, TPCT, ĐT: 0292 3918335; 0913 339499 (Chị Hà)  (áp dụng từ tháng</t>
    </r>
    <r>
      <rPr>
        <b/>
        <sz val="14"/>
        <color indexed="10"/>
        <rFont val="Times New Roman"/>
        <family val="1"/>
      </rPr>
      <t xml:space="preserve"> 5/2021</t>
    </r>
    <r>
      <rPr>
        <b/>
        <sz val="14"/>
        <color indexed="12"/>
        <rFont val="Times New Roman"/>
        <family val="1"/>
      </rPr>
      <t xml:space="preserve"> theo Thông báo giá của Công ty); giá bán tại xưởng sản xuất, địa chỉ: Thị trấn Ngã Sáu, huyện Châu Thành, tỉnh Hậu Giang, đã bao gồm thuế VAT 10%</t>
    </r>
  </si>
  <si>
    <r>
      <t>Công ty CPXD Minh Khoa: Giá giao trong nội ô t</t>
    </r>
    <r>
      <rPr>
        <b/>
        <sz val="14"/>
        <color indexed="17"/>
        <rFont val="Times New Roman"/>
        <family val="1"/>
      </rPr>
      <t xml:space="preserve">hành phố Cao Lãnh và Thị trấn Mỹ Thọ (theo thông báo giá ngày </t>
    </r>
    <r>
      <rPr>
        <b/>
        <sz val="14"/>
        <color indexed="10"/>
        <rFont val="Times New Roman"/>
        <family val="1"/>
      </rPr>
      <t xml:space="preserve">25/01/2021 </t>
    </r>
    <r>
      <rPr>
        <b/>
        <sz val="14"/>
        <color indexed="17"/>
        <rFont val="Times New Roman"/>
        <family val="1"/>
      </rPr>
      <t>của Công ty)</t>
    </r>
  </si>
  <si>
    <t>Doanh nghiệp tư nhân Thanh Hải, địa chỉ: Trần Hưng Đạo, Phường 1, TP Cao Lãnh, Đồng Tháp; ĐT:  02773 857350</t>
  </si>
  <si>
    <t>Doanh nghiệp tư nhân Hai Võ, địa chỉ: QL 30, xã Mỹ Tân, TP. Cao Lãnh, Đồng Tháp; ĐT:  0913 698118 - 0946 888099</t>
  </si>
  <si>
    <t>Gỗ: Cà chất; kiềng kiềng (xẻ quy cách, chiều dài ≤5,0m)</t>
  </si>
  <si>
    <t>Gỗ Trâm (xẻ quy cách, chiều dài ≤5,0m)</t>
  </si>
  <si>
    <t>Gỗ Kiềng kiềng (xẻ quy cách, chiều dài ≤5,0m)</t>
  </si>
  <si>
    <t>Stt</t>
  </si>
  <si>
    <t>Phần Sơn</t>
  </si>
  <si>
    <t>Hydrosave H7: Chống thấm thẩm thấu bề mặt ngang; sê nô, sân thượng, sàn khu vệ sinh; cấu kiện mỹ nghệ, phù điêu bằng vữa xi măng</t>
  </si>
  <si>
    <t>Hydrosave H7: Chống thấm thẩm thấu bề mặt mái ngói đất nung</t>
  </si>
  <si>
    <t>Hydrosave H7: Chống thấm thẩm thấu bề mặt tường xây kín mạch vữa nhưng không trát hoặc đã trát hoàn thiện,</t>
  </si>
  <si>
    <r>
      <t xml:space="preserve">Chống thấm thẩm thấu Hydrosave H7 </t>
    </r>
    <r>
      <rPr>
        <sz val="14"/>
        <color indexed="17"/>
        <rFont val="Times New Roman"/>
        <family val="1"/>
      </rPr>
      <t xml:space="preserve">(giá bao gồm vật liệu, nhân công và chưa bao gồm thuế giá trị gia tăng) </t>
    </r>
  </si>
  <si>
    <t>ống</t>
  </si>
  <si>
    <t>cuộn</t>
  </si>
  <si>
    <t xml:space="preserve">Theo báo giá số 2684/QĐ-K.SX ngày 17/5/2021 của Công ty CP dây cáp điện Việt Nam </t>
  </si>
  <si>
    <t>Tạm thời không công bố giá. Lý do, đơn giá tôn thời điểm hiện nay có biến động  nhưng Công ty TNHH Tập Đoàn Đầu tư Hoa Sen tại Cao Lãnh không gửi báo giá đến Sở Xây dựng</t>
  </si>
  <si>
    <t>s</t>
  </si>
  <si>
    <t>CV 1x4 -  0.6/1kV</t>
  </si>
  <si>
    <t>Cáp điện lực hạ thế - 300/500V (02 lõi) ruột đồng, cách điện PVC</t>
  </si>
  <si>
    <t xml:space="preserve">CVV- 2x1.5 </t>
  </si>
  <si>
    <t>CVV- 2x2.5</t>
  </si>
  <si>
    <t>CVV- 2x4</t>
  </si>
  <si>
    <t>CVV- 2x6</t>
  </si>
  <si>
    <t>CVV- 2x110</t>
  </si>
  <si>
    <t>Dây điện lực hạ thế - 0.6/1kV</t>
  </si>
  <si>
    <r>
      <t xml:space="preserve"> Theùp cuoän Þ</t>
    </r>
    <r>
      <rPr>
        <sz val="14"/>
        <color indexed="12"/>
        <rFont val="VNI-Times"/>
        <family val="0"/>
      </rPr>
      <t>8 CT3</t>
    </r>
  </si>
  <si>
    <r>
      <t xml:space="preserve"> Theùp cuoän Þ</t>
    </r>
    <r>
      <rPr>
        <sz val="14"/>
        <color indexed="12"/>
        <rFont val="VNI-Times"/>
        <family val="0"/>
      </rPr>
      <t>6 CT3</t>
    </r>
  </si>
  <si>
    <r>
      <t xml:space="preserve"> Theùp thanh vaèn Þ14 SD 295 (</t>
    </r>
    <r>
      <rPr>
        <sz val="14"/>
        <color indexed="12"/>
        <rFont val="Times New Roman"/>
        <family val="1"/>
      </rPr>
      <t>dài 11,7m)</t>
    </r>
  </si>
  <si>
    <r>
      <t xml:space="preserve"> Theùp thanh vaèn Þ22 SD 295 (</t>
    </r>
    <r>
      <rPr>
        <sz val="14"/>
        <color indexed="12"/>
        <rFont val="Times New Roman"/>
        <family val="1"/>
      </rPr>
      <t>dài 11,7m)</t>
    </r>
  </si>
  <si>
    <r>
      <t xml:space="preserve"> Theùp thanh vaèn Þ25 SD 295 (</t>
    </r>
    <r>
      <rPr>
        <sz val="14"/>
        <color indexed="12"/>
        <rFont val="Times New Roman"/>
        <family val="1"/>
      </rPr>
      <t>dài 11,7m)</t>
    </r>
  </si>
  <si>
    <r>
      <t xml:space="preserve"> Theùp thanh vaèn, Þ10 SD 295 (</t>
    </r>
    <r>
      <rPr>
        <sz val="14"/>
        <color indexed="12"/>
        <rFont val="Times New Roman"/>
        <family val="1"/>
      </rPr>
      <t>dài 11,7m)</t>
    </r>
  </si>
  <si>
    <r>
      <t xml:space="preserve"> Theùp thanh vaèn Þ12 SD 295 (</t>
    </r>
    <r>
      <rPr>
        <sz val="14"/>
        <color indexed="12"/>
        <rFont val="Times New Roman"/>
        <family val="1"/>
      </rPr>
      <t>dài 11,7m)</t>
    </r>
  </si>
  <si>
    <r>
      <t xml:space="preserve"> Theùp thanh vaèn Þ16 SD 295 (</t>
    </r>
    <r>
      <rPr>
        <sz val="14"/>
        <color indexed="12"/>
        <rFont val="Times New Roman"/>
        <family val="1"/>
      </rPr>
      <t>dài 11,7m)</t>
    </r>
  </si>
  <si>
    <r>
      <t xml:space="preserve"> Theùp thanh vaèn Þ18 SD 295 (</t>
    </r>
    <r>
      <rPr>
        <sz val="14"/>
        <color indexed="12"/>
        <rFont val="Times New Roman"/>
        <family val="1"/>
      </rPr>
      <t>dài 11,7m)</t>
    </r>
  </si>
  <si>
    <r>
      <t xml:space="preserve"> Theùp thanh vaèn Þ20 SD 295 (</t>
    </r>
    <r>
      <rPr>
        <sz val="14"/>
        <color indexed="12"/>
        <rFont val="Times New Roman"/>
        <family val="1"/>
      </rPr>
      <t>dài 11,7m)</t>
    </r>
  </si>
  <si>
    <t>Coáng beâtoâng ly taâm D300, daøy 5cm</t>
  </si>
  <si>
    <t>Coáng beâtoâng ly taâm D400, daøy 5cm</t>
  </si>
  <si>
    <t>Coáng beâtoâng ly taâm D600, daøy 6cm</t>
  </si>
  <si>
    <t>Coáng beâtoâng ly taâm D800, daøy 8cm</t>
  </si>
  <si>
    <t>Coáng beâtoâng ly taâm D1000, daøy 9cm</t>
  </si>
  <si>
    <t>D300</t>
  </si>
  <si>
    <t>D400</t>
  </si>
  <si>
    <t>D600</t>
  </si>
  <si>
    <r>
      <t>OÁng coáng beâtoâng ly taâm D600 daøy 6cm (H10-X 60),</t>
    </r>
    <r>
      <rPr>
        <sz val="14"/>
        <color indexed="17"/>
        <rFont val="Times New Roman"/>
        <family val="1"/>
      </rPr>
      <t xml:space="preserve"> mác 300</t>
    </r>
  </si>
  <si>
    <r>
      <t xml:space="preserve">OÁng coáng beâtoâng ly taâm D700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</si>
  <si>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</si>
  <si>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D1000 daøy 10cm (H10-X 60), </t>
    </r>
    <r>
      <rPr>
        <sz val="14"/>
        <color indexed="17"/>
        <rFont val="Times New Roman"/>
        <family val="1"/>
      </rPr>
      <t>mác 300</t>
    </r>
  </si>
  <si>
    <r>
      <t xml:space="preserve">OÁng coáng beâtoâng ly taâm D1500 daøy 12cm (H10-X 60), </t>
    </r>
    <r>
      <rPr>
        <sz val="14"/>
        <color indexed="17"/>
        <rFont val="Times New Roman"/>
        <family val="1"/>
      </rPr>
      <t>mác 300</t>
    </r>
  </si>
  <si>
    <r>
      <t xml:space="preserve">OÁng coáng beâtoâng ly taâm D600 daøy 6cm (H30-HK 80), </t>
    </r>
    <r>
      <rPr>
        <sz val="14"/>
        <color indexed="17"/>
        <rFont val="Times New Roman"/>
        <family val="1"/>
      </rPr>
      <t>mác 300</t>
    </r>
  </si>
  <si>
    <r>
      <t xml:space="preserve">OÁng coáng beâtoâng ly taâm D700 daøy 8cm (H30-HK 80), </t>
    </r>
    <r>
      <rPr>
        <sz val="14"/>
        <color indexed="17"/>
        <rFont val="Times New Roman"/>
        <family val="1"/>
      </rPr>
      <t>mác 300</t>
    </r>
  </si>
  <si>
    <r>
      <t>OÁng coáng beâtoâng ly taâm D800 daøy 8cm (H30-HK 80),</t>
    </r>
    <r>
      <rPr>
        <sz val="14"/>
        <color indexed="17"/>
        <rFont val="Times New Roman"/>
        <family val="1"/>
      </rPr>
      <t xml:space="preserve"> mác 300</t>
    </r>
  </si>
  <si>
    <r>
      <t>OÁng coáng beâtoâng ly taâm D1000 daøy 10cm (H30-HK 80),</t>
    </r>
    <r>
      <rPr>
        <sz val="14"/>
        <color indexed="17"/>
        <rFont val="Times New Roman"/>
        <family val="1"/>
      </rPr>
      <t xml:space="preserve"> mác 300</t>
    </r>
  </si>
  <si>
    <r>
      <t>OÁng coáng beâtoâng ly taâm D1500 daøy 12cm (H30-HK 80),</t>
    </r>
    <r>
      <rPr>
        <sz val="14"/>
        <color indexed="17"/>
        <rFont val="Times New Roman"/>
        <family val="1"/>
      </rPr>
      <t xml:space="preserve"> mác 300</t>
    </r>
  </si>
  <si>
    <r>
      <t xml:space="preserve">OÁng coáng beâtoâng ly taâm D600 daøy 6cm væa he, </t>
    </r>
    <r>
      <rPr>
        <sz val="14"/>
        <color indexed="17"/>
        <rFont val="Times New Roman"/>
        <family val="1"/>
      </rPr>
      <t>mác 300</t>
    </r>
  </si>
  <si>
    <r>
      <t xml:space="preserve">OÁng coáng beâtoâng ly taâm D700 daøy 8cm væa heø, </t>
    </r>
    <r>
      <rPr>
        <sz val="14"/>
        <color indexed="17"/>
        <rFont val="Times New Roman"/>
        <family val="1"/>
      </rPr>
      <t>mác 300</t>
    </r>
  </si>
  <si>
    <r>
      <t xml:space="preserve">OÁng coáng beâtoâng ly taâm D800 daøy 8cm væa heø, </t>
    </r>
    <r>
      <rPr>
        <sz val="14"/>
        <color indexed="17"/>
        <rFont val="Times New Roman"/>
        <family val="1"/>
      </rPr>
      <t>mác 300</t>
    </r>
  </si>
  <si>
    <r>
      <t>OÁng coáng betoâng ly taâm D1000 daøy 10cm væa heø,</t>
    </r>
    <r>
      <rPr>
        <sz val="14"/>
        <color indexed="17"/>
        <rFont val="Times New Roman"/>
        <family val="1"/>
      </rPr>
      <t xml:space="preserve"> mác 300</t>
    </r>
  </si>
  <si>
    <r>
      <t xml:space="preserve">OÁng coáng beâtoâng ly taâm D1500 daøy 12cm væa heø, </t>
    </r>
    <r>
      <rPr>
        <sz val="14"/>
        <color indexed="17"/>
        <rFont val="Times New Roman"/>
        <family val="1"/>
      </rPr>
      <t>mác 300</t>
    </r>
  </si>
  <si>
    <t>Cống thoát nước D300 (loại L= 2,5m và 3m) vỉa hè, mác 300, dày 5 cm</t>
  </si>
  <si>
    <t>Cống thoát nước D400 (loại L= 2,5m và 3m) vỉa hè, mác 300, dày 5,5 cm</t>
  </si>
  <si>
    <t>Cống thoát nước D500 (loại L= 2,5m và 3m) vỉa hè, mác 300, dày 6 cm</t>
  </si>
  <si>
    <t>Cống thoát nước D600 (loại L= 2,5m và 3m) vỉa hè, mác 300, dày 7 cm</t>
  </si>
  <si>
    <t>Cống thoát nước D700 (loại L= 2,5m và 3m) vỉa hè, mác 300, dày 8 cm</t>
  </si>
  <si>
    <t>Cống thoát nước D800 (loại L= 2,5m và 3m) vỉa hè, mác 300, dày 8 cm</t>
  </si>
  <si>
    <t>Cống thoát nước D1.000 (loại L= 2,5m và 3m) vỉa hè, mác 300, dày 10 cm</t>
  </si>
  <si>
    <t>Cống thoát nước D300 (loại L= 2,5m và 3m) H10-X60, mác 300, dày 5 cm</t>
  </si>
  <si>
    <t>Cống thoát nước D400 (loại L= 2,5m và 3m) H10-X60, mác 300, dày 5,5 cm</t>
  </si>
  <si>
    <t>Cống thoát nước D500 (loại L= 2,5m và 3m) H10-X60, mác 300, dày 6 cm</t>
  </si>
  <si>
    <t>Cống thoát nước D600 (loại L= 2,5m và 3m) H10-X60, mác 300, dày 7 cm</t>
  </si>
  <si>
    <t>Cống thoát nước D700 (loại L= 2,5m và 3m) H10-X60, mác 300, dày 8 cm</t>
  </si>
  <si>
    <t>Cống thoát nước D800 (loại L= 2,5m và 3m) H10-X60, mác 300, dày 8 cm</t>
  </si>
  <si>
    <t>Cống thoát nước D1.000 (loại L=2,5m và 3m) H10-X60, mác 300, dày 10 cm</t>
  </si>
  <si>
    <t>Cống thoát nước D300 (loại L= 2,5m và 3m)H30-XB 80, mác 300, dày 5 cm</t>
  </si>
  <si>
    <t>Cống thoát nước D400 (loại L= 2,5m và 3m)H30-XB 80, mác 300, dày 5,5 cm</t>
  </si>
  <si>
    <t>Cống thoát nước D500 (loại L= 2,5m và 3m)H30-XB 80, mác 300, dày 6 cm</t>
  </si>
  <si>
    <t>Cống thoát nước D600 (loại L= 2,5m và 3m)H30-XB 80, mác 300, dày 7 cm</t>
  </si>
  <si>
    <t>Cống thoát nước D700 (loại L= 2,5m và 3m)H30-XB 80, mác 300, dày 8 cm</t>
  </si>
  <si>
    <t>Cống thoát nước D800 (loại L= 2,5m và 3m)H30-XB 80, mác 300, dày 8 cm</t>
  </si>
  <si>
    <t>Cống thoát nước D1.000 (loại L= 2,5m và 3m)H30-XB 80, mác 300, dày 10cm</t>
  </si>
  <si>
    <t xml:space="preserve"> Cöø daøi 4,5m, Þ ngoïn 4,2 - 4,5 cm </t>
  </si>
  <si>
    <t xml:space="preserve"> Cöø daøi 4,5m, Þ ngoïn 3,8 – 4,0 cm </t>
  </si>
  <si>
    <t xml:space="preserve"> Cöø daøi 3,7m, Þ ngoïn 3,8 - 4,0 cm </t>
  </si>
  <si>
    <t xml:space="preserve"> Cöø daøi  3,7m, Þ ngoïn 3,5 cm </t>
  </si>
  <si>
    <t xml:space="preserve"> Cöø daøi 3,0 m, Þ ngoïn 3,5cm </t>
  </si>
  <si>
    <r>
      <t xml:space="preserve">Công ty CP Dây và Cáp điện Thượng Đình (CADISUN) - Nhà phân phối: CTY TNHH  THIẾT BỊ ĐIỆN QUÝ DẦN; ĐC: 290A Nguyễn Văn Lượng, P. 17, Q. Gò Vấp; ĐT: (028) 38944984; Fax: (028) 39210716; DĐ: 0934 794748 (A Giang); Website: quydan.com.vn. 
</t>
    </r>
    <r>
      <rPr>
        <i/>
        <sz val="14"/>
        <color indexed="10"/>
        <rFont val="Times New Roman"/>
        <family val="1"/>
      </rPr>
      <t>Tạm thời không công bố giá. Lý do, Công ty, Nhà phân phối không gửi báo giá về Sở Xây dựng để cập nhật</t>
    </r>
  </si>
  <si>
    <t>D21 x 1,6mm, PN 15</t>
  </si>
  <si>
    <t>D27 x 1,8mm, PN 15</t>
  </si>
  <si>
    <t>D34 x 1,8mm, PN 12</t>
  </si>
  <si>
    <t>D34 x 2mm, PN 12</t>
  </si>
  <si>
    <t>D42 x 2,1mm, PN 9</t>
  </si>
  <si>
    <t>D42 x 2,4mm, PN 12</t>
  </si>
  <si>
    <t>D49 x 2,4mm, PN 9</t>
  </si>
  <si>
    <t>D60 x2, 5mm, PN 9</t>
  </si>
  <si>
    <t>D60 x 2,8mm, PN 9</t>
  </si>
  <si>
    <t>D90 x 2,9mm, PN 6</t>
  </si>
  <si>
    <t>D90 x 3,8mm, PN 9</t>
  </si>
  <si>
    <t>D114 x 3,8mm, PN 6</t>
  </si>
  <si>
    <t>D114 x 4,9mm, PN 9</t>
  </si>
  <si>
    <t>D168 x 7mm, PN 9</t>
  </si>
  <si>
    <t>D220 x 8mm, PN 9</t>
  </si>
  <si>
    <t>D220 x 8,7mm, PN 9</t>
  </si>
  <si>
    <t>D75 x 3mm, PN 9</t>
  </si>
  <si>
    <t>D315 x 9,2mm, PN 6</t>
  </si>
  <si>
    <t>D315 x 15mm, PN 10</t>
  </si>
  <si>
    <t>D20x2.3mm</t>
  </si>
  <si>
    <t>D25x2.8mm</t>
  </si>
  <si>
    <t>D32x2.9mm</t>
  </si>
  <si>
    <t>D40x3.7mm</t>
  </si>
  <si>
    <t>D50x4.6mm</t>
  </si>
  <si>
    <t>D63x5.8mm</t>
  </si>
  <si>
    <t>D75x6.8mm</t>
  </si>
  <si>
    <t>D90x8.2mm</t>
  </si>
  <si>
    <t>D110x10mm</t>
  </si>
  <si>
    <t>D125x11.4mm</t>
  </si>
  <si>
    <t>D140x12.7mm</t>
  </si>
  <si>
    <t>D160x14.6mm</t>
  </si>
  <si>
    <t>D20x3.4mm</t>
  </si>
  <si>
    <t>D25x4.2mm</t>
  </si>
  <si>
    <t>D32x5.4mm</t>
  </si>
  <si>
    <t>D40x6.7mm</t>
  </si>
  <si>
    <t>D50x8.3mm</t>
  </si>
  <si>
    <t>D63x10.5mm</t>
  </si>
  <si>
    <t>D75x12.5mm</t>
  </si>
  <si>
    <t>D90x15.0mm</t>
  </si>
  <si>
    <t>D110x18.3mm</t>
  </si>
  <si>
    <t>D125x20.8mm</t>
  </si>
  <si>
    <t>D140x123.3mm</t>
  </si>
  <si>
    <t>D160x26.6mm</t>
  </si>
  <si>
    <t>D21x1.0mm PN 4.0</t>
  </si>
  <si>
    <t>D27x1.0mm PN 4.0</t>
  </si>
  <si>
    <t>D34x1.0mm PN 4.0</t>
  </si>
  <si>
    <t>D42x1.2mm PN 4.0</t>
  </si>
  <si>
    <t>D48x1.4mm PN 5.0</t>
  </si>
  <si>
    <t>D60x1.4mm PN 4.0</t>
  </si>
  <si>
    <t>D75x1.5mm PN 4.0</t>
  </si>
  <si>
    <t>D90x1.5mm PN 3.0</t>
  </si>
  <si>
    <t>D110x1.90mm PN3.0</t>
  </si>
  <si>
    <t>D125x2.0mm PN 3.0</t>
  </si>
  <si>
    <t>D140x2.2mm PN 3.0</t>
  </si>
  <si>
    <t>D160x2.5mm PN 3.0</t>
  </si>
  <si>
    <t>D180x2.8mm PN 3.0</t>
  </si>
  <si>
    <t>D200x3.2mm PN 3.0</t>
  </si>
  <si>
    <t>D225x3.5mm PN 3.0</t>
  </si>
  <si>
    <t>D250x3.9mm PN 3.0</t>
  </si>
  <si>
    <t>D21x1.5mm  PN 12.5</t>
  </si>
  <si>
    <t>D27x1.6mm PN 12.5</t>
  </si>
  <si>
    <t>D34x1.7mm PN 10.0</t>
  </si>
  <si>
    <t>D42x1.7mm PN 8.0</t>
  </si>
  <si>
    <t>D48x1.9mm PN 8.0</t>
  </si>
  <si>
    <t>D60x1.8mm PN 6.0</t>
  </si>
  <si>
    <t>D75x2.2mm PN 6.0</t>
  </si>
  <si>
    <t>D90x2.2mm PN 5.0</t>
  </si>
  <si>
    <t>D110x2.7mm PN 5.0</t>
  </si>
  <si>
    <t>D125x3.1mm PN 5.0</t>
  </si>
  <si>
    <t>D140x3.5mm PN 5.0</t>
  </si>
  <si>
    <t>D160x4.0mm PN 5.0</t>
  </si>
  <si>
    <t>D180x4.4mm PN 5.0</t>
  </si>
  <si>
    <t>D200x4.9mm PN 5.0</t>
  </si>
  <si>
    <t>D225x5.5mm PN 5.0</t>
  </si>
  <si>
    <t>D250x6.2mm PN 5.0</t>
  </si>
  <si>
    <t>D280x6.9mm PN 5.0</t>
  </si>
  <si>
    <t>D315x7.7mm PN 5.0</t>
  </si>
  <si>
    <t>D355x8.7mm PN 5.0</t>
  </si>
  <si>
    <t>D400x9.8mm PN 5.0</t>
  </si>
  <si>
    <t>D450x11.0mm PN 5.0</t>
  </si>
  <si>
    <t>D500x10.0mm PN 5.0</t>
  </si>
  <si>
    <t>D560x10.9mm PN 5.0</t>
  </si>
  <si>
    <t>D630x12.3mm PN 5.0</t>
  </si>
  <si>
    <t>D32x2.4mm</t>
  </si>
  <si>
    <t>D40x3.0mm</t>
  </si>
  <si>
    <t>D50x3.7mm</t>
  </si>
  <si>
    <t>D63x4.7mm</t>
  </si>
  <si>
    <t>D75x5.6mm</t>
  </si>
  <si>
    <t>D90x6.7mm</t>
  </si>
  <si>
    <t>D110x8.1mm</t>
  </si>
  <si>
    <t>D125x9.2mm</t>
  </si>
  <si>
    <t>D140x10.3mm</t>
  </si>
  <si>
    <t>D160x11.8mm</t>
  </si>
  <si>
    <t>D180x13.3mm</t>
  </si>
  <si>
    <t>D200x14.7mm</t>
  </si>
  <si>
    <t>D225x16.6mm</t>
  </si>
  <si>
    <t>D250x18.4mm</t>
  </si>
  <si>
    <t>D280x20.6mm</t>
  </si>
  <si>
    <t>D315x23.2mm</t>
  </si>
  <si>
    <t>D355x26.1mm</t>
  </si>
  <si>
    <t>D400x29.4mm</t>
  </si>
  <si>
    <t>D450x33.1mm</t>
  </si>
  <si>
    <t>D500x36.8mm</t>
  </si>
  <si>
    <t>D560x41.2mm</t>
  </si>
  <si>
    <t>D630x46.3mm</t>
  </si>
  <si>
    <t>D710x52.2mm</t>
  </si>
  <si>
    <t>D800x48.8mm</t>
  </si>
  <si>
    <t>D900x66.2mm</t>
  </si>
  <si>
    <t>D1000x72.5mm</t>
  </si>
  <si>
    <t>ØD21 x 1,6mm</t>
  </si>
  <si>
    <t>D27 x 1,8mm</t>
  </si>
  <si>
    <t>D34 x 2,0mm</t>
  </si>
  <si>
    <t>D42 x 2,1mm</t>
  </si>
  <si>
    <t>D49 x 2,4mm</t>
  </si>
  <si>
    <t>D60 x 2,5mm</t>
  </si>
  <si>
    <t>D75 x 1,8mm</t>
  </si>
  <si>
    <t>D90 x 2,9mm</t>
  </si>
  <si>
    <t>D114 x 3,2mm</t>
  </si>
  <si>
    <t>D140 x 2,2mm</t>
  </si>
  <si>
    <t>D160 x 4,7mm</t>
  </si>
  <si>
    <t>D200 x 3,2mm</t>
  </si>
  <si>
    <t>D225 x 4,4mm</t>
  </si>
  <si>
    <t>D250 x 11,9mm</t>
  </si>
  <si>
    <t>D280 x 13,4mm</t>
  </si>
  <si>
    <t>D315 x 15,0mm</t>
  </si>
  <si>
    <t>D355 x 16,9mm</t>
  </si>
  <si>
    <t>D400 x 19,1mm</t>
  </si>
  <si>
    <t>D450 x 13,2mm</t>
  </si>
  <si>
    <t>D500 x 14,6mm</t>
  </si>
  <si>
    <t>D560 x 26,7mm</t>
  </si>
  <si>
    <t>D630 x 30,0mm</t>
  </si>
  <si>
    <t>D21 x 3,7mm (1/2" SCH80)</t>
  </si>
  <si>
    <t>D27 x 3,9mm (3/4" SCH80)</t>
  </si>
  <si>
    <t>D34 x 4,6mm (1" SCH80)</t>
  </si>
  <si>
    <t>D42 x 4,9mm (11/4" SCH80)</t>
  </si>
  <si>
    <t>D49 x 5,1mm (11/2" SCH80)</t>
  </si>
  <si>
    <t>D60 x 5,5mm (2" SCH80)</t>
  </si>
  <si>
    <t>D73 x 7,0mm (21/2" SCH80)</t>
  </si>
  <si>
    <t>D90 x 7,6mm (3" SCH80)</t>
  </si>
  <si>
    <t>D114 x 8,6mm (4" SCH80)</t>
  </si>
  <si>
    <t>D140 x 9,5mm (5" SCH80)</t>
  </si>
  <si>
    <t>D168 x 11,0mm (6" SCH80)</t>
  </si>
  <si>
    <t>D20 x 2,0mm</t>
  </si>
  <si>
    <t>D25 x 2,0mm</t>
  </si>
  <si>
    <t>D32 x 2,4mm</t>
  </si>
  <si>
    <t>D40 x 2,4mm</t>
  </si>
  <si>
    <t>D50 x 3,0mm</t>
  </si>
  <si>
    <t>D63 x 3,8mm</t>
  </si>
  <si>
    <t>D75 x 4,5mm</t>
  </si>
  <si>
    <t>D90 x 5,4mm</t>
  </si>
  <si>
    <t>D110 x 6,6mm</t>
  </si>
  <si>
    <t>D125 x 9,2mm</t>
  </si>
  <si>
    <t>D140 x 10,3mm</t>
  </si>
  <si>
    <t>D160 x 11,8mm</t>
  </si>
  <si>
    <t>D200 x 11,9mm</t>
  </si>
  <si>
    <t>D 225 x 13,4mm</t>
  </si>
  <si>
    <t>D250 x 14,8mm</t>
  </si>
  <si>
    <t>D280 x 16,6mm</t>
  </si>
  <si>
    <t>D315 x 18,7mm</t>
  </si>
  <si>
    <t>D355 x 21,1mm</t>
  </si>
  <si>
    <t>DØ400 x 23,7mm</t>
  </si>
  <si>
    <t>D450 x 26,7mm</t>
  </si>
  <si>
    <t>D500 x 29,7mm</t>
  </si>
  <si>
    <t>D560 x 33,2mm</t>
  </si>
  <si>
    <t>D630 x 37,4mm</t>
  </si>
  <si>
    <t>D710 x 42,1mm</t>
  </si>
  <si>
    <t>D21 x 1,7mm, PN 16</t>
  </si>
  <si>
    <t>D27 x 1,9mm, PN 12</t>
  </si>
  <si>
    <t>D34 x 2,1mm, PN 12</t>
  </si>
  <si>
    <t>D42 x 2,1mm, PN 12</t>
  </si>
  <si>
    <t>D49 x 2,5mm, PN 12</t>
  </si>
  <si>
    <t>D60 x 2,5mm , PN 10</t>
  </si>
  <si>
    <t>D60 x 3mm, PN 11</t>
  </si>
  <si>
    <t>D73 x 3mm, PN8</t>
  </si>
  <si>
    <t>D76 x 3mm, PN 8</t>
  </si>
  <si>
    <t>D90 x 3mm, PN 6</t>
  </si>
  <si>
    <t>D90 x 4mm, PN 9</t>
  </si>
  <si>
    <t>D114 x 3,5mm, PN 6</t>
  </si>
  <si>
    <t>D114 x 5mm, PN 9</t>
  </si>
  <si>
    <t>D114 x 7mm, PN 12</t>
  </si>
  <si>
    <t>D140 x 4,1mm, PN 6</t>
  </si>
  <si>
    <t>D140 x 5mm, PN 8</t>
  </si>
  <si>
    <t>D200 x 7,7mm, PN 8</t>
  </si>
  <si>
    <t>D220 x 6,6mm, PN 6</t>
  </si>
  <si>
    <t>D250 x 11,9mm, PN 10</t>
  </si>
  <si>
    <t>D280 x 13,4mm, PN 10</t>
  </si>
  <si>
    <t>D315 x 12,1mm, PN 8</t>
  </si>
  <si>
    <t>D400 x 19,1mm, PN 10</t>
  </si>
  <si>
    <t>D500 x 14,6mm, PN 6</t>
  </si>
  <si>
    <t>D630 x 30mm, PN 10</t>
  </si>
  <si>
    <t>OÁng u.PVC D21 PN15 daøy 1.6</t>
  </si>
  <si>
    <t>OÁng u.PVC D27 PN12 daøy 1.8</t>
  </si>
  <si>
    <t>OÁng u.PVC D34 PN15 daøy 2,0</t>
  </si>
  <si>
    <t>OÁng u.PVC D42 PN9 daøy 2.1</t>
  </si>
  <si>
    <t>OÁng u.PVC D49 PN8 daøy 1.9</t>
  </si>
  <si>
    <t>OÁng u.PVC D60 PN6 daøy 2.0</t>
  </si>
  <si>
    <t>OÁng u.PVC D60 PN9 daøy 2.8</t>
  </si>
  <si>
    <t>OÁng u.PVC D90 PN6 daøy 2.9</t>
  </si>
  <si>
    <t>OÁng u.PVC D90 PN9 daøy 3.8</t>
  </si>
  <si>
    <t>OÁng u.PVC D114 PN4 daøy 2.9</t>
  </si>
  <si>
    <t>OÁng u.PVC D114 PN5 daøy 3.2</t>
  </si>
  <si>
    <t>OÁng u.PVC D168 PN5 daøy 4.3</t>
  </si>
  <si>
    <t>OÁng PPR D20 PN20 daøy 3.4</t>
  </si>
  <si>
    <t>OÁng PPR D25 PN20 daøy 4.2</t>
  </si>
  <si>
    <t>OÁng HDPE D40 PN10 daøy 2.4</t>
  </si>
  <si>
    <t>Ống HDPE D75 PN10 daøy 4.5</t>
  </si>
  <si>
    <t>D21x1,6 mm, PN 15</t>
  </si>
  <si>
    <t>D27x1,6 mm, PN 12</t>
  </si>
  <si>
    <t>D34x1,8 mm, PN 11</t>
  </si>
  <si>
    <t>D42x2,0 mm, PN 12</t>
  </si>
  <si>
    <t>D49x2,0 mm, PN 9</t>
  </si>
  <si>
    <t>D60x2,0 mm, PN 6</t>
  </si>
  <si>
    <t>D90x2,6 mm, PN 6</t>
  </si>
  <si>
    <t>D114x3,2 mm, PN 5</t>
  </si>
  <si>
    <t>D140x4,0 mm, PN 6</t>
  </si>
  <si>
    <t>D200x5,9 mm, PN 6</t>
  </si>
  <si>
    <t>D220x6,5 mm, PN 6</t>
  </si>
  <si>
    <t>OÁng u.PVC D34 PN12 daøy 2.0</t>
  </si>
  <si>
    <t>OÁng u.PVC D49 PN9 daøy 2.4</t>
  </si>
  <si>
    <t>OÁng u.PVC D114 PN9 daøy 4.9</t>
  </si>
  <si>
    <t>OÁng u.PVC D168 PN9 daøy 7.3</t>
  </si>
  <si>
    <t>OÁng u.PVC D220 PN9 daøy 8.7</t>
  </si>
  <si>
    <t>OÁng u.PVC D110 PN10 daøy 5.3</t>
  </si>
  <si>
    <t>OÁng u.PVC D160 PN10 daøy 7.7</t>
  </si>
  <si>
    <t>OÁng u.PVC D200 PN10 daøy 9.6</t>
  </si>
  <si>
    <t>OÁng HDPE D63 PN10 daøy 3.0</t>
  </si>
  <si>
    <t>Ống HDPE D75 PN10 daøy 3.6</t>
  </si>
  <si>
    <t>Ống HDPE D110 PN10 daøy 4.2</t>
  </si>
  <si>
    <t>Ống HDPE D160 PN10 daøy 6.2</t>
  </si>
  <si>
    <t>D27 dày 1.6 mm, PN 11</t>
  </si>
  <si>
    <t>D34 dày 2.0 mm, PN 13</t>
  </si>
  <si>
    <t>D34 dày 3.0 mm. PN 16</t>
  </si>
  <si>
    <t>D42 dày 2.0 mm, PN 10</t>
  </si>
  <si>
    <t>D42 dày 3.0 mm, PN 12</t>
  </si>
  <si>
    <t>D49 dày 2.0 mm, PN 8</t>
  </si>
  <si>
    <t>D60 dày 1.8 mm, PN 6</t>
  </si>
  <si>
    <t>D60 dày 4.0 mm, PN 14</t>
  </si>
  <si>
    <t>D76 dày 3.0 mm, PN 7</t>
  </si>
  <si>
    <t>D90 dày 4.0 mm, PN 9</t>
  </si>
  <si>
    <t>D90 dày 5.0 mm, PN 12</t>
  </si>
  <si>
    <t>D114 dày 5.0 mm, PN 10</t>
  </si>
  <si>
    <t>D140 dày 7.0 mm, PN 11</t>
  </si>
  <si>
    <t>D168 dày 7.0 mm, PN 9</t>
  </si>
  <si>
    <t>D200 dày 4.5 mm, PN 5</t>
  </si>
  <si>
    <t>D200 dày 5.9 mm, PN 6</t>
  </si>
  <si>
    <t>D20mmx2,3mm PN 10</t>
  </si>
  <si>
    <t>D20mmx2,8mm PN 16</t>
  </si>
  <si>
    <t>D25mmx2,7mm PN 10</t>
  </si>
  <si>
    <t>D25mmx3,5mm PN 16</t>
  </si>
  <si>
    <t>D32mmx2,9mm PN 10</t>
  </si>
  <si>
    <t>D32mmx4,4mm PN 16</t>
  </si>
  <si>
    <t>D50mmx4,6mm PN 10</t>
  </si>
  <si>
    <t>D50mmx6,9mm PN 16</t>
  </si>
  <si>
    <t>D63mmx5,8mm PN 10</t>
  </si>
  <si>
    <t>D63mmx8,6mm PN 16</t>
  </si>
  <si>
    <t>D90mmx8,2mm PN 10</t>
  </si>
  <si>
    <t>D90mmx12,3mm PN 16</t>
  </si>
  <si>
    <t>D110mmx10mm PN 10</t>
  </si>
  <si>
    <t>D110mmx15,1mm PN 10</t>
  </si>
  <si>
    <t>D20mmx3,4mm PN 20</t>
  </si>
  <si>
    <t>D25mmx4,2mm PN 20</t>
  </si>
  <si>
    <t>D32mmx5,4mm PN 20</t>
  </si>
  <si>
    <t>D50mmx8,3mm PN 20</t>
  </si>
  <si>
    <t>D63mmx10,5mm PN 20</t>
  </si>
  <si>
    <t>D90mmx15,0mm PN 20</t>
  </si>
  <si>
    <t>D110mmx18,3mm PN 20</t>
  </si>
  <si>
    <t>Gạch Block bê tông bọt HIDICO-CLC, KT: 8x20x60 cm, 10x20x60 cm, 15x20x60 cm, 20x20x60 cm, cấp B2,5, KL thể tích khô 800kg/m3, Rnén = 2,5 Mpa</t>
  </si>
  <si>
    <t>Gạch bê tông khí chưng áp: KT: 600x200x75 mm; 600x200x100 mm; 600x200x150 mm; 600x200x200 mm; 600x200x250 mm cấp B3,  Rnén =  3,5 Mpa</t>
  </si>
  <si>
    <t>Gạch bê tông khí chưng áp: KT: 600x200x75 mm; 600x200x100 mm; 600x200x150 mm; 600x200x200 mm; 600x200x250 mm cấp B4,  Rnén =  5 Mpa</t>
  </si>
  <si>
    <t>Ống thép đen D168-Ø273mm, độ dày 4.00-10.00mm</t>
  </si>
  <si>
    <t>Ống nhúng nóng Vina One D21-273mm</t>
  </si>
  <si>
    <t>- Ống thép đen (tròn, vuông, hộp) độ dày 1.0 đến 1.5 mm. D từ DN 10 đến DN 100</t>
  </si>
  <si>
    <t>- Ống thép đen (tròn, vuông, hộp) độ dày 1.6 đến 1.9 mm. D từ DN 10 đến DN 100</t>
  </si>
  <si>
    <t>- Ống thép đen (tròn, vuông, hộp) độ dày 2.0 đến 5.4 mm. D từ DN 10 đến DN 100</t>
  </si>
  <si>
    <t>- Ống thép đen (tròn, vuông, hộp) độ dày 5.5 đến 6.35 mm. D từ DN 10 đến DN 100</t>
  </si>
  <si>
    <t>- Ống thép đen (ống tròn) độ dày trên 6.35 mm. D từ DN 10 đến DN 100</t>
  </si>
  <si>
    <t>- Ống thép đen độ dày từ 3.4 đến 8.2 mm. D từ DN 125 đến DN 200</t>
  </si>
  <si>
    <t>- Ống thép đen độ dày trên 8.2 mm. D từ DN 125 đến DN 200</t>
  </si>
  <si>
    <t>- Ống thép mạ kẽm nhúng nóng độ dày 1.6 đến 1.9 mm. D từ DN 10 đến DN 100</t>
  </si>
  <si>
    <t>- Ống thép mạ kẽm nhúng nóng độ dày 2.0 đến 5.4 mm. D từ DN 10 đến DN 100</t>
  </si>
  <si>
    <t>- Ống thép mạ kẽm nhúng nóng độ dày trên 5.4 mm. D từ DN 10 đến DN 100</t>
  </si>
  <si>
    <t>- Ống thép mạ kẽm nhúng nóng độ dày 3.4 đến 8.2 mm. D từ DN 125 đến DN 200</t>
  </si>
  <si>
    <t>- Ống thép mạ kẽm nhúng nóng độ dày trên 8.2 mm. D từ DN 125 đến DN 200</t>
  </si>
  <si>
    <t>- Ống tôn kẽm (tròn, vuông, hộp) độ dày 1.0 đến 2.3 mm. D từ DN 10 đến DN 200</t>
  </si>
  <si>
    <r>
      <t xml:space="preserve">- Cọc BTCT 250x250, M250, thép chủ 4 </t>
    </r>
    <r>
      <rPr>
        <sz val="14"/>
        <color indexed="12"/>
        <rFont val="VNI-Times"/>
        <family val="0"/>
      </rPr>
      <t>Þ</t>
    </r>
    <r>
      <rPr>
        <sz val="14"/>
        <color indexed="12"/>
        <rFont val="Times New Roman"/>
        <family val="1"/>
      </rPr>
      <t xml:space="preserve">16 Thép Miền Nam, 
Thép đai xoắn </t>
    </r>
    <r>
      <rPr>
        <sz val="14"/>
        <color indexed="12"/>
        <rFont val="VNI-Times"/>
        <family val="0"/>
      </rPr>
      <t>Þ</t>
    </r>
    <r>
      <rPr>
        <sz val="14"/>
        <color indexed="12"/>
        <rFont val="Times New Roman"/>
        <family val="1"/>
      </rPr>
      <t>6 a (50÷100÷150 ), sức chịu tải cọc theo vật liệu tối đa 80 tấn</t>
    </r>
  </si>
  <si>
    <r>
      <t xml:space="preserve">- Cọc BTCT 250x250, M250, thép chủ 4 </t>
    </r>
    <r>
      <rPr>
        <sz val="14"/>
        <color indexed="12"/>
        <rFont val="VNI-Times"/>
        <family val="0"/>
      </rPr>
      <t>Þ</t>
    </r>
    <r>
      <rPr>
        <sz val="14"/>
        <color indexed="12"/>
        <rFont val="Times New Roman"/>
        <family val="1"/>
      </rPr>
      <t xml:space="preserve">14 Thép Miền Nam, 
Thép đai xoắn </t>
    </r>
    <r>
      <rPr>
        <sz val="14"/>
        <color indexed="12"/>
        <rFont val="VNI-Times"/>
        <family val="0"/>
      </rPr>
      <t>Þ</t>
    </r>
    <r>
      <rPr>
        <sz val="14"/>
        <color indexed="12"/>
        <rFont val="Times New Roman"/>
        <family val="1"/>
      </rPr>
      <t>6 a (50÷100÷150 ), sức chịu tải cọc theo vật liệu tối đa 70 tấn</t>
    </r>
  </si>
  <si>
    <r>
      <t xml:space="preserve">- Cọc BTCT 20x20cmx800N, M250 đá 1x2 Thạnh phú- Đồng Nai, thép chủ </t>
    </r>
    <r>
      <rPr>
        <sz val="14"/>
        <color indexed="12"/>
        <rFont val="VNI-Times"/>
        <family val="0"/>
      </rPr>
      <t>Þ</t>
    </r>
    <r>
      <rPr>
        <sz val="14"/>
        <color indexed="12"/>
        <rFont val="Times New Roman"/>
        <family val="1"/>
      </rPr>
      <t>14, sức chịu tải của cọc theo vật liệu tối đa 50 tấn</t>
    </r>
  </si>
  <si>
    <r>
      <t xml:space="preserve">- Cọc BTCT 25x25cmx800N, M250 đá 1x2 Thạnh phú- Đồng Nai, thép chủ </t>
    </r>
    <r>
      <rPr>
        <sz val="14"/>
        <color indexed="12"/>
        <rFont val="VNI-Times"/>
        <family val="0"/>
      </rPr>
      <t>Þ</t>
    </r>
    <r>
      <rPr>
        <sz val="14"/>
        <color indexed="12"/>
        <rFont val="Times New Roman"/>
        <family val="1"/>
      </rPr>
      <t>16, sức chịu tải của cọc theo vật liệu tối đa 80 tấn</t>
    </r>
  </si>
  <si>
    <r>
      <t xml:space="preserve">- Cọc BTCT 30x30cmx800N, M300 đá 1x2 Thạnh phú- Đồng Nai, thép chủ </t>
    </r>
    <r>
      <rPr>
        <sz val="14"/>
        <color indexed="12"/>
        <rFont val="VNI-Times"/>
        <family val="0"/>
      </rPr>
      <t>Þ</t>
    </r>
    <r>
      <rPr>
        <sz val="14"/>
        <color indexed="12"/>
        <rFont val="Times New Roman"/>
        <family val="1"/>
      </rPr>
      <t>18, sức chịu tải của cọc theo vật liệu tối đa 140 tấn</t>
    </r>
  </si>
  <si>
    <t>Tạm thời không công bố giá. Lý do: Công ty không gửi báo giá để Sở Xây dựng cập nhật</t>
  </si>
  <si>
    <t>D25x1.9mm</t>
  </si>
  <si>
    <t>OÁng u.PVC D220 PN6 daøy 5.1</t>
  </si>
  <si>
    <t>D21 dày 1.7 mm, PN 16</t>
  </si>
  <si>
    <t xml:space="preserve">NHÓM NHIÊN LIỆU (ÁP DỤNG TRÊN ĐỊA BÀN TOÀN TỈNH) </t>
  </si>
  <si>
    <t xml:space="preserve">Gối cống </t>
  </si>
  <si>
    <r>
      <t xml:space="preserve">Công ty Cổ phần địa ốc An Giang; đ/c: số 140, đường Phan Bội Châu, phường Bình Khánh, TP Long Xuyên, tỉnh An Giang; ĐT: 0909. 954316 (A. Nguyên), 0918. 515737 (A. Thành) </t>
    </r>
    <r>
      <rPr>
        <b/>
        <sz val="14"/>
        <color indexed="12"/>
        <rFont val="Times New Roman"/>
        <family val="1"/>
      </rPr>
      <t xml:space="preserve">(đơn giá áp dụng trên địa bàn tỉnh Đồng Tháp, áp dụng từ tháng </t>
    </r>
    <r>
      <rPr>
        <b/>
        <sz val="14"/>
        <color indexed="10"/>
        <rFont val="Times New Roman"/>
        <family val="1"/>
      </rPr>
      <t>6/2021</t>
    </r>
    <r>
      <rPr>
        <b/>
        <sz val="14"/>
        <color indexed="12"/>
        <rFont val="Times New Roman"/>
        <family val="1"/>
      </rPr>
      <t>)</t>
    </r>
  </si>
  <si>
    <t xml:space="preserve">GỖ XÂY DỰNG </t>
  </si>
  <si>
    <r>
      <t xml:space="preserve">Cửa sắt; cửa gỗ; cửa nhôm: </t>
    </r>
    <r>
      <rPr>
        <i/>
        <sz val="14"/>
        <color indexed="10"/>
        <rFont val="Times New Roman"/>
        <family val="1"/>
      </rPr>
      <t>Áp dụng Phụ lục giá VLXD (kèm theo Công văn báo báo giá vật liệu xây dựng tháng 6 năm 2021 của Phòng Quản lý đô thị thành phố Cao Lãnh.</t>
    </r>
  </si>
  <si>
    <t>Sơn chống kiềm nội thất (thùng 17lít)</t>
  </si>
  <si>
    <t>Sơn chống kiềm ngoại thất (thùng 18lít)</t>
  </si>
  <si>
    <t>Sơn nội thất kinh tế mặt mờ (thùng 18lít)</t>
  </si>
  <si>
    <t>Sơn nội thất cao cấp (thùng 18 lít)</t>
  </si>
  <si>
    <t>Sơn ngoại thất mặt mờ (thùng 18lít)</t>
  </si>
  <si>
    <t>Sơn ngoại thất siêu bóng (thùng 18lít)</t>
  </si>
  <si>
    <t>Chống thấm một thành phần (thùng 18lít)</t>
  </si>
  <si>
    <t xml:space="preserve"> Ống luồn cứng phi 16, dài 2,9m Cadivi </t>
  </si>
  <si>
    <t xml:space="preserve"> Ống luồn cứng phi 20, dài 2,9m Cadivi </t>
  </si>
  <si>
    <t xml:space="preserve"> Ống luồn cứng phi 25, dài 2,9m Cadivi </t>
  </si>
  <si>
    <t xml:space="preserve">Phụ kiện ống luồn, loại nối phi 16 Cadivi </t>
  </si>
  <si>
    <t xml:space="preserve">Phụ kiện ống luồn, loại nối phi 20 Cadivi </t>
  </si>
  <si>
    <t xml:space="preserve">Phụ kiện ống luồn, loại nối phi 25 Cadivi </t>
  </si>
  <si>
    <t xml:space="preserve">Phụ kiện ống luồn, Đế âm đơn Cadivi </t>
  </si>
  <si>
    <t xml:space="preserve"> Ống luồn đàn hồi CAF-16 Cadivi </t>
  </si>
  <si>
    <t xml:space="preserve"> Ống luồn đàn hồi CAF-20 Cadivi </t>
  </si>
  <si>
    <t xml:space="preserve"> Ống luồn đàn hồi CAF-25 Cadivi </t>
  </si>
  <si>
    <t xml:space="preserve"> Ống luồn dây điện phi 11, dài 2m Cadivi</t>
  </si>
  <si>
    <t xml:space="preserve"> Ống luồn dây điện phi 13, dài 2m Cadivi</t>
  </si>
  <si>
    <t>Cầu dao 15A-2 pha Cadivi</t>
  </si>
  <si>
    <t>Cầu dao 20A-2 pha Cadivi</t>
  </si>
  <si>
    <t>Cầu dao 30A-2 pha Cadivi</t>
  </si>
  <si>
    <t>Cầu dao 60A-2 pha Cadivi</t>
  </si>
  <si>
    <t>Cầu dao 30A-3 pha Cadivi</t>
  </si>
  <si>
    <t>Cầu dao 60A-3 pha Cadivi</t>
  </si>
  <si>
    <t>Cầu dao 100A-3 pha Cadivi</t>
  </si>
  <si>
    <t xml:space="preserve">Dây điện đơn cứng lõi đồng bọc PVC 12/10 Cadivi </t>
  </si>
  <si>
    <t xml:space="preserve">Dây điện đơn cứng lõi đồng bọc PVC 16/10 Cadivi </t>
  </si>
  <si>
    <t xml:space="preserve">Dây điện đơn cứng lõi đồng bọc PVC 20/10 Cadivi </t>
  </si>
  <si>
    <t xml:space="preserve">Dây điện đơn cứng lõi đồng bọc PVC 30/10 Cadivi </t>
  </si>
  <si>
    <r>
      <t xml:space="preserve"> Dây điện CV-1 mm</t>
    </r>
    <r>
      <rPr>
        <vertAlign val="superscript"/>
        <sz val="14"/>
        <color indexed="12"/>
        <rFont val="Times New Roman"/>
        <family val="1"/>
      </rPr>
      <t>2</t>
    </r>
    <r>
      <rPr>
        <sz val="14"/>
        <color indexed="12"/>
        <rFont val="Times New Roman"/>
        <family val="1"/>
      </rPr>
      <t xml:space="preserve">  Cadivi </t>
    </r>
  </si>
  <si>
    <r>
      <t>Dây điện CV- 1,5 mm</t>
    </r>
    <r>
      <rPr>
        <vertAlign val="superscript"/>
        <sz val="14"/>
        <color indexed="12"/>
        <rFont val="Times New Roman"/>
        <family val="1"/>
      </rPr>
      <t>2</t>
    </r>
    <r>
      <rPr>
        <sz val="14"/>
        <color indexed="12"/>
        <rFont val="Times New Roman"/>
        <family val="1"/>
      </rPr>
      <t xml:space="preserve">  Cadivi </t>
    </r>
  </si>
  <si>
    <r>
      <t>Dây điện CV- 2 mm</t>
    </r>
    <r>
      <rPr>
        <vertAlign val="superscript"/>
        <sz val="14"/>
        <color indexed="12"/>
        <rFont val="Times New Roman"/>
        <family val="1"/>
      </rPr>
      <t>2</t>
    </r>
    <r>
      <rPr>
        <sz val="14"/>
        <color indexed="12"/>
        <rFont val="Times New Roman"/>
        <family val="1"/>
      </rPr>
      <t xml:space="preserve">  Cadivi</t>
    </r>
  </si>
  <si>
    <r>
      <t>Dây điện CV-2,5 mm</t>
    </r>
    <r>
      <rPr>
        <vertAlign val="superscript"/>
        <sz val="14"/>
        <color indexed="12"/>
        <rFont val="Times New Roman"/>
        <family val="1"/>
      </rPr>
      <t>2</t>
    </r>
    <r>
      <rPr>
        <sz val="14"/>
        <color indexed="12"/>
        <rFont val="Times New Roman"/>
        <family val="1"/>
      </rPr>
      <t xml:space="preserve">  Cadivi</t>
    </r>
  </si>
  <si>
    <r>
      <t>Dây điện CV-3,5 mm</t>
    </r>
    <r>
      <rPr>
        <vertAlign val="superscript"/>
        <sz val="14"/>
        <color indexed="12"/>
        <rFont val="Times New Roman"/>
        <family val="1"/>
      </rPr>
      <t>2</t>
    </r>
    <r>
      <rPr>
        <sz val="14"/>
        <color indexed="12"/>
        <rFont val="Times New Roman"/>
        <family val="1"/>
      </rPr>
      <t xml:space="preserve">  Cadivi</t>
    </r>
  </si>
  <si>
    <r>
      <t>Dây điện CV-4 mm</t>
    </r>
    <r>
      <rPr>
        <vertAlign val="superscript"/>
        <sz val="14"/>
        <color indexed="12"/>
        <rFont val="Times New Roman"/>
        <family val="1"/>
      </rPr>
      <t>2</t>
    </r>
    <r>
      <rPr>
        <sz val="14"/>
        <color indexed="12"/>
        <rFont val="Times New Roman"/>
        <family val="1"/>
      </rPr>
      <t xml:space="preserve">  Cadivi</t>
    </r>
  </si>
  <si>
    <r>
      <t>Dây điện CV-5,5 mm</t>
    </r>
    <r>
      <rPr>
        <vertAlign val="superscript"/>
        <sz val="14"/>
        <color indexed="12"/>
        <rFont val="Times New Roman"/>
        <family val="1"/>
      </rPr>
      <t>2</t>
    </r>
    <r>
      <rPr>
        <sz val="14"/>
        <color indexed="12"/>
        <rFont val="Times New Roman"/>
        <family val="1"/>
      </rPr>
      <t xml:space="preserve">  Cadivi</t>
    </r>
  </si>
  <si>
    <r>
      <t>Dây điện CV-6 mm</t>
    </r>
    <r>
      <rPr>
        <vertAlign val="superscript"/>
        <sz val="14"/>
        <color indexed="12"/>
        <rFont val="Times New Roman"/>
        <family val="1"/>
      </rPr>
      <t>2</t>
    </r>
    <r>
      <rPr>
        <sz val="14"/>
        <color indexed="12"/>
        <rFont val="Times New Roman"/>
        <family val="1"/>
      </rPr>
      <t xml:space="preserve">  Cadivi</t>
    </r>
  </si>
  <si>
    <r>
      <t xml:space="preserve">Sơn NERO </t>
    </r>
    <r>
      <rPr>
        <b/>
        <sz val="14"/>
        <color indexed="17"/>
        <rFont val="Times New Roman"/>
        <family val="1"/>
      </rPr>
      <t xml:space="preserve">(địa chỉ:  Lô MC1, KCN Đức Hòa 1, tỉnh Long An,  điện thoại: 0971 924 693: Chị Cúc, áp dụng từ ngày 01/4/2021 theo BảngNiêm yết giá của Công ty) </t>
    </r>
  </si>
  <si>
    <t xml:space="preserve">NERO SUPER SHIELD PEARL: Sơn nước bóng ngọc trai, che phủ cao, chống cacbonit, chống thấm chống kiềm, chống rêu mốc, chống bám bụi, bền màu. Độ phủ 11-13 m²/lít/lớp (màu Đậm, thùng 18 lít) </t>
  </si>
  <si>
    <t xml:space="preserve">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Đậm, thùng 18 lít) </t>
  </si>
  <si>
    <t xml:space="preserve">NERO N9 NGOẠI THẤT: Sơn nước hiệu quả tiết kiệm, độ che lấp cao, bao phủ rộng, bền màu, chống bám bụi và lau chùi tốt. Độ phủ 8-10 m²/lít/lớp (màu Đậm, thùng 18 lít) </t>
  </si>
  <si>
    <t xml:space="preserve">Ñinh caùc loaïi bình quaân </t>
  </si>
  <si>
    <t xml:space="preserve">Ñinh duø </t>
  </si>
  <si>
    <t xml:space="preserve">CÔNG TY CP CARBON VIỆT NAM (ĐC: Số 2, đường số 1, KCN Thạnh Phú, xã Thạnh Phú, huyện Vĩnh Cữu, Đồng Nai; điện thoại: 0773 255 119 - A.Quang) (đơn giá đã có thuế VAT) </t>
  </si>
  <si>
    <t>Xi măng Thăng Long - Đ/c: Lô A3, KCN Hiệp Phước, Long Thới, Nhà Bè, TPHCM; ĐT: 08 37800912, (áp dụng từ ngày 01/7/2021)</t>
  </si>
  <si>
    <r>
      <t>Xi măng Công Thanh PCB40, bao 50kg (</t>
    </r>
    <r>
      <rPr>
        <b/>
        <sz val="14"/>
        <color indexed="12"/>
        <rFont val="Times New Roman"/>
        <family val="1"/>
      </rPr>
      <t>theo Bảng báo giá số</t>
    </r>
    <r>
      <rPr>
        <b/>
        <sz val="14"/>
        <color indexed="10"/>
        <rFont val="Times New Roman"/>
        <family val="1"/>
      </rPr>
      <t xml:space="preserve"> </t>
    </r>
    <r>
      <rPr>
        <b/>
        <sz val="14"/>
        <color indexed="12"/>
        <rFont val="Times New Roman"/>
        <family val="1"/>
      </rPr>
      <t>201/21/BBG/XMCT-KD</t>
    </r>
    <r>
      <rPr>
        <b/>
        <sz val="14"/>
        <color indexed="12"/>
        <rFont val="Times New Roman"/>
        <family val="1"/>
      </rPr>
      <t xml:space="preserve"> của Công ty) </t>
    </r>
  </si>
  <si>
    <r>
      <t>Xi măng Sài Gòn PCB40-MS (XM pooclăng hỗn hợp bền Sunphat), bao 50kg (áp dụng từ tháng 12/2018,</t>
    </r>
    <r>
      <rPr>
        <b/>
        <sz val="14"/>
        <color indexed="12"/>
        <rFont val="Times New Roman"/>
        <family val="1"/>
      </rPr>
      <t xml:space="preserve"> theo CV số 64/CV/2018  ngày 12/12/2018 của Công ty cổ phần Phát triển Sài Gòn) - (giá bán lẻ tại các công trình trên địa bàn tỉnh Đồng Tháp)</t>
    </r>
  </si>
  <si>
    <t xml:space="preserve">Dày 0.40mm </t>
  </si>
  <si>
    <t xml:space="preserve">Cống D800mm-dày 80mm, M=28MPA </t>
  </si>
  <si>
    <t xml:space="preserve">Cống D1000mm-dày 100mm, M=28MPA </t>
  </si>
  <si>
    <t xml:space="preserve">Cọc BTCT dự ứng lực, Ra=14.200kg/cm2 </t>
  </si>
  <si>
    <r>
      <t xml:space="preserve">Sơn giao thông - Công ty cổ phần L.Q JOTON, đc: số 188c, Lê Văn Sỹ, P10, Q Phú Nhuận, TPHCM, ĐT: 0838461970, áp dụng từ ngày </t>
    </r>
    <r>
      <rPr>
        <b/>
        <sz val="14"/>
        <color indexed="10"/>
        <rFont val="Times New Roman"/>
        <family val="1"/>
      </rPr>
      <t xml:space="preserve">01/7/2021 </t>
    </r>
    <r>
      <rPr>
        <b/>
        <sz val="14"/>
        <color indexed="17"/>
        <rFont val="Times New Roman"/>
        <family val="1"/>
      </rPr>
      <t xml:space="preserve">theo Bảng báo giá của Công ty </t>
    </r>
  </si>
  <si>
    <t xml:space="preserve">- Mastic Epoxy KOVA KL-5 sàn </t>
  </si>
  <si>
    <t xml:space="preserve">- Sơn công nghiệp Epoxy KOVA KL-5 sàn </t>
  </si>
  <si>
    <t xml:space="preserve">- Sơn công nghiệp Epoxy KOVA KL-5 tường </t>
  </si>
  <si>
    <t xml:space="preserve">- Mastic chịu ẩm KOVA SK-6 </t>
  </si>
  <si>
    <t xml:space="preserve">Công ty TNHH LODAPA, địa chỉ Chi nhánh: QL80, xã Bình Phú Qưới, xã Bình Thành, huyện Lấp Vò, tỉnh Đồng Tháp: ĐT: 0912 311117 (A. Thiện) </t>
  </si>
  <si>
    <t>Công ty cổ phần JIVC; địa chỉ: số 508, đường Trường Chinh, Quận Đống Đa, Hà Nội, ĐT: 0981 586862 - 0936 488860                   (A.Trường)</t>
  </si>
  <si>
    <t>Dây điện đơn mềm VCm - 300/500V - TCVN 6610-3 (ruột đồng, cách điện PVC)</t>
  </si>
  <si>
    <t>VCm-0.5 (1x16/0.2) - 300/500V</t>
  </si>
  <si>
    <t>VCm-0.75 (1x24/0.2) - 300/500V</t>
  </si>
  <si>
    <t>VCm-1 (1x32/0.2) - 300/500V</t>
  </si>
  <si>
    <t>Dây điện đơn mềm VCm - 450/750V - TCVN 6610-3 (ruột đồng, cách điện PVC)</t>
  </si>
  <si>
    <t>VCm-1.5 (1x30/0.25) - 450/750V</t>
  </si>
  <si>
    <t>VCm-2.5 (1x50/0.25) - 450/750V</t>
  </si>
  <si>
    <t>VCm-4 (1x56/0.3) - 450/750V</t>
  </si>
  <si>
    <t>VCm-6 (1x84/0.3) - 450/750V</t>
  </si>
  <si>
    <t>Dây điện đơn mềm VCm - 600V - JIS 3316 (ruột đồng, cách điện PVC)</t>
  </si>
  <si>
    <t>VCm-8 - 600V - JIS 3316</t>
  </si>
  <si>
    <t>VCm-14 - 600V - JIS 3316</t>
  </si>
  <si>
    <t>Dây điện đơn mềm VCm - 0.6/1kV-AS/NZS 5000.1 (ruột đồng, cách điện PVC)</t>
  </si>
  <si>
    <t>VCm-10 - 0.6/1kV</t>
  </si>
  <si>
    <t>VCm-16 - 0.6/1kV</t>
  </si>
  <si>
    <t>VCm-25 - 0.6/1kV</t>
  </si>
  <si>
    <t>VCm-35 - 0.6/1kV</t>
  </si>
  <si>
    <t>VCm-50 - 0.6/1kV</t>
  </si>
  <si>
    <t>VCm-70 - 0.6/1kV</t>
  </si>
  <si>
    <t>VCm-95 - 0.6/1kV</t>
  </si>
  <si>
    <t>Dây điện dẹp mềm VCmo - 300/500V - TCVN 6610-5 (ruột đồng, cách điện PVC, vỏ bọc PVC)</t>
  </si>
  <si>
    <t>VCmo-2x0.75-(2x24/0.2) - 300/500V</t>
  </si>
  <si>
    <t>VCmo-2x1.0-(2x32/0.2) - 300/500V</t>
  </si>
  <si>
    <t>VCmo-2x1.5-(2x30/0.25) - 300/500V</t>
  </si>
  <si>
    <t>VCmo-2x2.5-(2x50/0.25) - 300/500V</t>
  </si>
  <si>
    <t>VCmo-2x4-(2x56/0.3) - 300/500V</t>
  </si>
  <si>
    <t>VCmo-2x6-(2x84/0.3) - 300/500V</t>
  </si>
  <si>
    <t>Dây điện đôi mềm VCmd - 0.6/1kV - AS/NZS 5000.1 (ruột đồng, cách điện PVC)</t>
  </si>
  <si>
    <t>VCmd-2x0.5-(2x16/0.2) - 0.6/1kV</t>
  </si>
  <si>
    <t>VCmd-2x0.75-(2x24/0.2) - 0.6/1kV</t>
  </si>
  <si>
    <t>VCmd-2x1-(2x32/0.2) - 0.6/1kV</t>
  </si>
  <si>
    <t>VCmd-2x1.5-(2x30/0.25) - 0.6/1kV</t>
  </si>
  <si>
    <t>VCmd-2x2.5-(2x50/0.25) - 0.6/1kV</t>
  </si>
  <si>
    <t>Dây điện lực hạ thế CV - 0.6/1kV - AS/NZS 5000.1 (ruột đồng, cách điện PVC)</t>
  </si>
  <si>
    <t>CV-1 (7/0.425) - 0,6/1kV</t>
  </si>
  <si>
    <t>CV-1.5 (7/0.52) - 0,6/1kV</t>
  </si>
  <si>
    <t>CV-2.5 (7/0.67) - 0,6/1kV</t>
  </si>
  <si>
    <t>CV-4 (7/0.85) - 0,6/1kV</t>
  </si>
  <si>
    <t>CV-6 (7/1.04) - 0,6/1kV</t>
  </si>
  <si>
    <t>CV-10 (7/1.35) - 0,6/1kV</t>
  </si>
  <si>
    <t>Dây điện lực hạ thế CV - 600V - JIS C3307  (ruột đồng, cách điện PVC)</t>
  </si>
  <si>
    <t>CV-1.25 (7/0.45) - 600V</t>
  </si>
  <si>
    <t>CV-2 (7/0.6) - 600V</t>
  </si>
  <si>
    <t>CV-3.5 (7/0.8) - 600V</t>
  </si>
  <si>
    <t>CV-5.5 (7/1.0) - 600V</t>
  </si>
  <si>
    <t>CV-8 (7/1.2) - 600V</t>
  </si>
  <si>
    <t>CV-14 - 600V</t>
  </si>
  <si>
    <t>CV-22 - 600V</t>
  </si>
  <si>
    <t>CV-38 - 600V</t>
  </si>
  <si>
    <t>Cáp điện lực hạ thế CVV - 0.6/1kV - TCVN 5935 (1 lõi, ruột đồng, cách điện PVC, vỏ bọc PVC)</t>
  </si>
  <si>
    <t>CVV-1 (1x7/0.425) - 0.6/1kV</t>
  </si>
  <si>
    <t>CVV-1.5 (1x7/0.52) - 0.6/1kV</t>
  </si>
  <si>
    <t>CVV-2.5 (1x7/0.67) - 0.6/1kV</t>
  </si>
  <si>
    <t>CVV-4 (1x7/0.85) - 0.6/1kV</t>
  </si>
  <si>
    <t>CVV-6 (1x7/1.04) - 0.6/1kV</t>
  </si>
  <si>
    <t>CVV-10 (1x7/1.35) - 0.6/1kV</t>
  </si>
  <si>
    <t>Cáp điện lực hạ thế CXV - 0.6/1kV - TCVN 5935 (1 lõi, ruột đồng, cách điện XLPE, vỏ bọc PVC)</t>
  </si>
  <si>
    <t>CXV-1 (1x7/0.42) - 0.6/1kV</t>
  </si>
  <si>
    <t>CXV-1.5 (1x7/0.52) - 0.6/1kV</t>
  </si>
  <si>
    <t>CXV-2.5 (1x7/0.67) - 0.6/1kV</t>
  </si>
  <si>
    <t>CXV-4 (1x7/0.85) - 0.6/1kV</t>
  </si>
  <si>
    <t>CXV-6 (1x7/1.04) - 0.6/1kV</t>
  </si>
  <si>
    <t>CXV-10 (1x7/1.35) - 0.6/1kV</t>
  </si>
  <si>
    <r>
      <t xml:space="preserve">Công ty cổ phần địa ốc An Giang; đ/c: số 140, đường Phan Bội Châu, phường Bình Khánh, TP Long Xuyên, tỉnh An Giang; ĐT: 0909. 954316 (A. Nguyên), 0918. 515737 (A. Thành) </t>
    </r>
    <r>
      <rPr>
        <b/>
        <sz val="14"/>
        <color indexed="17"/>
        <rFont val="Times New Roman"/>
        <family val="1"/>
      </rPr>
      <t xml:space="preserve">(đơn giá áp dụng trên địa bàn tỉnh Đồng Tháp từ tháng </t>
    </r>
    <r>
      <rPr>
        <b/>
        <sz val="14"/>
        <color indexed="10"/>
        <rFont val="Times New Roman"/>
        <family val="1"/>
      </rPr>
      <t>6/2021</t>
    </r>
    <r>
      <rPr>
        <b/>
        <sz val="14"/>
        <color indexed="17"/>
        <rFont val="Times New Roman"/>
        <family val="1"/>
      </rPr>
      <t>)</t>
    </r>
  </si>
  <si>
    <t>Cọc ống D600 loại B: Thép cường độ cao, thép chủ: 18D10.7, thép đai: D4; Lcọc=12m; Bề dày thành: 100mm; Mặt bích: thép tấm dày 18mm; Manchon: cao 100mm, dày 2mm. Tải trọng làm việc 145 tấn, tải trọng giới hạn 290 tấn.</t>
  </si>
  <si>
    <t>Cọc ống D300 loại A: Thép cường độ cao, thép chủ: 6D7.1, thép đai: D3; Lcọc=12m; Bề dày thành: 60mm; Mặt bích: thép tấm dày 12mm; Manchon: cao 60mm, dày 1.5mm; Cường độ bê tông mác 60 Mpa. Tải trọng làm việc 50 tấn, tải trọng giới hạn 100 tấn.</t>
  </si>
  <si>
    <t>Cọc ống D350 loại A: Thép cường độ cao, thép chủ: 7D7.1, thép đai: D3; Lcọc=12m; Bề dày thành: 65mm; Mặt bích: thép tấm dày 12mm; Manchon: cao 60mm, dày 1.5mm; Cường độ bê tông mác 60 Mpa. Tải trọng làm việc 60 tấn, tải trọng giới hạn 120 tấn.</t>
  </si>
  <si>
    <t>Cọc ống D400 loại A: Thép cường độ cao, thép chủ: 10D7.1, thép đai: D3; Lcọc=12m; Bề dày thành: 80mm; Mặt bích: thép tấm dày 12mm; Manchon: cao 60mm, dày 1.5mm; Cường độ bê tông mác 60 Mpa. Tải trọng làm việc 80 tấn, tải trọng giới hạn 160 tấn.</t>
  </si>
  <si>
    <t>Cọc ống D500 loại A: Thép cường độ cao, thép chủ: 14D7.1, thép đai: D4; Lcọc=12m; Bề dày thành: 90mm; Mặt bích: thép tấm dày 14mm; Manchon: cao 100mm, dày 2mm; Cường độ bê tông mác 60 Mpa. Tải trọng làm việc 125 tấn, tải trọng giới hạn 205 tấn.</t>
  </si>
  <si>
    <t>Cọc ống D300 loại B: Thép cường độ cao, thép chủ: 8D9.0, thép đai: D3; Lcọc=12m; Bề dày thành: 60mm; Mặt bích: thép tấm dày 15mm; Manchon: cao 60mm, dày 1.5mm; Cường độ bê tông mác 60 Mpa. Tải trọng làm việc 50 tấn, tải trọng giới hạn 100 tấn.</t>
  </si>
  <si>
    <t>Cọc ống D350 loại B: Thép cường độ cao, thép chủ: 10D9.0, thép đai: D3; Lcọc=12m; Bề dày thành: 65mm; Mặt bích: thép tấm dày 15mm; Manchon: cao 60mm, dày 1.5mm; Cường độ bê tông mác 60 Mpa. Tải trọng làm việc 60 tấn, tải trọng giới hạn 120 tấn.</t>
  </si>
  <si>
    <t>Cọc ống D400 loại B: Thép cường độ cao, thép chủ: 12D9.0, thép đai: D3; Lcọc=12m; Bề dày thành: 80mm; Mặt bích: thép tấm dày 15mm; Manchon: cao 150mm, dày 1.5mm; Cường độ bê tông mác 60 Mpa. Tải trọng làm việc 70 tấn, tải trọng giới hạn 140 tấn.</t>
  </si>
  <si>
    <t>Cọc ống D500 loại B: Thép cường độ cao, thép chủ: 12D10.7, thép đai: D4; Lcọc=12m; Bề dày thành: 90mm; Mặt bích: thép tấm dày 18mm; Manchon: cao 100mm, dày 2mm; Cường độ bê tông mác 60 Mpa. Tải trọng làm việc 125 tấn, tải trọng giới hạn 205 tấn.</t>
  </si>
  <si>
    <t>Cọc ống D300 loại C: Thép cường độ cao, thép chủ: 10D9.0, thép đai: D3; Lcọc=12m; Bề dày thành: 60mm; Mặt bích: thép tấm dày 14mm; Manchon: cao 60mm, dày 6mm; Cường độ bê tông mác 60 Mpa. Tải trọng làm việc 40 tấn, tải trọng giới hạn 80 tấn.</t>
  </si>
  <si>
    <t>Cọc ống D350 loại C: Thép cường độ cao, thép chủ: 12D9.0, thép đai: D3; Lcọc=12m; Bề dày thành: 65mm; Mặt bích: thép tấm dày 14mm; Manchon: cao 60mm, dày 6mm; Cường độ bê tông mác 60 Mpa. Tải trọng làm việc 55 tấn, tải trọng giới hạn 110 tấn.</t>
  </si>
  <si>
    <t>Cọc ống D600 loại C: Thép cường độ cao, thép chủ: 25D10.7, thép đai: D4; Lcọc=12m; Bề dày thành: 100mm; Mặt bích: thép tấm dày 18mm; Manchon: cao 100mm, dày 8mm; Cường độ bê tông mác 60 Mpa. Tải trọng làm việc 145 tấn, tải trọng giới hạn 290 tấn.</t>
  </si>
  <si>
    <t>Cọc ống D600 loại A: Thép cường độ cao, thép chủ: 18D7.1, thép đai: D4; Lcọc=12m; Bề dày thành: 100mm; Mặt bích: thép tấm dày 14mm; Manchon: cao 100mm, dày 2mm; Cường độ bê tông mác 60 Mpa. Tải trọng làm việc 170 tấn, tải trọng giới hạn 340 tấn.</t>
  </si>
  <si>
    <t>Cọc ống D500 loại C: Thép cường độ cao, thép chủ: 16D10.7, thép đai: D4; Lcọc=12m; Bề dày thành: 100mm; Mặt bích: thép tấm dày 16mm; Manchon: cao 100mm, dày 8mm; Cường độ bê tông mác 60 Mpa. Tải trọng làm việc 105 tấn, tải trọng giới hạn 210 tấn.</t>
  </si>
  <si>
    <t>Cọc ống D400 loại C: Thép cường độ cao, thép chủ: 15D9.0, thép đai: D4; Lcọc=12m; Bề dày thành: 90mm; Mặt bích: thép tấm dày 14mm; Manchon: cao 100mm, dày 8mm; Cường độ bê tông mác 60 Mpa. Tải trọng làm việc 70 tấn, tải trọng giới hạn 140 tấn.</t>
  </si>
  <si>
    <r>
      <t xml:space="preserve">CÔNG TY TNHH MỘT THÀNH VIÊN BÊ TÔNG TICCO, Địa chỉ: Lô 1-6, Khu công nghiệp Mỹ Tho, cầu Bình Đức, Thành phố Mỹ Tho, Tiền Giang. </t>
    </r>
    <r>
      <rPr>
        <b/>
        <sz val="14"/>
        <color indexed="10"/>
        <rFont val="Times New Roman"/>
        <family val="1"/>
      </rPr>
      <t xml:space="preserve">Theo Báo giá số: 01.07/OC.2021, 02.07/OC.2021, 031.07/OC.2021 ngày 01/7/2021 của Công ty. </t>
    </r>
    <r>
      <rPr>
        <sz val="14"/>
        <rFont val="Times New Roman"/>
        <family val="1"/>
      </rPr>
      <t>Chi tiết liên hệ P.Kinh doanh: A. Lợi – ĐT: 0913.846 564 hoặc 0969.907 970 Email: tanloibetong@ticco.com.vn.</t>
    </r>
  </si>
  <si>
    <t xml:space="preserve">Công ty CP gạch ngói Đồng Nai, số 119 Điện Biên Phủ, Quận 1, Tp. Hồ Chí Minh, điện thoại: 028.38228124 - 28.38295881, áp dụng từ ngày 13/6/2018 theo Bảng báo giá số 279 của Công ty (loại A1) </t>
  </si>
  <si>
    <r>
      <t xml:space="preserve">Công ty Cổ phần địa ốc An Giang; đ/c: số 140, đường Phan Bội Châu, P. Bình Khánh, TP Long Xuyên, An Giang; đt: 0909. 954316 (A. Nguyên), 0918. 515737 (A. Thành) </t>
    </r>
    <r>
      <rPr>
        <b/>
        <sz val="14"/>
        <color indexed="17"/>
        <rFont val="Times New Roman"/>
        <family val="1"/>
      </rPr>
      <t xml:space="preserve">(đơn giá áp dụng trên địa bàn tỉnh Đồng Tháp, áp dụng từ ngày </t>
    </r>
    <r>
      <rPr>
        <b/>
        <sz val="14"/>
        <color indexed="10"/>
        <rFont val="Times New Roman"/>
        <family val="1"/>
      </rPr>
      <t>15/4/2021</t>
    </r>
    <r>
      <rPr>
        <b/>
        <sz val="14"/>
        <color indexed="17"/>
        <rFont val="Times New Roman"/>
        <family val="1"/>
      </rPr>
      <t>)</t>
    </r>
  </si>
  <si>
    <r>
      <t xml:space="preserve">Công ty CP gạch ngói Đồng Nai, số 119 Điện Biên Phủ, Quận 1, Tp. Hồ Chí Minh, điện thoại: 028.38228124 - 28.38295881, áp dụng từ ngày </t>
    </r>
    <r>
      <rPr>
        <b/>
        <sz val="14"/>
        <color indexed="10"/>
        <rFont val="Times New Roman"/>
        <family val="1"/>
      </rPr>
      <t>10/9/2020</t>
    </r>
    <r>
      <rPr>
        <b/>
        <sz val="14"/>
        <color indexed="12"/>
        <rFont val="Times New Roman"/>
        <family val="1"/>
      </rPr>
      <t xml:space="preserve"> theo Bảng báo giá số </t>
    </r>
    <r>
      <rPr>
        <b/>
        <sz val="14"/>
        <color indexed="10"/>
        <rFont val="Times New Roman"/>
        <family val="1"/>
      </rPr>
      <t>335A</t>
    </r>
    <r>
      <rPr>
        <b/>
        <sz val="14"/>
        <color indexed="12"/>
        <rFont val="Times New Roman"/>
        <family val="1"/>
      </rPr>
      <t xml:space="preserve"> của Công ty </t>
    </r>
  </si>
  <si>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</si>
  <si>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IEC 60598-1 và
IEC 60598-2-3:2011</t>
  </si>
  <si>
    <t>Tiêu chuẩn 22                            TCN  18-79</t>
  </si>
  <si>
    <r>
      <t>CÔNG TY TNHH MỘT THÀNH VIÊN BÊ TÔNG TICCO, Địa chỉ: Lô 1-6, Khu công nghiệp Mỹ Tho, cầu Bình Đức, Thành phố Mỹ Tho, Tiền Giang.</t>
    </r>
    <r>
      <rPr>
        <b/>
        <sz val="14"/>
        <color indexed="10"/>
        <rFont val="Times New Roman"/>
        <family val="1"/>
      </rPr>
      <t xml:space="preserve"> </t>
    </r>
    <r>
      <rPr>
        <sz val="14"/>
        <color indexed="17"/>
        <rFont val="Times New Roman"/>
        <family val="1"/>
      </rPr>
      <t>Chi tiết liên hệ P.Kinh doanh: A. Lợi – ĐT: 0913.846 564 hoặc 0969.907 970 Email: tanloibetong@ticco.com.vn.</t>
    </r>
  </si>
  <si>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18/8/2021</t>
    </r>
    <r>
      <rPr>
        <b/>
        <sz val="14"/>
        <color indexed="17"/>
        <rFont val="Times New Roman"/>
        <family val="1"/>
      </rPr>
      <t xml:space="preserve"> (Theo Bảng báo giá của Công ty)</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</si>
  <si>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t>
    </r>
    <r>
      <rPr>
        <b/>
        <sz val="14"/>
        <color indexed="10"/>
        <rFont val="Times New Roman"/>
        <family val="1"/>
      </rPr>
      <t>09/9/2021</t>
    </r>
    <r>
      <rPr>
        <b/>
        <sz val="14"/>
        <color indexed="17"/>
        <rFont val="Times New Roman"/>
        <family val="1"/>
      </rPr>
      <t xml:space="preserve"> theo Bảng báo giá của Công ty).</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</si>
  <si>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và chưa bao gồm thuế VAT, áp dụng từ ngày </t>
    </r>
    <r>
      <rPr>
        <b/>
        <sz val="14"/>
        <color indexed="10"/>
        <rFont val="Times New Roman"/>
        <family val="1"/>
      </rPr>
      <t xml:space="preserve">09/9/2021 </t>
    </r>
    <r>
      <rPr>
        <b/>
        <sz val="14"/>
        <color indexed="12"/>
        <rFont val="Times New Roman"/>
        <family val="1"/>
      </rPr>
      <t>theo Bảng báo giá của Công ty).</t>
    </r>
  </si>
  <si>
    <r>
      <t xml:space="preserve">Công ty Cổ phần xây dựng Bách Khoa, Địa chỉ: số 39 Trần Hưng Đạo, P.Mỹ Quý, TP.Long Xuyên, An Giang- Nhà máy bê tông Châu Thành : Ấp Bình Phú 2 , Xã Bình Hòa , Huyện Châu Thành , An Giang; Điện thoại : 02963.835.787 ;  Fax : 02963.833.787 (đơn giá giao tại Nhà máy và chưa bao gồm thuế VAT, áp dụng từ tháng </t>
    </r>
    <r>
      <rPr>
        <b/>
        <sz val="14"/>
        <color indexed="10"/>
        <rFont val="Times New Roman"/>
        <family val="1"/>
      </rPr>
      <t>09/9/2021</t>
    </r>
    <r>
      <rPr>
        <b/>
        <sz val="14"/>
        <color indexed="17"/>
        <rFont val="Times New Roman"/>
        <family val="1"/>
      </rPr>
      <t xml:space="preserve"> theo Bảng báo giá của Công ty).</t>
    </r>
  </si>
  <si>
    <r>
      <t xml:space="preserve">Công ty Cổ phần xây dựng Bách Khoa, Địa chỉ: số 39 Trần Hưng Đạo, P.Mỹ Quý, TP.Long Xuyên, An Giang- Địa điểm giao hàng: Nhà máy bê tông Châu Thành, đ/c: Ấp Bình Phú 2 , Xã Bình Hòa , Huyện Châu Thành , An Giang; Điện thoại : 02963.835.787 ;  Fax : 02963.833.787 (đơn giá giao tại Nhà máy và chưa bao gồm thuế VAT, áp dụng từ </t>
    </r>
    <r>
      <rPr>
        <b/>
        <sz val="14"/>
        <color indexed="10"/>
        <rFont val="Times New Roman"/>
        <family val="1"/>
      </rPr>
      <t>09/9/2021</t>
    </r>
    <r>
      <rPr>
        <b/>
        <sz val="14"/>
        <color indexed="17"/>
        <rFont val="Times New Roman"/>
        <family val="1"/>
      </rPr>
      <t xml:space="preserve"> theo Bảng báo giá của Công ty).</t>
    </r>
  </si>
  <si>
    <t xml:space="preserve">Theùp Mieàn Nam (*): </t>
  </si>
  <si>
    <t xml:space="preserve">Theùp lieân doanh Vinakyoei (*): </t>
  </si>
  <si>
    <r>
      <t xml:space="preserve">Công ty TNHH sơn KANSAI-ALPHANAM; đ/c: xã Trung Trắc, huyện Văn Lâm, tỉnh Hưng Yên; đện thoại: 0221 3980456 (áp dụng từ tháng </t>
    </r>
    <r>
      <rPr>
        <b/>
        <sz val="14"/>
        <color indexed="10"/>
        <rFont val="Times New Roman"/>
        <family val="1"/>
      </rPr>
      <t>6/2021</t>
    </r>
    <r>
      <rPr>
        <b/>
        <sz val="14"/>
        <color indexed="17"/>
        <rFont val="Times New Roman"/>
        <family val="1"/>
      </rPr>
      <t>)</t>
    </r>
  </si>
  <si>
    <t>Phòng Kinh tế và Hạ tầng huyện Cao Lãnh</t>
  </si>
  <si>
    <t>Phòng Kinh tế và Hạ tầng huyện Tân Hồng</t>
  </si>
  <si>
    <t>Đèn SLIGHTING - Công ty TNHH Quản lý Vận hành chiếu sáng đô thị An Giang, đ/c: TP Long Xuyên, tỉnh An Giang, ĐT: 0963 539 567: A. Cường (giá bao gồm chi phí v/c đến công trình trên địa bàn tỉnh Đồng Tháp, chưa bao gồm thuế VAT)</t>
  </si>
  <si>
    <t>*1,000</t>
  </si>
  <si>
    <t>*1,100</t>
  </si>
  <si>
    <r>
      <t xml:space="preserve">Xi măng Tây Đô Export PCB 40 cao cấp, bao 50kg (áp dụng từ ngày </t>
    </r>
    <r>
      <rPr>
        <b/>
        <sz val="14"/>
        <color indexed="12"/>
        <rFont val="Times New Roman"/>
        <family val="1"/>
      </rPr>
      <t>01/11/2021</t>
    </r>
    <r>
      <rPr>
        <b/>
        <sz val="14"/>
        <color indexed="12"/>
        <rFont val="Times New Roman"/>
        <family val="1"/>
      </rPr>
      <t xml:space="preserve"> (theo Bảng báo giá ngày 23/10/2021 của C. ty).</t>
    </r>
  </si>
  <si>
    <r>
      <t>Xi măng Hạ Long PCB 40, bao 50kg (áp dụng từ 01/11/2021</t>
    </r>
    <r>
      <rPr>
        <b/>
        <sz val="14"/>
        <color indexed="12"/>
        <rFont val="Times New Roman"/>
        <family val="1"/>
      </rPr>
      <t xml:space="preserve">, theo Bảng báo giá ngày 25/10/2021 của Công ty) </t>
    </r>
  </si>
  <si>
    <r>
      <t>Xi măng Genwestco PCB 40, bao 50 kg (áp dụng từ ngày 01/10/2021</t>
    </r>
    <r>
      <rPr>
        <b/>
        <sz val="14"/>
        <color indexed="12"/>
        <rFont val="Times New Roman"/>
        <family val="1"/>
      </rPr>
      <t xml:space="preserve"> theo Bảng báo giá ngày 28/9/2021của Xí nghiệp 406 thuộc Công ty TNHH MTV 622; ĐT: 0984 309688: Nhựt Anh)</t>
    </r>
  </si>
  <si>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01/11/2</t>
    </r>
    <r>
      <rPr>
        <b/>
        <sz val="14"/>
        <color indexed="10"/>
        <rFont val="Times New Roman"/>
        <family val="1"/>
      </rPr>
      <t>021</t>
    </r>
    <r>
      <rPr>
        <b/>
        <sz val="14"/>
        <color indexed="17"/>
        <rFont val="Times New Roman"/>
        <family val="1"/>
      </rPr>
      <t xml:space="preserve"> (theo Thông báo số </t>
    </r>
    <r>
      <rPr>
        <b/>
        <sz val="14"/>
        <color indexed="17"/>
        <rFont val="Times New Roman"/>
        <family val="1"/>
      </rPr>
      <t>72/TB.Cty-NMBT ngày 29/10/2021 của C</t>
    </r>
    <r>
      <rPr>
        <b/>
        <sz val="14"/>
        <color indexed="17"/>
        <rFont val="Times New Roman"/>
        <family val="1"/>
      </rPr>
      <t>ông ty)</t>
    </r>
  </si>
  <si>
    <r>
      <t xml:space="preserve">Công ty CP Xây Lắp &amp; VLXD Đồng Tháp, điện thoại : 0277.3858959 - 3872717, nhà máy bê tông: 0277.3890366, áp dụng từ ngày </t>
    </r>
    <r>
      <rPr>
        <b/>
        <sz val="14"/>
        <color indexed="10"/>
        <rFont val="Times New Roman"/>
        <family val="1"/>
      </rPr>
      <t>01/11/2021,</t>
    </r>
    <r>
      <rPr>
        <b/>
        <sz val="14"/>
        <color indexed="17"/>
        <rFont val="Times New Roman"/>
        <family val="1"/>
      </rPr>
      <t xml:space="preserve"> theo Thông báo số </t>
    </r>
    <r>
      <rPr>
        <b/>
        <sz val="14"/>
        <color indexed="10"/>
        <rFont val="Times New Roman"/>
        <family val="1"/>
      </rPr>
      <t>73</t>
    </r>
    <r>
      <rPr>
        <b/>
        <sz val="14"/>
        <color indexed="10"/>
        <rFont val="Times New Roman"/>
        <family val="1"/>
      </rPr>
      <t>/TB.CTy-NMB</t>
    </r>
    <r>
      <rPr>
        <b/>
        <sz val="14"/>
        <color indexed="10"/>
        <rFont val="Times New Roman"/>
        <family val="1"/>
      </rPr>
      <t xml:space="preserve">T </t>
    </r>
    <r>
      <rPr>
        <b/>
        <sz val="14"/>
        <color indexed="17"/>
        <rFont val="Times New Roman"/>
        <family val="1"/>
      </rPr>
      <t xml:space="preserve">của Công ty, chưa bao gồm chi phí bơm) </t>
    </r>
  </si>
  <si>
    <r>
      <t xml:space="preserve">Công ty TNHH Tôn Pomina - Đ/c: KCN Phú Mỹ 1, Phường Phú Mỹ, Thị xã Phú Mỹ, Tỉnh Bà Rịa Vũng Tàu, ĐT: 0979 661166 (Chị Hân) - Đại lý 130/2021/PMN ngày </t>
    </r>
    <r>
      <rPr>
        <b/>
        <sz val="14"/>
        <color indexed="10"/>
        <rFont val="Times New Roman"/>
        <family val="1"/>
      </rPr>
      <t xml:space="preserve">01/10/2021 </t>
    </r>
    <r>
      <rPr>
        <b/>
        <sz val="14"/>
        <color indexed="12"/>
        <rFont val="Times New Roman"/>
        <family val="1"/>
      </rPr>
      <t>của Công ty,</t>
    </r>
    <r>
      <rPr>
        <b/>
        <sz val="14"/>
        <color indexed="12"/>
        <rFont val="Times New Roman"/>
        <family val="1"/>
      </rPr>
      <t xml:space="preserve"> </t>
    </r>
    <r>
      <rPr>
        <b/>
        <sz val="14"/>
        <color indexed="12"/>
        <rFont val="Times New Roman"/>
        <family val="1"/>
      </rPr>
      <t>giá đã bao gồm chi phí vận chuyển đến các công trình trên địa bàn tỉnh Đồng Tháp)</t>
    </r>
  </si>
  <si>
    <t>Công ty TNHH Quốc tế GOLDEN STAR, địa chỉ: số 109/14/3A, đường Trương Phước Phan, Khu phố 8, phường Bình Trị Đông, quận Bình Tân, TP. Hồ Chí Minh, ĐT: 0918 999303 (A. Phúc)</t>
  </si>
  <si>
    <r>
      <t xml:space="preserve">Doanh nghiệp tư nhân Vĩnh Tường Tượng, số 20 Nguyễn Văn Cừ, phường 4, Tp. Cao Lãnh, Đồng Tháp, điện thoại: 0277. 3871331  (Bao gồm chi phí nhân công lắp đặt), theo báo giá </t>
    </r>
    <r>
      <rPr>
        <b/>
        <sz val="14"/>
        <color indexed="12"/>
        <rFont val="Times New Roman"/>
        <family val="1"/>
      </rPr>
      <t>của Công ty Vĩnh Tường Tượng.</t>
    </r>
  </si>
  <si>
    <r>
      <t xml:space="preserve">Vật liệu ô ngăn hình mạng NEOWEB, </t>
    </r>
    <r>
      <rPr>
        <sz val="14"/>
        <color indexed="17"/>
        <rFont val="Times New Roman"/>
        <family val="1"/>
      </rPr>
      <t>giá bán chưa bao gồm thuế VAT, đã bao gồm chi phí vận chuyển đến công trình nơi xe container vào được, (áp dụng từ ngày 01/10/2021 theo Bảng giá của Công ty).</t>
    </r>
  </si>
  <si>
    <r>
      <t xml:space="preserve">Công ty cổ phần Dây cáp điện Việt Nam (CADIVI), địa chỉ: 70-72 Nam Kỳ Khởi Nghĩa - Quận 1 - Tp. Hồ Chí Minh, điện thoại: 028.39299443 - 38292971, áp dụng từ tháng </t>
    </r>
    <r>
      <rPr>
        <b/>
        <sz val="14"/>
        <color indexed="10"/>
        <rFont val="Times New Roman"/>
        <family val="1"/>
      </rPr>
      <t>10</t>
    </r>
    <r>
      <rPr>
        <b/>
        <sz val="14"/>
        <color indexed="10"/>
        <rFont val="Times New Roman"/>
        <family val="1"/>
      </rPr>
      <t>/2021</t>
    </r>
  </si>
  <si>
    <t>SƠN NINZA</t>
  </si>
  <si>
    <t>SƠN SAKURA</t>
  </si>
  <si>
    <t>Công ty Cổ phần dây dáp điện DAPHACO; Đ/c: số 15/15, Phan Văn Hớn, Khu phố 5, Phường Tân Thới Nhất, Quận 12, TPHCM; ĐT: 0988 209687 (A. Huy),  giá đã bao gồm thuế VAT và chi phí giao hàng đến chân công trình, áp dụng từ tháng 10 năm 2021</t>
  </si>
  <si>
    <t>Bột trét nội thất (1,5-2,0m2/kg/lớp)</t>
  </si>
  <si>
    <t>Bột trét ngoại thất (1,5-2,0m2/kg/lớp)</t>
  </si>
  <si>
    <t>Sơn bóng mờ (LC-2T) (độ phủ: 4,5-5,0m2/lít/lớp)</t>
  </si>
  <si>
    <t>Sơn siêu mịn kinh tế (FJDA) (độ phủ: 4,0-4,5m2/lít/lớp)</t>
  </si>
  <si>
    <t>Sơn lót kháng kiềm kinh tế (NS10) (độ phủ: 5,0-7,0m2/lít/lớp)</t>
  </si>
  <si>
    <t>Sơn siêu mịn cao cấp (LC-1T) (độ phủ: 4,0-4,5m2/lít/lớp)</t>
  </si>
  <si>
    <t>Sơn siêu bóng nội thất (LC-3T) (độ phủ: 4,5-5,0m2/lít/lớp)</t>
  </si>
  <si>
    <t>Sơn chống thấm bóng mờ (CT-1N) (độ phủ: 4,0-4,5m2/lít/lớp)</t>
  </si>
  <si>
    <t>Tạm thời không công bố giá. Lý do, Công ty, Nhà phân phối không gửi báo giá về Sở Xây dựng để cập nhật</t>
  </si>
  <si>
    <t>Sơn nội thất (Láng mịn) - ECO-INTERIOR (độ phủ: 10-12m2/lít/lớp)</t>
  </si>
  <si>
    <t>Sơn nội thất cao cấp (Bóng mờ, lau chùi được) - CLEAN KOTE (độ phủ: 10-12m2/lít/lớp)</t>
  </si>
  <si>
    <t>Sơn nội thất cao cấp (Bóng mờ, lau chùi được) - CLEANLY (độ phủ: 12-14m2/lít/lớp)</t>
  </si>
  <si>
    <t>Sơn nội thất cao cấp (Bóng sáng, lau chùi được) - NANO CLEAR (độ phủ: 12-14m2/lít/lớp)</t>
  </si>
  <si>
    <t>Sơn ngoại thất (láng mịn) - ECO-EXTERIOR (độ phủ: 10-12m2/lít/lớp)</t>
  </si>
  <si>
    <t>Sơn ngoại thất (Bóng Mờ, bảo vệ 4 năm) - SUN - FAST (độ phủ: 12-14m2/lít/lớp)</t>
  </si>
  <si>
    <t>Sơn ngoại thất (Bóng Sáng, bảo vệ 6 năm) - ULTRA - SHEEN (độ phủ: 12-14m2/lít/lớp)</t>
  </si>
  <si>
    <t>Sơn ngoại thất (Siêu Bóng, bảo vệ 8 năm) - NANO - SHEEN (độ phủ: 12-14m2/lít/lớp)</t>
  </si>
  <si>
    <t>Chống Kiềm Nội Thất - PRIMER SEALER FOR INT (độ phủ: 10-12m2/lít/lớp)</t>
  </si>
  <si>
    <t>Chống Kiềm Ngoại Thất NANO - PRIMER SEALER FOR EXT (độ phủ: 10-12m2/lít/lớp)</t>
  </si>
  <si>
    <t>Chống thấm pha xi măng - WATERPROOF (độ phủ: 10-12m2/lít/lớp)</t>
  </si>
  <si>
    <t xml:space="preserve"> Bột trét ECO 2 IN 1 NANO (1,0-1,3m2/kg/lớp)</t>
  </si>
  <si>
    <t>Sơn nội thất cao cấp (Bóng mờ, lau chùi được) - EASY WASH (độ phủ: 10-12m2/lít/lớp)</t>
  </si>
  <si>
    <t>Sơn nội thất cao cấp (Bóng mờ, lau chùi được) - CLEAR MAX  (độ phủ: 12-14m2/lít/lớp)</t>
  </si>
  <si>
    <t>Sơn ngoại thất (Bóng Mờ, bảo vệ 4 năm) - SUNNY  (độ phủ: 12-14m2/lít/lớp)</t>
  </si>
  <si>
    <t>Sơn ngoại thất (Bóng Sáng, bảo vệ 6 năm) - TOP - SHEEN  (độ phủ: 12-14m2/lít/lớp)</t>
  </si>
  <si>
    <t>Sơn ngoại thất (Siêu Bóng, bảo vệ 8 năm) - HI - SHEEN  (độ phủ: 12-14m2/lít/lớp)</t>
  </si>
  <si>
    <t>Sơn ngoại thất  (láng mịn) - ECO-EXTERIOR (độ phủ: 10-12m2/lít/lớp)</t>
  </si>
  <si>
    <t>Chống Kiềm Ngoại Thất 2IN1 - PRIMER SEALER FOR EXT (độ phủ: 10-12m2/lít/lớp)</t>
  </si>
  <si>
    <t>Chống thấm pha xi măng - WT11A (độ phủ: 10-12m2/lít/lớp)</t>
  </si>
  <si>
    <t xml:space="preserve"> Bột trét NỘI và Ngoại thất 2IN1 (1,0-1,3m2/kg/lớp)</t>
  </si>
  <si>
    <t>Chống thấm đa năng (hiệu ứng lá sen) (độ phủ: 5-8m2/lít/lớp)</t>
  </si>
  <si>
    <t>Chống thấm đa năng (pha xi măng) (độ phủ: 2-3m2/lít/lớp)</t>
  </si>
  <si>
    <t>Công ty Cổ phần sơn Nhật Bản (Nano Cacbon), địa chỉ: số 17-172/1, đường Nguyễn Tuân, phường Nhân Chính, quận Thanh Xuân, TP. Hà Nội - Đại lý tại TP. Cao Lãnh, ĐT: 0913 126548 (A. Hùng)</t>
  </si>
  <si>
    <t>Sơn nội thất cao cấp CLASSIC (lon thiếc 5,5lít) (độ phủ 12-14m2/lít/lớp)</t>
  </si>
  <si>
    <t>Sơn nội thất cao cấp EASY (lon thiếc 5,5lít) (độ phủ 12-14m2/lít/lớp)</t>
  </si>
  <si>
    <t>Sơn nội thất cao cấp CLASSIC (thùng 22lít) (độ phủ 10-12m2/lít/lớp)</t>
  </si>
  <si>
    <t>Sơn nội thất cao cấp EASY (thùng 22lít) (độ phủ 10-12m2/lít/lớp)</t>
  </si>
  <si>
    <t>Sơn ngoại thất cao cấp ULTRA SHIELD (lon 5,5lít) (độ phủ 12-14m2/lít/lớp)</t>
  </si>
  <si>
    <t>Sơn ngoại thất cao cấp ULTRA SHIELD (thùng 22lít) (độ phủ 10-12m2/lít/lớp)</t>
  </si>
  <si>
    <t>Sơn lót kháng kiềm nội thất (thùng 18lít) (độ phủ 8-10m2/lít/lớp)</t>
  </si>
  <si>
    <t>Sơn lót kháng kiềm ngoại thất (thùng 19lít) (độ phủ 8-10m2/lít/lớp)</t>
  </si>
  <si>
    <t>Sơn trắng trần (thùng 22kg) (độ phủ 10-12m2/lít/lớp)</t>
  </si>
  <si>
    <t>(Kèm theo Thông báo số           /TB-SXD ngày       tháng 12 năm 2021 của Sở Xây dựng tỉnh Đồng Tháp)</t>
  </si>
  <si>
    <t>(Kèm theo Thông báo số      /TB-SXD ngày       tháng 12 năm 2021 của Sở Xây dựng tỉnh Đồng Tháp)</t>
  </si>
  <si>
    <t>xã Phú Thuận B, huyện Hồng Ngự; xã An Hòa, An Long huyện Tam Nông; xã Tân Qưới huyện Thanh Bình</t>
  </si>
  <si>
    <t>Khu 3: xã Phú Thuận B, H. Hồng Ngự</t>
  </si>
  <si>
    <t>Khu 5.1: xã Phú Ninh, H. Tam Nông và xã Tân Quới, An Phong, H. Thanh Bình</t>
  </si>
  <si>
    <t>Khu 5.2: xã Tân Quới, An Phong, Tân Bình, H. Thanh Bình</t>
  </si>
  <si>
    <t>Mỏ cát Hồng Ngự - Tam Nông - Thanh Bình</t>
  </si>
  <si>
    <r>
      <t xml:space="preserve">Mỏ cát do Công ty cổ phần xây lắp và VLXD Đồng Tháp quản lý khai thác, ĐT: 02773 859 445; 0919 267274 (A. Sơn) </t>
    </r>
    <r>
      <rPr>
        <i/>
        <sz val="14"/>
        <rFont val="Times New Roman"/>
        <family val="1"/>
      </rPr>
      <t>(Theo Báo cáo số  4273/STNMT-TNNKS ngày  23  tháng  11 năm 2021 của Sở Tài nguyên và Môi trường)</t>
    </r>
  </si>
  <si>
    <t>Sơn ngoại thất Super Grad (thùng 18lít, độ phủ 12,9m2/lít)</t>
  </si>
  <si>
    <r>
      <t xml:space="preserve">Sơn BOSS-SPRING - Cửa hàng TTNT Tường Vy (Địa chỉ: Ngã 3 cầu Ngân Hàng, khóm 1 thị trấn Mỹ An sđt 02773 895 333- 0961 633879) - </t>
    </r>
    <r>
      <rPr>
        <sz val="14"/>
        <color indexed="17"/>
        <rFont val="Times New Roman"/>
        <family val="1"/>
      </rPr>
      <t>Áp dụng từ tháng 10/2018 theo Bảng báo giá của Công ty</t>
    </r>
  </si>
  <si>
    <t>- Sơn lót ngoại thất PROS NEW (thùng 18 lít; độ phủ 8-9m2/lít/lớp)</t>
  </si>
  <si>
    <t>- Sơn lót nội thất PROSIN NEW (thùng 18 lít; độ phủ 8-9m2/lít/lớp)</t>
  </si>
  <si>
    <t>- Sơn  nước ngoại thất AROMA (thùng 18 lít; độ phủ 7-8m2/lít /lớp)</t>
  </si>
  <si>
    <t>- Sơn  nước ngoại thất JONY (thùng 18 lít; độ phủ 7-8m2/lít /lớp)</t>
  </si>
  <si>
    <t>- Sơn  nước ngoại thất ATOM SUPER (thùng 18 lít; độ phủ 7-8m2/lít /lớp)</t>
  </si>
  <si>
    <t>- Sơn  nước nội thất AROMA (thùng 18 lít; độ phủ 7-8m2/lít /lớp)</t>
  </si>
  <si>
    <t>- Sơn  nước nội thất NEW FA (thùng 18 lít; độ phủ 7-8m2/lít /lớp)</t>
  </si>
  <si>
    <t>- Sơn  nước nội thất ACCORD (thùng 18 lít; độ phủ 7-8m2/lít /lớp)</t>
  </si>
  <si>
    <t>- Sơn  nước ngoại thất FA ngoài - CT (lon 05; độ phủ 8-9m2/lít /lớp)</t>
  </si>
  <si>
    <t>- Sơn  nước nội thất EXFA (lon 05 lít; độ phủ 8-9m2/lít /lớp)</t>
  </si>
  <si>
    <t xml:space="preserve">- Chống thấm gốc nước (CT-J555) (thùng 18 lít; độ phủ 6-8m2/lít /lớp) </t>
  </si>
  <si>
    <t xml:space="preserve">- Chống thấm gốc nước (CT-J555) màu (thùng 18 lít; độ phủ 6-8m2/lít /lớp) </t>
  </si>
  <si>
    <t>- Sơn ngoài SPEC FAST EXTERIOR-màu thường (Sơn ngoại-láng mờ) loại 18 lít; độ phủ 10-11m2/lít/lớp</t>
  </si>
  <si>
    <t>- Sơn ngoài SPEC FAST EXTERIOR-màu đặc biệt loại 18 lít; độ phủ 10-11m2/lít/lớp</t>
  </si>
  <si>
    <t>- Sơn ngoài SPEC ALL EXTERIOR-màu thường (Sơn ngoại-bóng mờ) loại 18 lít; độ phủ 10-11m2/lít/lớp</t>
  </si>
  <si>
    <t>- Sơn ngoài SPEC ALL EXTERIOR-màu đặc biệt loại 18 lít; độ phủ 10-11m2/lít/lớp</t>
  </si>
  <si>
    <t>- Sơn ngoài SPEC SATIN-màu thường (Sơn ngoại-bóng sáng); độ phủ 10-11m2/lít/lớp</t>
  </si>
  <si>
    <t>- Sơn ngoài SPEC SATIN-màu đặc biệt loại 18 lít; độ phủ 10-11m2/lít/lớp</t>
  </si>
  <si>
    <t>Sơn phủ nội thất màu trắng (thùng 18 lít, độ phủ: 6-7m2/lít/lớp)</t>
  </si>
  <si>
    <t>Sơn lót  kháng kiềm (thùng 18 lít, độ phủ: 6-6,5m2/lít/lớp)</t>
  </si>
  <si>
    <t>Sơn lót ngoại thất kháng kiềm (thùng 18 lít, độ phủ: 6-6,5m2/lít/lớp)</t>
  </si>
  <si>
    <t>Sơn phủ ngoại thất màu trắng (thùng 18 lít, độ phủ: 8-10m2/lít/lớp)</t>
  </si>
  <si>
    <t>Chống thấm sàn (thùng 20kg, độ phủ: 5-6m2/lít/lớp)</t>
  </si>
  <si>
    <t>Chống thấm tường (thùng 20kg, độ phủ: 5-6m2/lít/lớp)</t>
  </si>
  <si>
    <t>Công ty TNHH PUMA Paint: Địa chỉ 2/38A, đường ĐHT 45, Khu phố 5, phường Tân Hưng Thuận, Quận 12, TPHCM; ĐT: 028 3974 1889</t>
  </si>
  <si>
    <t>Sơn phủ ngoại thất màu nhạt (thùng 18 lít, độ phủ: 8-10m2/lít/lớp)</t>
  </si>
  <si>
    <t>Sơn phủ nội thất màu nhạt (thùng 18 lít, độ phủ: 6-7m2/lít/lớp)</t>
  </si>
  <si>
    <t xml:space="preserve">Loại P8 (8x10)cm </t>
  </si>
  <si>
    <t xml:space="preserve">Loại P10 (10x12)cm </t>
  </si>
  <si>
    <r>
      <t xml:space="preserve"> Chi nhánh Công ty TNHH Tập Đoàn Đầu tư Hoa Sen tại Cao Lãnh. Đ/c: Quốc lộ 30, P. Mỹ Phú, TP. Cao Lãnh; ĐT: 0277.3857316 - 02773.857317, giá chưa bao gồm chi phí vận chuyển (</t>
    </r>
    <r>
      <rPr>
        <b/>
        <sz val="14"/>
        <color indexed="12"/>
        <rFont val="Times New Roman"/>
        <family val="1"/>
      </rPr>
      <t xml:space="preserve">theo Bảng báo giá ngày </t>
    </r>
    <r>
      <rPr>
        <b/>
        <sz val="14"/>
        <color indexed="10"/>
        <rFont val="Times New Roman"/>
        <family val="1"/>
      </rPr>
      <t>01/11/2021</t>
    </r>
    <r>
      <rPr>
        <b/>
        <sz val="14"/>
        <color indexed="12"/>
        <rFont val="Times New Roman"/>
        <family val="1"/>
      </rPr>
      <t xml:space="preserve"> của Công ty).</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</si>
  <si>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0795 411466 (Trang) giá chưa bao gồm chi phí vận chuyển (theo Bảng báo giá ngày </t>
    </r>
    <r>
      <rPr>
        <b/>
        <sz val="14"/>
        <color indexed="10"/>
        <rFont val="Times New Roman"/>
        <family val="1"/>
      </rPr>
      <t>01/11/2021</t>
    </r>
    <r>
      <rPr>
        <b/>
        <sz val="14"/>
        <color indexed="12"/>
        <rFont val="Times New Roman"/>
        <family val="1"/>
      </rPr>
      <t xml:space="preserve"> của Công ty).</t>
    </r>
  </si>
  <si>
    <t xml:space="preserve">Cát bê tông </t>
  </si>
  <si>
    <t>An Giang</t>
  </si>
  <si>
    <t xml:space="preserve">Đá 4x6 </t>
  </si>
  <si>
    <t>Thạnh Phú</t>
  </si>
  <si>
    <r>
      <t xml:space="preserve">Tại cửa hàng VLXD Thanh Trúc, Đ/c: Dốc Cầu Cần Lố, xã An Bình, huyện Cao Lãnh, tỉnh Đồng Tháp; ĐT: 02773 821 928 (Yến) giá bán chưa bao gồm chi phí vận chuyển đến công trình (áp dụng từ ngày </t>
    </r>
    <r>
      <rPr>
        <b/>
        <sz val="14"/>
        <color indexed="10"/>
        <rFont val="Times New Roman"/>
        <family val="1"/>
      </rPr>
      <t>16/11/2021</t>
    </r>
    <r>
      <rPr>
        <b/>
        <sz val="14"/>
        <color indexed="12"/>
        <rFont val="Times New Roman"/>
        <family val="1"/>
      </rPr>
      <t xml:space="preserve"> theo Bảng báo giá của Công ty).</t>
    </r>
  </si>
  <si>
    <r>
      <t xml:space="preserve">Tại cửa hàng VLXD Thanh Trúc, Đ/c: Dốc cầu Cần Lố, xã An Bình, huyện Cao Lãnh, tỉnh Đồng Tháp; ĐT: 02773 821 928 (Yến) giá bán chưa bao gồm chi phí vận chuyển đến công trình (áp dụng từ ngày </t>
    </r>
    <r>
      <rPr>
        <b/>
        <sz val="14"/>
        <color indexed="10"/>
        <rFont val="Times New Roman"/>
        <family val="1"/>
      </rPr>
      <t>16/11/2021</t>
    </r>
    <r>
      <rPr>
        <b/>
        <sz val="14"/>
        <color indexed="17"/>
        <rFont val="Times New Roman"/>
        <family val="1"/>
      </rPr>
      <t xml:space="preserve"> </t>
    </r>
    <r>
      <rPr>
        <b/>
        <sz val="14"/>
        <color indexed="17"/>
        <rFont val="Times New Roman"/>
        <family val="1"/>
      </rPr>
      <t>theo Bảng báo giá của Công ty).</t>
    </r>
  </si>
  <si>
    <r>
      <t>Công ty CP công nghiệp gốm sứ Taicera, địa chỉ: huyện Long Thành, tỉnh Đồng Nai: ĐT: 0918. 304105 (A Thắng); đã có VAT (áp dụng từ ngày</t>
    </r>
    <r>
      <rPr>
        <b/>
        <sz val="14"/>
        <color indexed="10"/>
        <rFont val="Times New Roman"/>
        <family val="1"/>
      </rPr>
      <t xml:space="preserve"> 01/11/2021</t>
    </r>
    <r>
      <rPr>
        <b/>
        <sz val="14"/>
        <color indexed="17"/>
        <rFont val="Times New Roman"/>
        <family val="1"/>
      </rPr>
      <t xml:space="preserve"> theo Bảng báo giá của Công ty)</t>
    </r>
  </si>
  <si>
    <t>*178,500</t>
  </si>
  <si>
    <t>*199,500</t>
  </si>
  <si>
    <t>*215,250</t>
  </si>
  <si>
    <t>*210,000</t>
  </si>
  <si>
    <t>*288,750</t>
  </si>
  <si>
    <t>*309,750</t>
  </si>
  <si>
    <t>Công ty TNHH sơn KOTO Việt Nam - Đại lý tại Cao Lãnh: số 579, Nguyễn Thái Học, P. Hòa Thuận, TP Cao Lãnh ; đện thoại: 0907 535 332 (A. Toại) (áp dụng từ tháng 11/2021 theo Bảng báo giá của Công ty)</t>
  </si>
  <si>
    <t> Sơn trong nhà - Green K2 (độ phủ: 10-12m2/lít)</t>
  </si>
  <si>
    <t>Sơn lót trong nhà - Primer K2 (độ phủ: 10-13m2/lít)</t>
  </si>
  <si>
    <t>Sơn ngoài nhà -Gegel K1 (độ phủ: 11-13m2/lít)</t>
  </si>
  <si>
    <t> 10.500</t>
  </si>
  <si>
    <t>Phụ lục 1-2
 GIÁ VẬT LIỆU XÂY DỰNG TẠI CÁC HUYỆN, THÀNH PHỐ</t>
  </si>
  <si>
    <t>Phụ lục 1-1
 GIÁ VẬT LIỆU TẠI NƠI SẢN XUẤT VÀ THÀNH PHỐ CAO LÃNH</t>
  </si>
  <si>
    <t>- Sơn lót SPEC ALKALI LOCK (Sơn chống kiềm ngoài) loại 18 lít; độ phủ 8-9m2/lít/lớp</t>
  </si>
  <si>
    <t>- Sơn lót SPEC ALKALI PRIMER FOR IN (Sơn chống kiềm trong) loại 18 lít; độ phủ 8-9m2/lít/lớp</t>
  </si>
  <si>
    <t>- Sơn trong SPEC FAST INTERIOR (Sơn nội-láng mờ) loại 18 lít; độ phủ 9-10m2/lít/lớp</t>
  </si>
  <si>
    <t>- Sơn trong SPEC EASY WASH (Sơn nội-dễ lau trùi) loại 18 lít; độ phủ 9-10m2/lít/lớp</t>
  </si>
  <si>
    <t>- Sơn trong SPEC SATIN FOR IN-màu thường (Sơn nội thất - dòng cao cấp) loại 18 lít; độ phủ 9-10m2/lít/lớp</t>
  </si>
  <si>
    <t>- Sơn lót nột thất kháng kiềm KOVA K-108 (thùng 18 lít; độ phủ 8-9m2/lít/lớp)</t>
  </si>
  <si>
    <t>- Sơn nột thất KOVA Vila (thùng 18 lít; độ phủ 10-11m2/lít/lớp)</t>
  </si>
  <si>
    <t>- Sơn nột thất KOVA lovely (thùng 18 lít; độ phủ 10-11m2/lít/lớp)</t>
  </si>
  <si>
    <t>- Sơn lót ngoại thất kháng kiềm KOVA K-208 (thùng 18 lít; độ phủ 8-9m2/lít/lớp)</t>
  </si>
  <si>
    <t>- Sơn ngoại thất chống thấm KOVA Vila (thùng 18 lít; độ phủ 11-12m2/lít/lớp)</t>
  </si>
  <si>
    <t>- Sơn ngoại thất chống thấm KOVA (thùng 18 lít; độ phủ 11-12m2/lít/lớp)</t>
  </si>
  <si>
    <r>
      <t xml:space="preserve">Sơn nội thất Extra </t>
    </r>
    <r>
      <rPr>
        <b/>
        <sz val="14"/>
        <color indexed="17"/>
        <rFont val="Times New Roman"/>
        <family val="1"/>
      </rPr>
      <t>-</t>
    </r>
    <r>
      <rPr>
        <sz val="14"/>
        <color indexed="17"/>
        <rFont val="Times New Roman"/>
        <family val="1"/>
      </rPr>
      <t xml:space="preserve"> B7, độ phủ: 8-9m2/lít/lớp</t>
    </r>
  </si>
  <si>
    <r>
      <t xml:space="preserve">Sơn nội thất Extra </t>
    </r>
    <r>
      <rPr>
        <b/>
        <sz val="14"/>
        <color indexed="17"/>
        <rFont val="Times New Roman"/>
        <family val="1"/>
      </rPr>
      <t>-</t>
    </r>
    <r>
      <rPr>
        <sz val="14"/>
        <color indexed="17"/>
        <rFont val="Times New Roman"/>
        <family val="1"/>
      </rPr>
      <t xml:space="preserve"> B66, độ phủ: 8-9m2/lít/lớp</t>
    </r>
  </si>
  <si>
    <t>Sơn nội thất bóng mờ Extra – B1, độ phủ: 8-9m2/lít/lớp</t>
  </si>
  <si>
    <t>Sơn nội thất bóng Extra – B3, độ phủ: 8-9m2/lít/lớp</t>
  </si>
  <si>
    <t>Sơn lót kháng kiềm nội thất, độ phủ: 7-8m2/lít/lớp</t>
  </si>
  <si>
    <r>
      <t xml:space="preserve">Sơn ngoại thất Extra </t>
    </r>
    <r>
      <rPr>
        <b/>
        <sz val="14"/>
        <color indexed="17"/>
        <rFont val="Times New Roman"/>
        <family val="1"/>
      </rPr>
      <t>–</t>
    </r>
    <r>
      <rPr>
        <sz val="14"/>
        <color indexed="17"/>
        <rFont val="Times New Roman"/>
        <family val="1"/>
      </rPr>
      <t xml:space="preserve"> B6, độ phủ: 9-10m2/lít/lớp</t>
    </r>
  </si>
  <si>
    <r>
      <t xml:space="preserve">Sơn ngoại thất Extra </t>
    </r>
    <r>
      <rPr>
        <b/>
        <sz val="14"/>
        <color indexed="17"/>
        <rFont val="Times New Roman"/>
        <family val="1"/>
      </rPr>
      <t>–</t>
    </r>
    <r>
      <rPr>
        <sz val="14"/>
        <color indexed="17"/>
        <rFont val="Times New Roman"/>
        <family val="1"/>
      </rPr>
      <t xml:space="preserve"> B8, độ phủ: 9-10m2/lít/lớp</t>
    </r>
  </si>
  <si>
    <t>Sơn ngoại thất bóng mờ Extra – B2, độ phủ: 9-10m2/lít/lớp</t>
  </si>
  <si>
    <t>Sơn ngoại thất bóng Extra – B4, độ phủ: 9-10m2/lít/lớp</t>
  </si>
  <si>
    <t>TCVN 7239:2014; QCVN 16:2017/BXD</t>
  </si>
  <si>
    <t xml:space="preserve">xã Tân Thuận Đông, Tân Thuận Tây, thành phố Cao Lãnh </t>
  </si>
  <si>
    <t>Phụ lục 1-3</t>
  </si>
  <si>
    <t>Xi măng FICO PCB40, bao 50kg (áp dụng từ ngày 01/11/2021 theo CV số 89/CV-TTTT của Công ty), giá bán tại nhà máy xi măng Tây Ninh (đã bao gồm thuế VAT)</t>
  </si>
  <si>
    <t>FICO PCB 40</t>
  </si>
  <si>
    <t>FICO Supreme Power PCB 40</t>
  </si>
  <si>
    <t>Mỏ cát Tân Thuận Đông, 
Tân Thuận Tây</t>
  </si>
  <si>
    <t xml:space="preserve"> Áp dụng từ ngày 10/12/2021 (*)</t>
  </si>
  <si>
    <t xml:space="preserve"> Áp dụng từ ngày 25/11/2021 </t>
  </si>
  <si>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t>
    </r>
    <r>
      <rPr>
        <b/>
        <sz val="14"/>
        <color indexed="10"/>
        <rFont val="Times New Roman"/>
        <family val="1"/>
      </rPr>
      <t>01/12/2021</t>
    </r>
    <r>
      <rPr>
        <b/>
        <sz val="14"/>
        <color indexed="12"/>
        <rFont val="Times New Roman"/>
        <family val="1"/>
      </rPr>
      <t xml:space="preserve"> theo Bảng thông báo giá của Công ty). </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</si>
  <si>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ĐT:0903.002655 (A. Lực). (áp dụng từ ngày </t>
    </r>
    <r>
      <rPr>
        <b/>
        <sz val="14"/>
        <color indexed="10"/>
        <rFont val="Times New Roman"/>
        <family val="1"/>
      </rPr>
      <t>01/12/2021</t>
    </r>
    <r>
      <rPr>
        <b/>
        <sz val="14"/>
        <color indexed="12"/>
        <rFont val="Times New Roman"/>
        <family val="1"/>
      </rPr>
      <t xml:space="preserve"> theo Bảng thông báo giá của Công ty).</t>
    </r>
  </si>
  <si>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03/12/2021</t>
    </r>
    <r>
      <rPr>
        <b/>
        <sz val="14"/>
        <color indexed="12"/>
        <rFont val="Times New Roman"/>
        <family val="1"/>
      </rPr>
      <t xml:space="preserve"> theo Bảng kê khai giá của Công ty</t>
    </r>
  </si>
  <si>
    <r>
      <t>Công ty TNHH Kova Nanopro; đ/c: 92G-92H Nguyễn Hữu Cảnh, P.22, Q. Bình Thạnh, TP. Hồ Chí Minh; ĐT: 36.913.8191, áp dụng từ ngày</t>
    </r>
    <r>
      <rPr>
        <b/>
        <sz val="14"/>
        <color indexed="10"/>
        <rFont val="Times New Roman"/>
        <family val="1"/>
      </rPr>
      <t xml:space="preserve"> </t>
    </r>
    <r>
      <rPr>
        <b/>
        <sz val="14"/>
        <color indexed="17"/>
        <rFont val="Times New Roman"/>
        <family val="1"/>
      </rPr>
      <t xml:space="preserve">01/12/2021 </t>
    </r>
    <r>
      <rPr>
        <b/>
        <sz val="14"/>
        <color indexed="17"/>
        <rFont val="Times New Roman"/>
        <family val="1"/>
      </rPr>
      <t>theo Công bố giá của Công ty</t>
    </r>
  </si>
  <si>
    <r>
      <t xml:space="preserve">Công ty CP SX-TM Liên phát, số 57, Đào Duy Anh, Phường 9, Quận Phú Nhuận, thành phố Hồ Chí Minh, điện thoại: 0906 740499 (Chị Thảo) (áp dụng từ ngày </t>
    </r>
    <r>
      <rPr>
        <b/>
        <sz val="14"/>
        <color indexed="10"/>
        <rFont val="Times New Roman"/>
        <family val="1"/>
      </rPr>
      <t>02/</t>
    </r>
    <r>
      <rPr>
        <b/>
        <sz val="14"/>
        <color indexed="10"/>
        <rFont val="Times New Roman"/>
        <family val="1"/>
      </rPr>
      <t>12/</t>
    </r>
    <r>
      <rPr>
        <b/>
        <sz val="14"/>
        <color indexed="10"/>
        <rFont val="Times New Roman"/>
        <family val="1"/>
      </rPr>
      <t>2021</t>
    </r>
    <r>
      <rPr>
        <b/>
        <sz val="14"/>
        <color indexed="17"/>
        <rFont val="Times New Roman"/>
        <family val="1"/>
      </rPr>
      <t xml:space="preserve"> </t>
    </r>
    <r>
      <rPr>
        <b/>
        <sz val="14"/>
        <color indexed="17"/>
        <rFont val="Times New Roman"/>
        <family val="1"/>
      </rPr>
      <t>theo Bảng niêm yết giá của Công ty).</t>
    </r>
  </si>
  <si>
    <t xml:space="preserve">Cống Bê tông vỉa hè, mác 300 </t>
  </si>
  <si>
    <t xml:space="preserve">Cống Bê tông 0,65 HL93 (cấp tải tương đương H10-X60) mác 300 </t>
  </si>
  <si>
    <t xml:space="preserve">Cống Bê tông HL93, (cấp tải tương đương H30-HK 80), mác 300 </t>
  </si>
  <si>
    <t xml:space="preserve">Bê tông thương phẩm cung cấp đến khu vực trung tâm thành phố Cao Lãnh, trung tâm huyện Thanh bình; cốt liệu: cát sông Tiền - Đồng Tháp, xi măng công nghiệp đa dụng, phụ gia hóa dẽo </t>
  </si>
  <si>
    <t xml:space="preserve">Bê tông thương phẩm cung cấp đến khu vực trung tâm thành phố Sa Đéc, trung tâm huyện Châu Thành; cốt liệu: cát sông Tiền - Đồng Tháp, xi măng công nghiệp đa dụng, phụ gia hóa dẽo </t>
  </si>
  <si>
    <r>
      <t xml:space="preserve">Công ty CP SX-TM Liên phát, số 57, Đào Duy Anh, Phường 9, Quận Phú Nhuận, thành phố Hồ Chí Minh, điện thoại: 0906 924010; giá chưa bao gồm 10% thuế VAT, giao hàng đến chân công trình trên địa bàn tỉnh Đồng Tháp, áp dụng từ ngày </t>
    </r>
    <r>
      <rPr>
        <b/>
        <sz val="14"/>
        <color indexed="10"/>
        <rFont val="Times New Roman"/>
        <family val="1"/>
      </rPr>
      <t>02/12</t>
    </r>
    <r>
      <rPr>
        <b/>
        <sz val="14"/>
        <color indexed="10"/>
        <rFont val="Times New Roman"/>
        <family val="1"/>
      </rPr>
      <t>/2021</t>
    </r>
    <r>
      <rPr>
        <b/>
        <sz val="14"/>
        <color indexed="17"/>
        <rFont val="Times New Roman"/>
        <family val="1"/>
      </rPr>
      <t xml:space="preserve"> </t>
    </r>
    <r>
      <rPr>
        <b/>
        <sz val="14"/>
        <color indexed="17"/>
        <rFont val="Times New Roman"/>
        <family val="1"/>
      </rPr>
      <t>theo Bảng niêm yết giá của Công ty.</t>
    </r>
  </si>
  <si>
    <r>
      <t>Chống thấm sàn, sênô, bể chứa, hồ bơi, tầng hầm</t>
    </r>
    <r>
      <rPr>
        <b/>
        <sz val="14"/>
        <color indexed="17"/>
        <rFont val="Times New Roman"/>
        <family val="1"/>
      </rPr>
      <t xml:space="preserve"> (CT11A hai thành phần, bộ/33kg; 4-5m2/lít/lớp) </t>
    </r>
  </si>
  <si>
    <t>-Sơn lót kháng kiềm nội thất màu trắng (KV-108); (10-12)m2/lít/lớp</t>
  </si>
  <si>
    <r>
      <t xml:space="preserve">-Sơn </t>
    </r>
    <r>
      <rPr>
        <sz val="14"/>
        <color indexed="17"/>
        <rFont val="Times New Roman"/>
        <family val="1"/>
      </rPr>
      <t>nội thất không bóng màu trắng (K-203); (6-7)m2/lít/lớp</t>
    </r>
  </si>
  <si>
    <r>
      <t xml:space="preserve">-Sơn </t>
    </r>
    <r>
      <rPr>
        <sz val="14"/>
        <color indexed="17"/>
        <rFont val="Times New Roman"/>
        <family val="1"/>
      </rPr>
      <t>nội thất cao cấp màu trắng (SG168); (12,8-14)m2/lít/lớp</t>
    </r>
  </si>
  <si>
    <r>
      <t xml:space="preserve">-Sơn nội thất </t>
    </r>
    <r>
      <rPr>
        <sz val="14"/>
        <color indexed="17"/>
        <rFont val="Times New Roman"/>
        <family val="1"/>
      </rPr>
      <t>cao cấp màu nhạt OW, P  (SG168); (12,8-14)m2/lít/lớp</t>
    </r>
  </si>
  <si>
    <r>
      <t xml:space="preserve"> - Sơn</t>
    </r>
    <r>
      <rPr>
        <sz val="14"/>
        <color indexed="17"/>
        <rFont val="Times New Roman"/>
        <family val="1"/>
      </rPr>
      <t xml:space="preserve"> lót kháng kiềm ngoại thất màu trắng (KV-118); (11,11-13,89)m2/lít/lớp</t>
    </r>
  </si>
  <si>
    <t>- Sơn ngoại thất không bóng màu trắng (K-265); (8-9)m2/lít/lớp</t>
  </si>
  <si>
    <t>- Sơn ngoại thất cao cấp màu trắng (SG268); (13-16)m2/lít/lớp</t>
  </si>
  <si>
    <t>- Sơn ngoại thất cao cấp màu nhạt (SG268); (13-16)m2/lít/lớp</t>
  </si>
  <si>
    <r>
      <t xml:space="preserve">Giá giá vật liệu xây dựng, thiết bị công trình trên địa bàn các huyện, thành phố thuộc tỉnh Đồng Tháp: Áp dụng theo Báo giá vật liệu xây dựng tại thời điểm </t>
    </r>
    <r>
      <rPr>
        <b/>
        <sz val="14"/>
        <color indexed="10"/>
        <rFont val="Times New Roman"/>
        <family val="1"/>
      </rPr>
      <t>tháng 12 năm 2021</t>
    </r>
    <r>
      <rPr>
        <b/>
        <sz val="14"/>
        <color indexed="12"/>
        <rFont val="Times New Roman"/>
        <family val="1"/>
      </rPr>
      <t xml:space="preserve"> của các huyện, thành phố kèm theo Công bố giá vật liệu xây dựng</t>
    </r>
    <r>
      <rPr>
        <b/>
        <sz val="14"/>
        <color indexed="10"/>
        <rFont val="Times New Roman"/>
        <family val="1"/>
      </rPr>
      <t xml:space="preserve"> tháng 12</t>
    </r>
    <r>
      <rPr>
        <b/>
        <sz val="14"/>
        <color indexed="12"/>
        <rFont val="Times New Roman"/>
        <family val="1"/>
      </rPr>
      <t xml:space="preserve"> </t>
    </r>
    <r>
      <rPr>
        <b/>
        <sz val="14"/>
        <color indexed="10"/>
        <rFont val="Times New Roman"/>
        <family val="1"/>
      </rPr>
      <t>năm 2021</t>
    </r>
    <r>
      <rPr>
        <b/>
        <sz val="14"/>
        <color indexed="12"/>
        <rFont val="Times New Roman"/>
        <family val="1"/>
      </rPr>
      <t xml:space="preserve"> của Sở Xây dựng, cụ thể như sau:</t>
    </r>
  </si>
  <si>
    <t xml:space="preserve">Khu 2A; 2B: xã Long Khánh B, H. Hồng Ngự </t>
  </si>
  <si>
    <t xml:space="preserve">Khu 7: xã Tân Khánh Trung, H. Lấp Vò; xã Mỹ Xương, H. Cao Lãnh; </t>
  </si>
  <si>
    <t>CV số 1069/QLĐT ngày 22/12/2021</t>
  </si>
  <si>
    <t xml:space="preserve">CV số 287/BC-GVL ngày 22/12/2021 </t>
  </si>
  <si>
    <t>CV số 1795/QLĐT ngày 21/12/2021</t>
  </si>
  <si>
    <t>CV số 564/BC-PTCKH ngày 07/12/2021</t>
  </si>
  <si>
    <t>CV số 78/BC-KTHT ngày 20/12/2021</t>
  </si>
  <si>
    <t>CV số 331/BC-KT&amp;HT ngày 21/12/2021</t>
  </si>
  <si>
    <t>CV số 256/BC-KT&amp;HT ngày 23/12/2021</t>
  </si>
  <si>
    <t xml:space="preserve">CV số 14/BC-GVL ngày 22/12/2021 </t>
  </si>
  <si>
    <t>CV số 1318/PQLĐT ngày 23/12/2021</t>
  </si>
  <si>
    <t>CV số 932/KTHT ngày 24/12/2021</t>
  </si>
  <si>
    <t>Công ty Cổ phần xây dựng Bách Khoa, Địa chỉ: số 39 Trần Hưng Đạo, P.Mỹ Quý, TP.Long Xuyên, An Giang- Nhà máy bê tông Châu Thành: Ấp Bình Phú 2 , Xã Bình Hòa , Huyện Châu Thành , An Giang; Điện thoại : 02963.835.787 ;  0931 117067: Chị Thắm (đơn giá giao tại Nhà máy BT Châu Thành và chưa bao gồm thuế VAT, áp dụng từ ngày 09/9/2021 theo Bảng báo giá của Công ty).</t>
  </si>
  <si>
    <r>
      <t xml:space="preserve">Công ty TNHH Minh Anh - </t>
    </r>
    <r>
      <rPr>
        <b/>
        <sz val="14"/>
        <color indexed="17"/>
        <rFont val="Times New Roman"/>
        <family val="1"/>
      </rPr>
      <t>Địa chỉ: số 247, Lê Đại Hành, phường Mỹ Phú, TP. Cao Lãnh, Đồng Tháp; ĐT: 02773 877438</t>
    </r>
  </si>
  <si>
    <r>
      <t>Sơn SPEC-nhà phân phối Công ty TNHH MTV THIÊN PHÚC (địa chỉ: số 107 A đường Trần Hưng Đạo, phường 1, thành phố Cao Lãnh, tỉnh Đồng Tháp-điện thoại: 02776 285 286) áp dụng từ ngày 15/6/2021</t>
    </r>
    <r>
      <rPr>
        <b/>
        <sz val="14"/>
        <color indexed="10"/>
        <rFont val="Times New Roman"/>
        <family val="1"/>
      </rPr>
      <t xml:space="preserve"> </t>
    </r>
    <r>
      <rPr>
        <b/>
        <sz val="14"/>
        <color indexed="17"/>
        <rFont val="Times New Roman"/>
        <family val="1"/>
      </rPr>
      <t>theo báo giá của Công ty Thiên Phúc</t>
    </r>
  </si>
  <si>
    <r>
      <t>Sơn JOTON - CN Công ty CP L.Q JOTON tại Cần Thơ (địa chỉ: KV Thạnh Mỹ, P. Thường Thạnh, Q. Cái Răng, Tp. Cần Thơ- Điện thoại : 02923.765.1028-02923.527.096 -0907.046.422 (Thanh Huỳnh)  -  Fax: 02923.765.118) (áp dụng từ ngày 01/5/2021</t>
    </r>
    <r>
      <rPr>
        <b/>
        <sz val="14"/>
        <color indexed="10"/>
        <rFont val="Times New Roman"/>
        <family val="1"/>
      </rPr>
      <t xml:space="preserve"> </t>
    </r>
    <r>
      <rPr>
        <b/>
        <sz val="14"/>
        <color indexed="17"/>
        <rFont val="Times New Roman"/>
        <family val="1"/>
      </rPr>
      <t>theo Bảng báo của Công ty)</t>
    </r>
  </si>
  <si>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t>
    </r>
    <r>
      <rPr>
        <b/>
        <sz val="14"/>
        <color indexed="17"/>
        <rFont val="Times New Roman"/>
        <family val="1"/>
      </rPr>
      <t xml:space="preserve"> </t>
    </r>
    <r>
      <rPr>
        <b/>
        <sz val="14"/>
        <color indexed="17"/>
        <rFont val="VNI-Times"/>
        <family val="0"/>
      </rPr>
      <t>01/12/2021</t>
    </r>
    <r>
      <rPr>
        <b/>
        <sz val="14"/>
        <color indexed="17"/>
        <rFont val="VNI-Times"/>
        <family val="0"/>
      </rPr>
      <t xml:space="preserve"> </t>
    </r>
    <r>
      <rPr>
        <b/>
        <sz val="14"/>
        <color indexed="17"/>
        <rFont val="Times New Roman"/>
        <family val="1"/>
      </rPr>
      <t>theo Bảng báo giá của Công ty TNHH TM-DV-XD Minh Chánh)</t>
    </r>
    <r>
      <rPr>
        <b/>
        <sz val="14"/>
        <color indexed="17"/>
        <rFont val="VNI-Times"/>
        <family val="0"/>
      </rPr>
      <t xml:space="preserve">: </t>
    </r>
  </si>
  <si>
    <r>
      <t>Công ty TNHH TM - SX - DV TÍN THỊNH, số 102H, Nguyễn Xuân Khoát, P. Tân Thành, Q. Tân Phú, Tp. Hồ Chí Minh, Điện thoại: 0286 2678195 (giá bán tại thành phố Cao Lãnh; áp dụng từ ngày</t>
    </r>
    <r>
      <rPr>
        <b/>
        <sz val="14"/>
        <color indexed="10"/>
        <rFont val="Times New Roman"/>
        <family val="1"/>
      </rPr>
      <t xml:space="preserve"> 01/12/</t>
    </r>
    <r>
      <rPr>
        <b/>
        <sz val="14"/>
        <color indexed="10"/>
        <rFont val="Times New Roman"/>
        <family val="1"/>
      </rPr>
      <t>2021</t>
    </r>
    <r>
      <rPr>
        <b/>
        <sz val="14"/>
        <color indexed="17"/>
        <rFont val="Times New Roman"/>
        <family val="1"/>
      </rPr>
      <t xml:space="preserve"> theo Bảng báo giá của Công ty)</t>
    </r>
  </si>
  <si>
    <t>*18,500</t>
  </si>
  <si>
    <t>(Kèm theo Thông báo số          /TB-SXD ngày        tháng     năm 2021 của Sở Xây dựng tỉnh Đồng Tháp)</t>
  </si>
  <si>
    <t>CV số 2435a/BC-PTCKH ngày 17/12/2021</t>
  </si>
  <si>
    <t>CV số 12/BC-PKTHT ngày 22/12/2021</t>
  </si>
  <si>
    <t>Phòng Kinh tế và Hạ tầng huyện Lấp Vò</t>
  </si>
  <si>
    <t>Phòng Tài chính Kế hoạch - Kinh tế và Hạ tầng huyện Lấp Vò</t>
  </si>
  <si>
    <t xml:space="preserve"> Áp dụng từ ngày 25/12/2021 (*)</t>
  </si>
  <si>
    <r>
      <t>Công ty TNHH NHỰA ĐƯỜNG PETROLIMEX (Chi nhánh Nhựa đường Petrolimex Cần Thơ, Điện thoại: 0292 3761092 Hoặc 0919190606 gặp Chị Tùng), giá bán tại Nhà máy thuộc Khu CN Trà Nóc, TP. Cần Thơ, đã bao gồm thuế VAT</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</si>
</sst>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 numFmtId="200" formatCode="0.000"/>
    <numFmt numFmtId="201" formatCode="#,##0.0"/>
    <numFmt numFmtId="202" formatCode="#,##0.0000"/>
    <numFmt numFmtId="203" formatCode="#,##0.00000"/>
    <numFmt numFmtId="204" formatCode="#,##0.000000"/>
    <numFmt numFmtId="205" formatCode="#,##0.0000000"/>
    <numFmt numFmtId="206" formatCode="#,##0.00000000"/>
  </numFmts>
  <fonts count="212">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sz val="14"/>
      <color indexed="12"/>
      <name val="Times New Roman"/>
      <family val="1"/>
    </font>
    <font>
      <b/>
      <sz val="12"/>
      <color indexed="12"/>
      <name val="Times New Roman"/>
      <family val="1"/>
    </font>
    <font>
      <b/>
      <i/>
      <sz val="14"/>
      <color indexed="12"/>
      <name val="Times New Roman"/>
      <family val="1"/>
    </font>
    <font>
      <sz val="10"/>
      <name val="VNI-Times"/>
      <family val="0"/>
    </font>
    <font>
      <b/>
      <sz val="14"/>
      <color indexed="14"/>
      <name val="Times New Roman"/>
      <family val="1"/>
    </font>
    <font>
      <b/>
      <sz val="14"/>
      <color indexed="14"/>
      <name val="VNI-Times"/>
      <family val="0"/>
    </font>
    <font>
      <b/>
      <sz val="20"/>
      <color indexed="12"/>
      <name val="Times New Roman"/>
      <family val="1"/>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vertAlign val="superscript"/>
      <sz val="14"/>
      <color indexed="17"/>
      <name val="Times New Roman"/>
      <family val="1"/>
    </font>
    <font>
      <vertAlign val="superscript"/>
      <sz val="14"/>
      <color indexed="12"/>
      <name val="Times New Roman"/>
      <family val="1"/>
    </font>
    <font>
      <sz val="13"/>
      <color indexed="12"/>
      <name val="Times New Roman"/>
      <family val="1"/>
    </font>
    <font>
      <b/>
      <sz val="12"/>
      <color indexed="17"/>
      <name val="Times New Roman"/>
      <family val="1"/>
    </font>
    <font>
      <sz val="14"/>
      <name val=".VnTime"/>
      <family val="2"/>
    </font>
    <font>
      <sz val="14"/>
      <color indexed="10"/>
      <name val="Times New Roman"/>
      <family val="1"/>
    </font>
    <font>
      <b/>
      <sz val="12"/>
      <name val="VNI-Times"/>
      <family val="0"/>
    </font>
    <font>
      <sz val="8"/>
      <name val="Tahoma"/>
      <family val="2"/>
    </font>
    <font>
      <b/>
      <sz val="8"/>
      <name val="Tahoma"/>
      <family val="2"/>
    </font>
    <font>
      <sz val="10"/>
      <name val="Helv"/>
      <family val="2"/>
    </font>
    <font>
      <sz val="12"/>
      <name val="Arial"/>
      <family val="2"/>
    </font>
    <font>
      <i/>
      <sz val="14"/>
      <color indexed="17"/>
      <name val="Times New Roman"/>
      <family val="1"/>
    </font>
    <font>
      <sz val="14"/>
      <color indexed="8"/>
      <name val="Times New Roman"/>
      <family val="1"/>
    </font>
    <font>
      <sz val="13"/>
      <color indexed="12"/>
      <name val="Calibri"/>
      <family val="2"/>
    </font>
    <font>
      <sz val="12"/>
      <color indexed="12"/>
      <name val="Times New Roman"/>
      <family val="1"/>
    </font>
    <font>
      <sz val="11"/>
      <color indexed="53"/>
      <name val="Times New Roman"/>
      <family val="1"/>
    </font>
    <font>
      <sz val="11"/>
      <color indexed="60"/>
      <name val="Times New Roman"/>
      <family val="1"/>
    </font>
    <font>
      <sz val="11"/>
      <name val="Times New Roman"/>
      <family val="1"/>
    </font>
    <font>
      <sz val="10"/>
      <color indexed="12"/>
      <name val="Times New Roman"/>
      <family val="1"/>
    </font>
    <font>
      <sz val="10"/>
      <color indexed="60"/>
      <name val="Times New Roman"/>
      <family val="1"/>
    </font>
    <font>
      <i/>
      <sz val="14"/>
      <color indexed="10"/>
      <name val="Times New Roman"/>
      <family val="1"/>
    </font>
    <font>
      <i/>
      <sz val="14"/>
      <color indexed="12"/>
      <name val="Times New Roman"/>
      <family val="1"/>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1"/>
      <color indexed="14"/>
      <name val="VNI-Times"/>
      <family val="0"/>
    </font>
    <font>
      <sz val="11"/>
      <color indexed="17"/>
      <name val="VNI-Times"/>
      <family val="0"/>
    </font>
    <font>
      <b/>
      <sz val="13"/>
      <color indexed="14"/>
      <name val="VNI-Times"/>
      <family val="0"/>
    </font>
    <font>
      <sz val="14"/>
      <color indexed="14"/>
      <name val="VNI-Times"/>
      <family val="0"/>
    </font>
    <font>
      <b/>
      <sz val="13"/>
      <color indexed="12"/>
      <name val="VNI-Times"/>
      <family val="0"/>
    </font>
    <font>
      <sz val="13"/>
      <color indexed="17"/>
      <name val="Times New Roman"/>
      <family val="1"/>
    </font>
    <font>
      <sz val="13"/>
      <color indexed="17"/>
      <name val="VNI-Times"/>
      <family val="0"/>
    </font>
    <font>
      <b/>
      <sz val="13"/>
      <color indexed="17"/>
      <name val="VNI-Times"/>
      <family val="0"/>
    </font>
    <font>
      <sz val="12"/>
      <color indexed="17"/>
      <name val="VNI-Times"/>
      <family val="0"/>
    </font>
    <font>
      <sz val="13.5"/>
      <color indexed="17"/>
      <name val="Times New Roman"/>
      <family val="1"/>
    </font>
    <font>
      <b/>
      <sz val="13"/>
      <color indexed="17"/>
      <name val="Times New Roman"/>
      <family val="1"/>
    </font>
    <font>
      <sz val="13"/>
      <color indexed="48"/>
      <name val="VNI-Times"/>
      <family val="0"/>
    </font>
    <font>
      <sz val="14"/>
      <color indexed="8"/>
      <name val="VNI-Times"/>
      <family val="0"/>
    </font>
    <font>
      <sz val="12"/>
      <color indexed="17"/>
      <name val="Times New Roman"/>
      <family val="1"/>
    </font>
    <font>
      <b/>
      <sz val="12"/>
      <color indexed="17"/>
      <name val="VNI-Times"/>
      <family val="0"/>
    </font>
    <font>
      <sz val="11"/>
      <color indexed="10"/>
      <name val="Times New Roman"/>
      <family val="1"/>
    </font>
    <font>
      <sz val="11"/>
      <color indexed="17"/>
      <name val="Times New Roman"/>
      <family val="1"/>
    </font>
    <font>
      <sz val="14"/>
      <color indexed="17"/>
      <name val="VNI-Helve"/>
      <family val="0"/>
    </font>
    <font>
      <b/>
      <sz val="12"/>
      <color indexed="12"/>
      <name val="VNI-Times"/>
      <family val="0"/>
    </font>
    <font>
      <sz val="11"/>
      <color indexed="14"/>
      <name val="Times New Roman"/>
      <family val="1"/>
    </font>
    <font>
      <sz val="12"/>
      <color indexed="10"/>
      <name val="Times New Roman"/>
      <family val="1"/>
    </font>
    <font>
      <sz val="11"/>
      <color indexed="18"/>
      <name val="Times New Roman"/>
      <family val="1"/>
    </font>
    <font>
      <sz val="7"/>
      <color indexed="63"/>
      <name val="Times New Roman"/>
      <family val="1"/>
    </font>
    <font>
      <sz val="14"/>
      <color indexed="10"/>
      <name val="VNI-Times"/>
      <family val="0"/>
    </font>
    <font>
      <sz val="13"/>
      <color indexed="10"/>
      <name val="VNI-Times"/>
      <family val="0"/>
    </font>
    <font>
      <sz val="14"/>
      <color indexed="12"/>
      <name val="Cambria"/>
      <family val="1"/>
    </font>
    <font>
      <i/>
      <sz val="12"/>
      <color indexed="10"/>
      <name val="VNI-Times"/>
      <family val="0"/>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sz val="13"/>
      <color rgb="FF0000FF"/>
      <name val="Times New Roman"/>
      <family val="1"/>
    </font>
    <font>
      <b/>
      <sz val="13"/>
      <color rgb="FF0000FF"/>
      <name val="Times New Roman"/>
      <family val="1"/>
    </font>
    <font>
      <b/>
      <sz val="14"/>
      <color rgb="FFFF0000"/>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4"/>
      <color rgb="FF0000FF"/>
      <name val="VNI-Times"/>
      <family val="0"/>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sz val="11"/>
      <color rgb="FF006600"/>
      <name val="VNI-Times"/>
      <family val="0"/>
    </font>
    <font>
      <sz val="11"/>
      <color rgb="FF0000FF"/>
      <name val="Times New Roman"/>
      <family val="1"/>
    </font>
    <font>
      <b/>
      <sz val="14"/>
      <color rgb="FFFF00FF"/>
      <name val="VNI-Times"/>
      <family val="0"/>
    </font>
    <font>
      <sz val="13.5"/>
      <color rgb="FF006600"/>
      <name val="Times New Roman"/>
      <family val="1"/>
    </font>
    <font>
      <b/>
      <sz val="13"/>
      <color rgb="FF006600"/>
      <name val="Times New Roman"/>
      <family val="1"/>
    </font>
    <font>
      <sz val="13"/>
      <color rgb="FF3333FF"/>
      <name val="VNI-Times"/>
      <family val="0"/>
    </font>
    <font>
      <sz val="14"/>
      <color theme="1"/>
      <name val="VNI-Times"/>
      <family val="0"/>
    </font>
    <font>
      <sz val="12"/>
      <color rgb="FF006600"/>
      <name val="Times New Roman"/>
      <family val="1"/>
    </font>
    <font>
      <b/>
      <sz val="12"/>
      <color rgb="FF006600"/>
      <name val="VNI-Times"/>
      <family val="0"/>
    </font>
    <font>
      <sz val="14"/>
      <color rgb="FF0000CC"/>
      <name val="VNI-Times"/>
      <family val="0"/>
    </font>
    <font>
      <sz val="11"/>
      <color rgb="FFFF0000"/>
      <name val="Times New Roman"/>
      <family val="1"/>
    </font>
    <font>
      <b/>
      <sz val="12"/>
      <color rgb="FF006600"/>
      <name val="Times New Roman"/>
      <family val="1"/>
    </font>
    <font>
      <sz val="12"/>
      <color rgb="FF0000FF"/>
      <name val="Times New Roman"/>
      <family val="1"/>
    </font>
    <font>
      <sz val="14"/>
      <color rgb="FF0000CC"/>
      <name val="Times New Roman"/>
      <family val="1"/>
    </font>
    <font>
      <sz val="11"/>
      <color rgb="FF006600"/>
      <name val="Times New Roman"/>
      <family val="1"/>
    </font>
    <font>
      <sz val="12"/>
      <color rgb="FF0000CC"/>
      <name val="Times New Roman"/>
      <family val="1"/>
    </font>
    <font>
      <b/>
      <sz val="12"/>
      <color rgb="FF0000CC"/>
      <name val="Times New Roman"/>
      <family val="1"/>
    </font>
    <font>
      <sz val="14"/>
      <color rgb="FF006600"/>
      <name val="VNI-Helve"/>
      <family val="0"/>
    </font>
    <font>
      <sz val="14"/>
      <color theme="1"/>
      <name val="Times New Roman"/>
      <family val="1"/>
    </font>
    <font>
      <b/>
      <sz val="12"/>
      <color rgb="FF0000FF"/>
      <name val="VNI-Times"/>
      <family val="0"/>
    </font>
    <font>
      <sz val="14"/>
      <color rgb="FF008000"/>
      <name val="VNI-Times"/>
      <family val="0"/>
    </font>
    <font>
      <sz val="13"/>
      <color rgb="FF0000CC"/>
      <name val="Times New Roman"/>
      <family val="1"/>
    </font>
    <font>
      <sz val="13"/>
      <color rgb="FF0000CC"/>
      <name val="VNI-Times"/>
      <family val="0"/>
    </font>
    <font>
      <sz val="12"/>
      <color rgb="FF0000CC"/>
      <name val="VNI-Times"/>
      <family val="0"/>
    </font>
    <font>
      <b/>
      <sz val="14"/>
      <color rgb="FF0000CC"/>
      <name val="Times New Roman"/>
      <family val="1"/>
    </font>
    <font>
      <sz val="11"/>
      <color rgb="FFFF00FF"/>
      <name val="Times New Roman"/>
      <family val="1"/>
    </font>
    <font>
      <sz val="11"/>
      <color rgb="FF009900"/>
      <name val="Times New Roman"/>
      <family val="1"/>
    </font>
    <font>
      <sz val="12"/>
      <color rgb="FFFF0000"/>
      <name val="Times New Roman"/>
      <family val="1"/>
    </font>
    <font>
      <sz val="11"/>
      <color rgb="FF000099"/>
      <name val="Times New Roman"/>
      <family val="1"/>
    </font>
    <font>
      <sz val="7"/>
      <color rgb="FF333333"/>
      <name val="Times New Roman"/>
      <family val="1"/>
    </font>
    <font>
      <sz val="14"/>
      <color rgb="FFFF0000"/>
      <name val="Times New Roman"/>
      <family val="1"/>
    </font>
    <font>
      <b/>
      <i/>
      <sz val="14"/>
      <color rgb="FF0000FF"/>
      <name val="Times New Roman"/>
      <family val="1"/>
    </font>
    <font>
      <b/>
      <sz val="12"/>
      <color rgb="FF0000FF"/>
      <name val="Times New Roman"/>
      <family val="1"/>
    </font>
    <font>
      <sz val="14"/>
      <color rgb="FFFF0000"/>
      <name val="VNI-Times"/>
      <family val="0"/>
    </font>
    <font>
      <sz val="13"/>
      <color rgb="FFFF0000"/>
      <name val="VNI-Times"/>
      <family val="0"/>
    </font>
    <font>
      <i/>
      <sz val="14"/>
      <color rgb="FF006600"/>
      <name val="Times New Roman"/>
      <family val="1"/>
    </font>
    <font>
      <i/>
      <sz val="14"/>
      <color rgb="FFFF0000"/>
      <name val="Times New Roman"/>
      <family val="1"/>
    </font>
    <font>
      <i/>
      <sz val="12"/>
      <color rgb="FFFF0000"/>
      <name val="VNI-Times"/>
      <family val="0"/>
    </font>
    <font>
      <sz val="12"/>
      <color rgb="FF0000FF"/>
      <name val="VNI-Times"/>
      <family val="0"/>
    </font>
    <font>
      <sz val="14"/>
      <color rgb="FF0000CC"/>
      <name val="Cambria"/>
      <family val="1"/>
    </font>
    <font>
      <b/>
      <sz val="14"/>
      <color theme="1"/>
      <name val="Times New Roman"/>
      <family val="1"/>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7">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bottom>
        <color indexed="63"/>
      </bottom>
    </border>
    <border>
      <left style="medium"/>
      <right>
        <color indexed="63"/>
      </right>
      <top style="hair"/>
      <bottom style="hair"/>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hair"/>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style="thin">
        <color rgb="FF0070C0"/>
      </left>
      <right style="thin">
        <color rgb="FF0070C0"/>
      </right>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7" fillId="2" borderId="1">
      <alignment horizontal="center"/>
      <protection/>
    </xf>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8"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1"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30" fillId="26" borderId="0" applyNumberFormat="0" applyBorder="0" applyAlignment="0" applyProtection="0"/>
    <xf numFmtId="0" fontId="131" fillId="27" borderId="2" applyNumberFormat="0" applyAlignment="0" applyProtection="0"/>
    <xf numFmtId="0" fontId="132"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28"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33" fillId="0" borderId="0" applyNumberFormat="0" applyFill="0" applyBorder="0" applyAlignment="0" applyProtection="0"/>
    <xf numFmtId="0" fontId="8" fillId="0" borderId="0" applyNumberFormat="0" applyFill="0" applyBorder="0" applyAlignment="0" applyProtection="0"/>
    <xf numFmtId="0" fontId="134" fillId="29" borderId="0" applyNumberFormat="0" applyBorder="0" applyAlignment="0" applyProtection="0"/>
    <xf numFmtId="0" fontId="9" fillId="0" borderId="4" applyNumberFormat="0" applyAlignment="0" applyProtection="0"/>
    <xf numFmtId="0" fontId="9" fillId="0" borderId="5">
      <alignment horizontal="left" vertical="center"/>
      <protection/>
    </xf>
    <xf numFmtId="0" fontId="135" fillId="0" borderId="6" applyNumberFormat="0" applyFill="0" applyAlignment="0" applyProtection="0"/>
    <xf numFmtId="0" fontId="136" fillId="0" borderId="7" applyNumberFormat="0" applyFill="0" applyAlignment="0" applyProtection="0"/>
    <xf numFmtId="0" fontId="137" fillId="0" borderId="8" applyNumberFormat="0" applyFill="0" applyAlignment="0" applyProtection="0"/>
    <xf numFmtId="0" fontId="137" fillId="0" borderId="0" applyNumberFormat="0" applyFill="0" applyBorder="0" applyAlignment="0" applyProtection="0"/>
    <xf numFmtId="0" fontId="10" fillId="0" borderId="0" applyNumberFormat="0" applyFill="0" applyBorder="0" applyAlignment="0" applyProtection="0"/>
    <xf numFmtId="0" fontId="138" fillId="30" borderId="2" applyNumberFormat="0" applyAlignment="0" applyProtection="0"/>
    <xf numFmtId="0" fontId="139" fillId="0" borderId="9" applyNumberFormat="0" applyFill="0" applyAlignment="0" applyProtection="0"/>
    <xf numFmtId="0" fontId="140" fillId="31" borderId="0" applyNumberFormat="0" applyBorder="0" applyAlignment="0" applyProtection="0"/>
    <xf numFmtId="0" fontId="17" fillId="0" borderId="0">
      <alignment/>
      <protection/>
    </xf>
    <xf numFmtId="0" fontId="80" fillId="0" borderId="0">
      <alignment/>
      <protection/>
    </xf>
    <xf numFmtId="0" fontId="128" fillId="0" borderId="0">
      <alignment/>
      <protection/>
    </xf>
    <xf numFmtId="0" fontId="62" fillId="0" borderId="0">
      <alignment/>
      <protection/>
    </xf>
    <xf numFmtId="0" fontId="17" fillId="0" borderId="0">
      <alignment/>
      <protection/>
    </xf>
    <xf numFmtId="0" fontId="35" fillId="0" borderId="0">
      <alignment/>
      <protection/>
    </xf>
    <xf numFmtId="0" fontId="0" fillId="32" borderId="10" applyNumberFormat="0" applyFont="0" applyAlignment="0" applyProtection="0"/>
    <xf numFmtId="0" fontId="141" fillId="27" borderId="11" applyNumberFormat="0" applyAlignment="0" applyProtection="0"/>
    <xf numFmtId="9" fontId="0" fillId="0" borderId="0" applyFont="0" applyFill="0" applyBorder="0" applyAlignment="0" applyProtection="0"/>
    <xf numFmtId="0" fontId="67" fillId="0" borderId="0">
      <alignment/>
      <protection/>
    </xf>
    <xf numFmtId="0" fontId="142" fillId="0" borderId="0" applyNumberFormat="0" applyFill="0" applyBorder="0" applyAlignment="0" applyProtection="0"/>
    <xf numFmtId="0" fontId="143" fillId="0" borderId="12" applyNumberFormat="0" applyFill="0" applyAlignment="0" applyProtection="0"/>
    <xf numFmtId="0" fontId="144"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12" fillId="0" borderId="0" applyFont="0" applyFill="0" applyBorder="0" applyAlignment="0" applyProtection="0"/>
    <xf numFmtId="0" fontId="13" fillId="0" borderId="0">
      <alignment/>
      <protection/>
    </xf>
    <xf numFmtId="181" fontId="15" fillId="0" borderId="0" applyFont="0" applyFill="0" applyBorder="0" applyAlignment="0" applyProtection="0"/>
    <xf numFmtId="178" fontId="15" fillId="0" borderId="0" applyFont="0" applyFill="0" applyBorder="0" applyAlignment="0" applyProtection="0"/>
    <xf numFmtId="180" fontId="15" fillId="0" borderId="0" applyFont="0" applyFill="0" applyBorder="0" applyAlignment="0" applyProtection="0"/>
    <xf numFmtId="179" fontId="15" fillId="0" borderId="0" applyFont="0" applyFill="0" applyBorder="0" applyAlignment="0" applyProtection="0"/>
    <xf numFmtId="0" fontId="16" fillId="0" borderId="0">
      <alignment/>
      <protection/>
    </xf>
    <xf numFmtId="0" fontId="17" fillId="0" borderId="0">
      <alignment/>
      <protection/>
    </xf>
    <xf numFmtId="0" fontId="14" fillId="0" borderId="0">
      <alignment/>
      <protection/>
    </xf>
    <xf numFmtId="172"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cellStyleXfs>
  <cellXfs count="1124">
    <xf numFmtId="0" fontId="0" fillId="0" borderId="0" xfId="0" applyAlignment="1">
      <alignment/>
    </xf>
    <xf numFmtId="0" fontId="18" fillId="5" borderId="0" xfId="86" applyFont="1" applyFill="1">
      <alignment/>
      <protection/>
    </xf>
    <xf numFmtId="0" fontId="17" fillId="0" borderId="0" xfId="86">
      <alignment/>
      <protection/>
    </xf>
    <xf numFmtId="0" fontId="17" fillId="5" borderId="0" xfId="86" applyFill="1">
      <alignment/>
      <protection/>
    </xf>
    <xf numFmtId="0" fontId="17" fillId="33" borderId="13" xfId="86" applyFill="1" applyBorder="1">
      <alignment/>
      <protection/>
    </xf>
    <xf numFmtId="0" fontId="19" fillId="34" borderId="14" xfId="86" applyFont="1" applyFill="1" applyBorder="1" applyAlignment="1">
      <alignment horizontal="center"/>
      <protection/>
    </xf>
    <xf numFmtId="0" fontId="20" fillId="35" borderId="15" xfId="86" applyFont="1" applyFill="1" applyBorder="1" applyAlignment="1">
      <alignment horizontal="center"/>
      <protection/>
    </xf>
    <xf numFmtId="0" fontId="19" fillId="34" borderId="15" xfId="86" applyFont="1" applyFill="1" applyBorder="1" applyAlignment="1">
      <alignment horizontal="center"/>
      <protection/>
    </xf>
    <xf numFmtId="0" fontId="19" fillId="34" borderId="16" xfId="86" applyFont="1" applyFill="1" applyBorder="1" applyAlignment="1">
      <alignment horizontal="center"/>
      <protection/>
    </xf>
    <xf numFmtId="0" fontId="17" fillId="33" borderId="17" xfId="86" applyFill="1" applyBorder="1">
      <alignment/>
      <protection/>
    </xf>
    <xf numFmtId="0" fontId="17" fillId="33" borderId="18" xfId="86"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24"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4" fillId="0" borderId="0" xfId="0" applyFont="1" applyAlignment="1">
      <alignment horizontal="center" vertical="top" wrapText="1"/>
    </xf>
    <xf numFmtId="0" fontId="34" fillId="0" borderId="0" xfId="0" applyFont="1" applyAlignment="1">
      <alignment vertical="top"/>
    </xf>
    <xf numFmtId="0" fontId="25" fillId="0" borderId="0" xfId="0" applyFont="1" applyFill="1" applyAlignment="1">
      <alignment vertical="top"/>
    </xf>
    <xf numFmtId="0" fontId="31" fillId="0" borderId="0" xfId="0" applyFont="1" applyFill="1" applyAlignment="1">
      <alignment vertical="top"/>
    </xf>
    <xf numFmtId="0" fontId="30" fillId="0" borderId="0" xfId="0" applyFont="1" applyFill="1" applyAlignment="1">
      <alignment vertical="top"/>
    </xf>
    <xf numFmtId="0" fontId="1" fillId="0" borderId="0" xfId="0" applyFont="1" applyFill="1" applyAlignment="1">
      <alignment vertical="top"/>
    </xf>
    <xf numFmtId="0" fontId="33" fillId="0" borderId="0" xfId="0" applyFont="1" applyFill="1" applyAlignment="1">
      <alignment vertical="top"/>
    </xf>
    <xf numFmtId="0" fontId="4" fillId="0" borderId="0" xfId="0" applyFont="1" applyFill="1" applyAlignment="1">
      <alignment vertical="top"/>
    </xf>
    <xf numFmtId="0" fontId="28" fillId="0" borderId="0" xfId="0" applyFont="1" applyFill="1" applyAlignment="1">
      <alignment vertical="top"/>
    </xf>
    <xf numFmtId="0" fontId="26"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45" fillId="0" borderId="0" xfId="0" applyFont="1" applyFill="1" applyAlignment="1">
      <alignment vertical="top"/>
    </xf>
    <xf numFmtId="0" fontId="146" fillId="0" borderId="0" xfId="0" applyFont="1" applyFill="1" applyAlignment="1">
      <alignment vertical="top"/>
    </xf>
    <xf numFmtId="0" fontId="29" fillId="0" borderId="0" xfId="0" applyFont="1" applyFill="1" applyAlignment="1">
      <alignment vertical="top"/>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4"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vertical="top"/>
    </xf>
    <xf numFmtId="0" fontId="3" fillId="36" borderId="0" xfId="0" applyFont="1" applyFill="1" applyAlignment="1">
      <alignment vertical="top"/>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2" fillId="0" borderId="19" xfId="0" applyNumberFormat="1" applyFont="1" applyFill="1" applyBorder="1" applyAlignment="1">
      <alignment vertical="top" wrapText="1"/>
    </xf>
    <xf numFmtId="0" fontId="32" fillId="0" borderId="19" xfId="0" applyFont="1" applyFill="1" applyBorder="1" applyAlignment="1">
      <alignment horizontal="center" vertical="center"/>
    </xf>
    <xf numFmtId="49" fontId="147" fillId="0" borderId="19" xfId="0" applyNumberFormat="1" applyFont="1" applyFill="1" applyBorder="1" applyAlignment="1" quotePrefix="1">
      <alignment vertical="center" wrapText="1"/>
    </xf>
    <xf numFmtId="0" fontId="148"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44" fillId="0" borderId="19" xfId="0" applyNumberFormat="1" applyFont="1" applyFill="1" applyBorder="1" applyAlignment="1">
      <alignment horizontal="right" vertical="top"/>
    </xf>
    <xf numFmtId="3" fontId="45" fillId="0" borderId="19" xfId="0" applyNumberFormat="1" applyFont="1" applyFill="1" applyBorder="1" applyAlignment="1">
      <alignment horizontal="right" vertical="top"/>
    </xf>
    <xf numFmtId="49" fontId="147" fillId="0" borderId="19" xfId="0" applyNumberFormat="1" applyFont="1" applyFill="1" applyBorder="1" applyAlignment="1">
      <alignment vertical="top" wrapText="1"/>
    </xf>
    <xf numFmtId="3" fontId="147" fillId="0" borderId="19" xfId="0" applyNumberFormat="1" applyFont="1" applyFill="1" applyBorder="1" applyAlignment="1">
      <alignment horizontal="right" vertical="top"/>
    </xf>
    <xf numFmtId="49" fontId="147" fillId="0" borderId="19" xfId="0" applyNumberFormat="1" applyFont="1" applyFill="1" applyBorder="1" applyAlignment="1" quotePrefix="1">
      <alignment vertical="top" wrapText="1"/>
    </xf>
    <xf numFmtId="3" fontId="148" fillId="0" borderId="19" xfId="0" applyNumberFormat="1" applyFont="1" applyFill="1" applyBorder="1" applyAlignment="1">
      <alignment horizontal="right" vertical="top"/>
    </xf>
    <xf numFmtId="3" fontId="148" fillId="0" borderId="19" xfId="0" applyNumberFormat="1" applyFont="1" applyFill="1" applyBorder="1" applyAlignment="1">
      <alignment horizontal="right" vertical="center"/>
    </xf>
    <xf numFmtId="0" fontId="45" fillId="0" borderId="19" xfId="0" applyFont="1" applyFill="1" applyBorder="1" applyAlignment="1">
      <alignment horizontal="center" vertical="center"/>
    </xf>
    <xf numFmtId="0" fontId="6" fillId="0" borderId="0" xfId="0" applyFont="1" applyFill="1" applyAlignment="1">
      <alignment horizontal="center" vertical="top"/>
    </xf>
    <xf numFmtId="0" fontId="6" fillId="0" borderId="19" xfId="0" applyFont="1" applyFill="1" applyBorder="1" applyAlignment="1">
      <alignment horizontal="center" vertical="top"/>
    </xf>
    <xf numFmtId="0" fontId="6" fillId="0" borderId="19" xfId="0" applyFont="1" applyFill="1" applyBorder="1" applyAlignment="1">
      <alignment horizontal="center" vertical="top" wrapText="1"/>
    </xf>
    <xf numFmtId="0" fontId="6" fillId="0" borderId="19" xfId="0" applyFont="1" applyFill="1" applyBorder="1" applyAlignment="1" quotePrefix="1">
      <alignment horizontal="center" vertical="top"/>
    </xf>
    <xf numFmtId="0" fontId="6" fillId="0" borderId="19" xfId="0" applyFont="1" applyFill="1" applyBorder="1" applyAlignment="1">
      <alignment horizontal="center" vertical="center"/>
    </xf>
    <xf numFmtId="0" fontId="149" fillId="0" borderId="19" xfId="0" applyFont="1" applyFill="1" applyBorder="1" applyAlignment="1">
      <alignment horizontal="center" vertical="top"/>
    </xf>
    <xf numFmtId="0" fontId="47" fillId="0" borderId="19" xfId="0" applyFont="1" applyFill="1" applyBorder="1" applyAlignment="1">
      <alignment horizontal="center" vertical="top"/>
    </xf>
    <xf numFmtId="0" fontId="45" fillId="0" borderId="0" xfId="0" applyFont="1" applyAlignment="1">
      <alignment/>
    </xf>
    <xf numFmtId="0" fontId="49" fillId="0" borderId="0" xfId="0" applyFont="1" applyAlignment="1">
      <alignment/>
    </xf>
    <xf numFmtId="0" fontId="39" fillId="0" borderId="0" xfId="0" applyFont="1" applyBorder="1" applyAlignment="1">
      <alignment horizontal="center"/>
    </xf>
    <xf numFmtId="0" fontId="32" fillId="0" borderId="0" xfId="0" applyFont="1" applyBorder="1" applyAlignment="1">
      <alignment vertical="top"/>
    </xf>
    <xf numFmtId="0" fontId="40" fillId="0" borderId="0" xfId="0" applyFont="1" applyAlignment="1">
      <alignment wrapText="1"/>
    </xf>
    <xf numFmtId="0" fontId="32" fillId="0" borderId="0" xfId="0" applyFont="1" applyAlignment="1" quotePrefix="1">
      <alignment/>
    </xf>
    <xf numFmtId="3" fontId="4" fillId="36" borderId="19" xfId="0" applyNumberFormat="1" applyFont="1" applyFill="1" applyBorder="1" applyAlignment="1">
      <alignment horizontal="right" vertical="top"/>
    </xf>
    <xf numFmtId="0" fontId="149" fillId="36" borderId="19" xfId="0" applyFont="1" applyFill="1" applyBorder="1" applyAlignment="1">
      <alignment horizontal="center" vertical="center"/>
    </xf>
    <xf numFmtId="49" fontId="147" fillId="36" borderId="19" xfId="0" applyNumberFormat="1" applyFont="1" applyFill="1" applyBorder="1" applyAlignment="1" quotePrefix="1">
      <alignment horizontal="left" vertical="center" wrapText="1"/>
    </xf>
    <xf numFmtId="0" fontId="147" fillId="36" borderId="19" xfId="0" applyFont="1" applyFill="1" applyBorder="1" applyAlignment="1">
      <alignment horizontal="center" vertical="center"/>
    </xf>
    <xf numFmtId="37" fontId="147" fillId="36" borderId="19" xfId="43" applyNumberFormat="1" applyFont="1" applyFill="1" applyBorder="1" applyAlignment="1">
      <alignment horizontal="right" vertical="center" wrapText="1"/>
    </xf>
    <xf numFmtId="37" fontId="147" fillId="36" borderId="19" xfId="43" applyNumberFormat="1" applyFont="1" applyFill="1" applyBorder="1" applyAlignment="1">
      <alignment horizontal="right" vertical="center"/>
    </xf>
    <xf numFmtId="3" fontId="147" fillId="36" borderId="19" xfId="0" applyNumberFormat="1" applyFont="1" applyFill="1" applyBorder="1" applyAlignment="1">
      <alignment horizontal="right" vertical="center"/>
    </xf>
    <xf numFmtId="49" fontId="147" fillId="36" borderId="19" xfId="0" applyNumberFormat="1" applyFont="1" applyFill="1" applyBorder="1" applyAlignment="1" quotePrefix="1">
      <alignment vertical="center" wrapText="1"/>
    </xf>
    <xf numFmtId="0" fontId="150" fillId="36" borderId="19" xfId="0" applyFont="1" applyFill="1" applyBorder="1" applyAlignment="1" quotePrefix="1">
      <alignment horizontal="center" vertical="center" wrapText="1"/>
    </xf>
    <xf numFmtId="0" fontId="28" fillId="36" borderId="0" xfId="0" applyFont="1" applyFill="1" applyAlignment="1">
      <alignment vertical="top"/>
    </xf>
    <xf numFmtId="0" fontId="40"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6"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6"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0" xfId="0" applyNumberFormat="1" applyFont="1" applyFill="1" applyBorder="1" applyAlignment="1">
      <alignment horizontal="right" vertical="top"/>
    </xf>
    <xf numFmtId="0" fontId="32" fillId="37" borderId="19" xfId="0" applyFont="1" applyFill="1" applyBorder="1" applyAlignment="1">
      <alignment horizontal="center" vertical="center"/>
    </xf>
    <xf numFmtId="3" fontId="32" fillId="37" borderId="19" xfId="0" applyNumberFormat="1" applyFont="1" applyFill="1" applyBorder="1" applyAlignment="1">
      <alignment horizontal="right" vertical="top"/>
    </xf>
    <xf numFmtId="3" fontId="44" fillId="37" borderId="19" xfId="0" applyNumberFormat="1" applyFont="1" applyFill="1" applyBorder="1" applyAlignment="1">
      <alignment horizontal="right" vertical="top"/>
    </xf>
    <xf numFmtId="3" fontId="32"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26" fillId="37" borderId="19" xfId="0" applyFont="1" applyFill="1" applyBorder="1" applyAlignment="1">
      <alignment vertical="top"/>
    </xf>
    <xf numFmtId="0" fontId="46" fillId="37" borderId="19" xfId="0" applyFont="1" applyFill="1" applyBorder="1" applyAlignment="1">
      <alignment horizontal="center" vertical="top"/>
    </xf>
    <xf numFmtId="0" fontId="44" fillId="37" borderId="19" xfId="0" applyFont="1" applyFill="1" applyBorder="1" applyAlignment="1">
      <alignment horizontal="center" vertical="top"/>
    </xf>
    <xf numFmtId="0" fontId="44" fillId="37" borderId="19" xfId="0" applyFont="1" applyFill="1" applyBorder="1" applyAlignment="1">
      <alignment horizontal="center" vertical="center"/>
    </xf>
    <xf numFmtId="0" fontId="151" fillId="37" borderId="19" xfId="0" applyFont="1" applyFill="1" applyBorder="1" applyAlignment="1">
      <alignment horizontal="left" vertical="top"/>
    </xf>
    <xf numFmtId="0" fontId="151" fillId="37" borderId="19" xfId="0" applyFont="1" applyFill="1" applyBorder="1" applyAlignment="1">
      <alignment horizontal="center" vertical="center"/>
    </xf>
    <xf numFmtId="0" fontId="151" fillId="37" borderId="19" xfId="0" applyFont="1" applyFill="1" applyBorder="1" applyAlignment="1" quotePrefix="1">
      <alignment horizontal="justify" vertical="center"/>
    </xf>
    <xf numFmtId="49" fontId="32"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center" wrapText="1"/>
    </xf>
    <xf numFmtId="0" fontId="152" fillId="0" borderId="0" xfId="0" applyFont="1" applyFill="1" applyAlignment="1">
      <alignment vertical="top"/>
    </xf>
    <xf numFmtId="0" fontId="153" fillId="0" borderId="0" xfId="0" applyFont="1" applyFill="1" applyAlignment="1">
      <alignment vertical="top"/>
    </xf>
    <xf numFmtId="0" fontId="154" fillId="0" borderId="0" xfId="0" applyFont="1" applyFill="1" applyAlignment="1">
      <alignment vertical="top"/>
    </xf>
    <xf numFmtId="49" fontId="155" fillId="37" borderId="19" xfId="0" applyNumberFormat="1" applyFont="1" applyFill="1" applyBorder="1" applyAlignment="1">
      <alignment horizontal="justify" vertical="top" wrapText="1"/>
    </xf>
    <xf numFmtId="0" fontId="156" fillId="37" borderId="19" xfId="0" applyFont="1" applyFill="1" applyBorder="1" applyAlignment="1">
      <alignment horizontal="center" vertical="top"/>
    </xf>
    <xf numFmtId="0" fontId="157" fillId="37" borderId="19" xfId="0" applyFont="1" applyFill="1" applyBorder="1" applyAlignment="1">
      <alignment horizontal="center" vertical="center"/>
    </xf>
    <xf numFmtId="3" fontId="157" fillId="37" borderId="19" xfId="0" applyNumberFormat="1" applyFont="1" applyFill="1" applyBorder="1" applyAlignment="1">
      <alignment horizontal="right" vertical="top"/>
    </xf>
    <xf numFmtId="0" fontId="147" fillId="0" borderId="19" xfId="0" applyFont="1" applyFill="1" applyBorder="1" applyAlignment="1">
      <alignment horizontal="justify" vertical="center" wrapText="1"/>
    </xf>
    <xf numFmtId="0" fontId="158" fillId="0" borderId="19" xfId="0" applyFont="1" applyFill="1" applyBorder="1" applyAlignment="1">
      <alignment horizontal="center" vertical="top"/>
    </xf>
    <xf numFmtId="49" fontId="155" fillId="37" borderId="19" xfId="0" applyNumberFormat="1" applyFont="1" applyFill="1" applyBorder="1" applyAlignment="1">
      <alignment horizontal="left" vertical="top" wrapText="1"/>
    </xf>
    <xf numFmtId="0" fontId="159" fillId="0" borderId="19" xfId="0" applyFont="1" applyFill="1" applyBorder="1" applyAlignment="1">
      <alignment horizontal="left" vertical="center" wrapText="1"/>
    </xf>
    <xf numFmtId="0" fontId="147" fillId="0" borderId="19" xfId="0" applyFont="1" applyFill="1" applyBorder="1" applyAlignment="1">
      <alignment horizontal="left" vertical="center" wrapText="1"/>
    </xf>
    <xf numFmtId="49" fontId="148" fillId="0" borderId="19" xfId="0" applyNumberFormat="1" applyFont="1" applyFill="1" applyBorder="1" applyAlignment="1">
      <alignment horizontal="left" vertical="top" wrapText="1"/>
    </xf>
    <xf numFmtId="0" fontId="160" fillId="0" borderId="19" xfId="0" applyFont="1" applyFill="1" applyBorder="1" applyAlignment="1">
      <alignment horizontal="center" vertical="top"/>
    </xf>
    <xf numFmtId="0" fontId="148" fillId="0" borderId="19" xfId="0" applyFont="1" applyFill="1" applyBorder="1" applyAlignment="1">
      <alignment vertical="top"/>
    </xf>
    <xf numFmtId="0" fontId="160" fillId="0" borderId="19" xfId="0" applyFont="1" applyFill="1" applyBorder="1" applyAlignment="1">
      <alignment horizontal="center"/>
    </xf>
    <xf numFmtId="0" fontId="148" fillId="0" borderId="19" xfId="0" applyFont="1" applyFill="1" applyBorder="1" applyAlignment="1">
      <alignment horizontal="center" wrapText="1"/>
    </xf>
    <xf numFmtId="0" fontId="147" fillId="0" borderId="19" xfId="0" applyFont="1" applyFill="1" applyBorder="1" applyAlignment="1">
      <alignment vertical="center" wrapText="1"/>
    </xf>
    <xf numFmtId="0" fontId="161" fillId="0" borderId="21" xfId="0" applyFont="1" applyFill="1" applyBorder="1" applyAlignment="1">
      <alignment horizontal="center" vertical="top"/>
    </xf>
    <xf numFmtId="0" fontId="148" fillId="0" borderId="22" xfId="0" applyFont="1" applyFill="1" applyBorder="1" applyAlignment="1">
      <alignment horizontal="center" vertical="center"/>
    </xf>
    <xf numFmtId="3" fontId="148" fillId="0" borderId="21" xfId="0" applyNumberFormat="1" applyFont="1" applyFill="1" applyBorder="1" applyAlignment="1">
      <alignment horizontal="right" vertical="top"/>
    </xf>
    <xf numFmtId="0" fontId="159" fillId="0" borderId="19" xfId="0" applyFont="1" applyFill="1" applyBorder="1" applyAlignment="1">
      <alignment horizontal="center" vertical="center"/>
    </xf>
    <xf numFmtId="0" fontId="150" fillId="0" borderId="19" xfId="0" applyFont="1" applyFill="1" applyBorder="1" applyAlignment="1">
      <alignment horizontal="center" vertical="top"/>
    </xf>
    <xf numFmtId="0" fontId="147" fillId="0" borderId="19" xfId="0" applyFont="1" applyFill="1" applyBorder="1" applyAlignment="1">
      <alignment horizontal="center" vertical="center"/>
    </xf>
    <xf numFmtId="0" fontId="162" fillId="0" borderId="19" xfId="0" applyFont="1" applyFill="1" applyBorder="1" applyAlignment="1">
      <alignment horizontal="center" vertical="center"/>
    </xf>
    <xf numFmtId="0" fontId="163" fillId="0" borderId="19" xfId="0" applyFont="1" applyFill="1" applyBorder="1" applyAlignment="1">
      <alignment horizontal="left" vertical="center" wrapText="1"/>
    </xf>
    <xf numFmtId="0" fontId="163" fillId="0" borderId="19" xfId="0" applyFont="1" applyFill="1" applyBorder="1" applyAlignment="1">
      <alignment horizontal="center" vertical="center"/>
    </xf>
    <xf numFmtId="49" fontId="164" fillId="0" borderId="19" xfId="0" applyNumberFormat="1" applyFont="1" applyFill="1" applyBorder="1" applyAlignment="1" quotePrefix="1">
      <alignment horizontal="justify" vertical="top" wrapText="1"/>
    </xf>
    <xf numFmtId="182" fontId="165" fillId="0" borderId="19" xfId="43" applyNumberFormat="1" applyFont="1" applyFill="1" applyBorder="1" applyAlignment="1">
      <alignment horizontal="center" vertical="top"/>
    </xf>
    <xf numFmtId="3" fontId="162" fillId="0" borderId="19" xfId="0" applyNumberFormat="1" applyFont="1" applyFill="1" applyBorder="1" applyAlignment="1">
      <alignment horizontal="right" vertical="top"/>
    </xf>
    <xf numFmtId="3" fontId="162" fillId="0" borderId="19" xfId="0" applyNumberFormat="1" applyFont="1" applyFill="1" applyBorder="1" applyAlignment="1">
      <alignment horizontal="right" vertical="center"/>
    </xf>
    <xf numFmtId="49" fontId="164" fillId="0" borderId="19" xfId="0" applyNumberFormat="1" applyFont="1" applyFill="1" applyBorder="1" applyAlignment="1" quotePrefix="1">
      <alignment horizontal="justify" vertical="center" wrapText="1"/>
    </xf>
    <xf numFmtId="0" fontId="166" fillId="0" borderId="19" xfId="0" applyFont="1" applyFill="1" applyBorder="1" applyAlignment="1">
      <alignment horizontal="center" vertical="top"/>
    </xf>
    <xf numFmtId="49" fontId="164" fillId="0" borderId="19" xfId="0" applyNumberFormat="1" applyFont="1" applyFill="1" applyBorder="1" applyAlignment="1">
      <alignment horizontal="justify" vertical="top" wrapText="1"/>
    </xf>
    <xf numFmtId="49" fontId="164" fillId="0" borderId="19" xfId="0" applyNumberFormat="1" applyFont="1" applyFill="1" applyBorder="1" applyAlignment="1" quotePrefix="1">
      <alignment vertical="center" wrapText="1"/>
    </xf>
    <xf numFmtId="49" fontId="164" fillId="0" borderId="19" xfId="0" applyNumberFormat="1" applyFont="1" applyFill="1" applyBorder="1" applyAlignment="1">
      <alignment vertical="center" wrapText="1"/>
    </xf>
    <xf numFmtId="0" fontId="166" fillId="0" borderId="19" xfId="0" applyFont="1" applyFill="1" applyBorder="1" applyAlignment="1">
      <alignment horizontal="center" vertical="center"/>
    </xf>
    <xf numFmtId="49" fontId="167" fillId="0" borderId="19" xfId="0" applyNumberFormat="1" applyFont="1" applyFill="1" applyBorder="1" applyAlignment="1">
      <alignment horizontal="left" vertical="top" wrapText="1"/>
    </xf>
    <xf numFmtId="0" fontId="168" fillId="0" borderId="19" xfId="0" applyFont="1" applyFill="1" applyBorder="1" applyAlignment="1">
      <alignment horizontal="center" vertical="top"/>
    </xf>
    <xf numFmtId="0" fontId="162" fillId="0" borderId="19" xfId="0" applyFont="1" applyFill="1" applyBorder="1" applyAlignment="1">
      <alignment horizontal="center" vertical="top"/>
    </xf>
    <xf numFmtId="49" fontId="162" fillId="0" borderId="19" xfId="0" applyNumberFormat="1" applyFont="1" applyFill="1" applyBorder="1" applyAlignment="1">
      <alignment vertical="top" wrapText="1"/>
    </xf>
    <xf numFmtId="0" fontId="166" fillId="0" borderId="23" xfId="0" applyFont="1" applyFill="1" applyBorder="1" applyAlignment="1">
      <alignment horizontal="center" vertical="top"/>
    </xf>
    <xf numFmtId="0" fontId="169" fillId="0" borderId="24" xfId="0" applyFont="1" applyFill="1" applyBorder="1" applyAlignment="1">
      <alignment horizontal="center" vertical="center"/>
    </xf>
    <xf numFmtId="3" fontId="169" fillId="0" borderId="24" xfId="0" applyNumberFormat="1" applyFont="1" applyFill="1" applyBorder="1" applyAlignment="1">
      <alignment horizontal="right" vertical="top"/>
    </xf>
    <xf numFmtId="0" fontId="165" fillId="0" borderId="19" xfId="0" applyFont="1" applyFill="1" applyBorder="1" applyAlignment="1">
      <alignment horizontal="center" vertical="center" wrapText="1"/>
    </xf>
    <xf numFmtId="0" fontId="164" fillId="0" borderId="19" xfId="0" applyFont="1" applyFill="1" applyBorder="1" applyAlignment="1">
      <alignment horizontal="center" vertical="center"/>
    </xf>
    <xf numFmtId="0" fontId="164" fillId="0" borderId="25" xfId="0" applyFont="1" applyFill="1" applyBorder="1" applyAlignment="1">
      <alignment horizontal="left" vertical="center" wrapText="1"/>
    </xf>
    <xf numFmtId="0" fontId="165" fillId="0" borderId="21" xfId="0" applyFont="1" applyFill="1" applyBorder="1" applyAlignment="1">
      <alignment horizontal="center" vertical="center" wrapText="1"/>
    </xf>
    <xf numFmtId="0" fontId="164" fillId="0" borderId="19" xfId="0" applyFont="1" applyFill="1" applyBorder="1" applyAlignment="1">
      <alignment horizontal="left" vertical="center" wrapText="1"/>
    </xf>
    <xf numFmtId="0" fontId="164" fillId="0" borderId="1" xfId="0" applyFont="1" applyFill="1" applyBorder="1" applyAlignment="1">
      <alignment horizontal="left" vertical="center" wrapText="1"/>
    </xf>
    <xf numFmtId="49" fontId="164" fillId="0" borderId="19" xfId="0" applyNumberFormat="1" applyFont="1" applyFill="1" applyBorder="1" applyAlignment="1">
      <alignment horizontal="justify" vertical="center" wrapText="1"/>
    </xf>
    <xf numFmtId="3" fontId="164" fillId="0" borderId="19" xfId="0" applyNumberFormat="1" applyFont="1" applyFill="1" applyBorder="1" applyAlignment="1">
      <alignment horizontal="right" vertical="center"/>
    </xf>
    <xf numFmtId="49" fontId="164" fillId="36" borderId="19" xfId="0" applyNumberFormat="1" applyFont="1" applyFill="1" applyBorder="1" applyAlignment="1" quotePrefix="1">
      <alignment horizontal="justify" vertical="center" wrapText="1"/>
    </xf>
    <xf numFmtId="0" fontId="162" fillId="36" borderId="19" xfId="0" applyFont="1" applyFill="1" applyBorder="1" applyAlignment="1">
      <alignment horizontal="center" vertical="center"/>
    </xf>
    <xf numFmtId="3" fontId="162" fillId="36" borderId="19" xfId="0" applyNumberFormat="1" applyFont="1" applyFill="1" applyBorder="1" applyAlignment="1">
      <alignment horizontal="right" vertical="center"/>
    </xf>
    <xf numFmtId="3" fontId="164" fillId="36" borderId="19" xfId="0" applyNumberFormat="1" applyFont="1" applyFill="1" applyBorder="1" applyAlignment="1">
      <alignment horizontal="right" vertical="center"/>
    </xf>
    <xf numFmtId="49" fontId="164" fillId="36" borderId="19" xfId="0" applyNumberFormat="1" applyFont="1" applyFill="1" applyBorder="1" applyAlignment="1">
      <alignment horizontal="justify" vertical="center" wrapText="1"/>
    </xf>
    <xf numFmtId="0" fontId="164" fillId="36" borderId="19" xfId="0" applyFont="1" applyFill="1" applyBorder="1" applyAlignment="1">
      <alignment horizontal="center" vertical="center"/>
    </xf>
    <xf numFmtId="0" fontId="166" fillId="36" borderId="19" xfId="0" applyFont="1" applyFill="1" applyBorder="1" applyAlignment="1">
      <alignment horizontal="center" vertical="top" wrapText="1"/>
    </xf>
    <xf numFmtId="49" fontId="164" fillId="36" borderId="19" xfId="0" applyNumberFormat="1" applyFont="1" applyFill="1" applyBorder="1" applyAlignment="1">
      <alignment horizontal="justify" vertical="center"/>
    </xf>
    <xf numFmtId="49" fontId="167" fillId="0" borderId="19" xfId="0" applyNumberFormat="1" applyFont="1" applyFill="1" applyBorder="1" applyAlignment="1">
      <alignment vertical="center" wrapText="1"/>
    </xf>
    <xf numFmtId="0" fontId="166" fillId="0" borderId="19" xfId="0" applyFont="1" applyFill="1" applyBorder="1" applyAlignment="1">
      <alignment horizontal="center" vertical="top" wrapText="1"/>
    </xf>
    <xf numFmtId="0" fontId="162" fillId="0" borderId="19" xfId="0" applyFont="1" applyFill="1" applyBorder="1" applyAlignment="1">
      <alignment horizontal="right" vertical="top"/>
    </xf>
    <xf numFmtId="0" fontId="165" fillId="0" borderId="19" xfId="0" applyFont="1" applyFill="1" applyBorder="1" applyAlignment="1">
      <alignment horizontal="center" vertical="center"/>
    </xf>
    <xf numFmtId="0" fontId="167" fillId="0" borderId="19" xfId="0" applyFont="1" applyFill="1" applyBorder="1" applyAlignment="1">
      <alignment horizontal="center" vertical="center"/>
    </xf>
    <xf numFmtId="49" fontId="164" fillId="0" borderId="19" xfId="0" applyNumberFormat="1" applyFont="1" applyFill="1" applyBorder="1" applyAlignment="1">
      <alignment vertical="top" wrapText="1"/>
    </xf>
    <xf numFmtId="0" fontId="165" fillId="0" borderId="19" xfId="0" applyFont="1" applyFill="1" applyBorder="1" applyAlignment="1">
      <alignment horizontal="center" vertical="top"/>
    </xf>
    <xf numFmtId="3" fontId="164" fillId="0" borderId="19" xfId="0" applyNumberFormat="1" applyFont="1" applyFill="1" applyBorder="1" applyAlignment="1">
      <alignment horizontal="right" vertical="top"/>
    </xf>
    <xf numFmtId="0" fontId="166" fillId="36" borderId="19" xfId="0" applyFont="1" applyFill="1" applyBorder="1" applyAlignment="1">
      <alignment horizontal="center" vertical="top"/>
    </xf>
    <xf numFmtId="3" fontId="162" fillId="36" borderId="19" xfId="0" applyNumberFormat="1" applyFont="1" applyFill="1" applyBorder="1" applyAlignment="1">
      <alignment horizontal="right" vertical="top"/>
    </xf>
    <xf numFmtId="49" fontId="164" fillId="36" borderId="19" xfId="0" applyNumberFormat="1" applyFont="1" applyFill="1" applyBorder="1" applyAlignment="1" quotePrefix="1">
      <alignment horizontal="justify" vertical="top" wrapText="1"/>
    </xf>
    <xf numFmtId="49" fontId="164" fillId="36" borderId="19" xfId="0" applyNumberFormat="1" applyFont="1" applyFill="1" applyBorder="1" applyAlignment="1" quotePrefix="1">
      <alignment horizontal="justify" wrapText="1"/>
    </xf>
    <xf numFmtId="49" fontId="164" fillId="36" borderId="19" xfId="0" applyNumberFormat="1" applyFont="1" applyFill="1" applyBorder="1" applyAlignment="1" quotePrefix="1">
      <alignment vertical="top" wrapText="1"/>
    </xf>
    <xf numFmtId="3" fontId="164" fillId="37" borderId="19" xfId="0" applyNumberFormat="1" applyFont="1" applyFill="1" applyBorder="1" applyAlignment="1">
      <alignment horizontal="right" vertical="top"/>
    </xf>
    <xf numFmtId="3" fontId="162" fillId="37" borderId="19" xfId="0" applyNumberFormat="1" applyFont="1" applyFill="1" applyBorder="1" applyAlignment="1">
      <alignment horizontal="right" vertical="top"/>
    </xf>
    <xf numFmtId="0" fontId="170" fillId="37" borderId="1" xfId="0" applyFont="1" applyFill="1" applyBorder="1" applyAlignment="1">
      <alignment vertical="top"/>
    </xf>
    <xf numFmtId="49" fontId="163" fillId="36" borderId="19" xfId="0" applyNumberFormat="1" applyFont="1" applyFill="1" applyBorder="1" applyAlignment="1">
      <alignment vertical="top" wrapText="1"/>
    </xf>
    <xf numFmtId="0" fontId="170" fillId="36" borderId="24" xfId="0" applyFont="1" applyFill="1" applyBorder="1" applyAlignment="1">
      <alignment vertical="top"/>
    </xf>
    <xf numFmtId="49" fontId="162" fillId="36" borderId="19" xfId="0" applyNumberFormat="1" applyFont="1" applyFill="1" applyBorder="1" applyAlignment="1" quotePrefix="1">
      <alignment vertical="top" wrapText="1"/>
    </xf>
    <xf numFmtId="0" fontId="165" fillId="36" borderId="19" xfId="0" applyFont="1" applyFill="1" applyBorder="1" applyAlignment="1">
      <alignment horizontal="center" vertical="center"/>
    </xf>
    <xf numFmtId="3" fontId="164" fillId="36" borderId="19" xfId="0" applyNumberFormat="1" applyFont="1" applyFill="1" applyBorder="1" applyAlignment="1">
      <alignment horizontal="right" vertical="top"/>
    </xf>
    <xf numFmtId="0" fontId="164" fillId="36" borderId="19" xfId="0" applyFont="1" applyFill="1" applyBorder="1" applyAlignment="1" quotePrefix="1">
      <alignment horizontal="left" vertical="center"/>
    </xf>
    <xf numFmtId="3" fontId="167" fillId="36" borderId="19" xfId="0" applyNumberFormat="1" applyFont="1" applyFill="1" applyBorder="1" applyAlignment="1">
      <alignment horizontal="right" vertical="top"/>
    </xf>
    <xf numFmtId="182" fontId="164" fillId="36" borderId="19" xfId="46" applyNumberFormat="1" applyFont="1" applyFill="1" applyBorder="1" applyAlignment="1">
      <alignment horizontal="center" vertical="center"/>
    </xf>
    <xf numFmtId="0" fontId="162" fillId="37" borderId="19" xfId="0" applyFont="1" applyFill="1" applyBorder="1" applyAlignment="1">
      <alignment horizontal="center" vertical="center"/>
    </xf>
    <xf numFmtId="49" fontId="163" fillId="0" borderId="19" xfId="0" applyNumberFormat="1" applyFont="1" applyFill="1" applyBorder="1" applyAlignment="1">
      <alignment vertical="top" wrapText="1"/>
    </xf>
    <xf numFmtId="49" fontId="162" fillId="0" borderId="19" xfId="0" applyNumberFormat="1" applyFont="1" applyFill="1" applyBorder="1" applyAlignment="1">
      <alignment horizontal="justify" vertical="top" wrapText="1"/>
    </xf>
    <xf numFmtId="0" fontId="170" fillId="0" borderId="0" xfId="0" applyFont="1" applyFill="1" applyAlignment="1">
      <alignment vertical="top"/>
    </xf>
    <xf numFmtId="49" fontId="167" fillId="0" borderId="19" xfId="0" applyNumberFormat="1" applyFont="1" applyFill="1" applyBorder="1" applyAlignment="1">
      <alignment vertical="top" wrapText="1"/>
    </xf>
    <xf numFmtId="49" fontId="162" fillId="0" borderId="19" xfId="0" applyNumberFormat="1" applyFont="1" applyFill="1" applyBorder="1" applyAlignment="1">
      <alignment horizontal="justify" vertical="center" wrapText="1"/>
    </xf>
    <xf numFmtId="0" fontId="164" fillId="0" borderId="19" xfId="0" applyFont="1" applyFill="1" applyBorder="1" applyAlignment="1" quotePrefix="1">
      <alignment horizontal="center" vertical="center"/>
    </xf>
    <xf numFmtId="49" fontId="163" fillId="0" borderId="19" xfId="0" applyNumberFormat="1" applyFont="1" applyFill="1" applyBorder="1" applyAlignment="1">
      <alignment vertical="center" wrapText="1"/>
    </xf>
    <xf numFmtId="49" fontId="162" fillId="0" borderId="19" xfId="0" applyNumberFormat="1" applyFont="1" applyFill="1" applyBorder="1" applyAlignment="1" quotePrefix="1">
      <alignment vertical="top" wrapText="1"/>
    </xf>
    <xf numFmtId="49" fontId="164" fillId="0" borderId="19" xfId="0" applyNumberFormat="1" applyFont="1" applyFill="1" applyBorder="1" applyAlignment="1" quotePrefix="1">
      <alignment vertical="top" wrapText="1"/>
    </xf>
    <xf numFmtId="49" fontId="162" fillId="0" borderId="19" xfId="0" applyNumberFormat="1" applyFont="1" applyFill="1" applyBorder="1" applyAlignment="1" quotePrefix="1">
      <alignment vertical="center" wrapText="1"/>
    </xf>
    <xf numFmtId="49" fontId="167" fillId="0" borderId="19" xfId="0" applyNumberFormat="1" applyFont="1" applyFill="1" applyBorder="1" applyAlignment="1" quotePrefix="1">
      <alignment vertical="top" wrapText="1"/>
    </xf>
    <xf numFmtId="3" fontId="167" fillId="0" borderId="19" xfId="0" applyNumberFormat="1" applyFont="1" applyFill="1" applyBorder="1" applyAlignment="1">
      <alignment horizontal="right" vertical="top"/>
    </xf>
    <xf numFmtId="182" fontId="164" fillId="0" borderId="19" xfId="43" applyNumberFormat="1" applyFont="1" applyFill="1" applyBorder="1" applyAlignment="1">
      <alignment horizontal="center" vertical="center"/>
    </xf>
    <xf numFmtId="0" fontId="164" fillId="0" borderId="19" xfId="0" applyFont="1" applyFill="1" applyBorder="1" applyAlignment="1" quotePrefix="1">
      <alignment vertical="top" wrapText="1"/>
    </xf>
    <xf numFmtId="0" fontId="164" fillId="0" borderId="19" xfId="0" applyFont="1" applyFill="1" applyBorder="1" applyAlignment="1" quotePrefix="1">
      <alignment vertical="center" wrapText="1"/>
    </xf>
    <xf numFmtId="0" fontId="164" fillId="0" borderId="19" xfId="0" applyFont="1" applyFill="1" applyBorder="1" applyAlignment="1" quotePrefix="1">
      <alignment vertical="center" wrapText="1" shrinkToFit="1"/>
    </xf>
    <xf numFmtId="0" fontId="164" fillId="0" borderId="19" xfId="0" applyFont="1" applyFill="1" applyBorder="1" applyAlignment="1">
      <alignment horizontal="center" vertical="center" wrapText="1"/>
    </xf>
    <xf numFmtId="3" fontId="164" fillId="0" borderId="19" xfId="0" applyNumberFormat="1" applyFont="1" applyFill="1" applyBorder="1" applyAlignment="1">
      <alignment vertical="center"/>
    </xf>
    <xf numFmtId="49" fontId="164" fillId="36" borderId="19" xfId="0" applyNumberFormat="1" applyFont="1" applyFill="1" applyBorder="1" applyAlignment="1" quotePrefix="1">
      <alignment horizontal="left" vertical="top" wrapText="1"/>
    </xf>
    <xf numFmtId="49" fontId="164" fillId="36" borderId="19" xfId="0" applyNumberFormat="1" applyFont="1" applyFill="1" applyBorder="1" applyAlignment="1" quotePrefix="1">
      <alignment horizontal="center" vertical="top" wrapText="1"/>
    </xf>
    <xf numFmtId="3" fontId="164" fillId="36" borderId="19" xfId="0" applyNumberFormat="1" applyFont="1" applyFill="1" applyBorder="1" applyAlignment="1" quotePrefix="1">
      <alignment horizontal="right" vertical="center" wrapText="1"/>
    </xf>
    <xf numFmtId="0" fontId="165" fillId="36" borderId="19" xfId="0" applyFont="1" applyFill="1" applyBorder="1" applyAlignment="1">
      <alignment horizontal="center" vertical="top"/>
    </xf>
    <xf numFmtId="49" fontId="159" fillId="0" borderId="19" xfId="0" applyNumberFormat="1" applyFont="1" applyFill="1" applyBorder="1" applyAlignment="1">
      <alignment vertical="top" wrapText="1"/>
    </xf>
    <xf numFmtId="49" fontId="148" fillId="0" borderId="19" xfId="0" applyNumberFormat="1" applyFont="1" applyFill="1" applyBorder="1" applyAlignment="1">
      <alignment vertical="top" wrapText="1"/>
    </xf>
    <xf numFmtId="49" fontId="160" fillId="0" borderId="19" xfId="0" applyNumberFormat="1" applyFont="1" applyFill="1" applyBorder="1" applyAlignment="1">
      <alignment vertical="top" wrapText="1"/>
    </xf>
    <xf numFmtId="0" fontId="161" fillId="0" borderId="19" xfId="0" applyFont="1" applyFill="1" applyBorder="1" applyAlignment="1">
      <alignment horizontal="center" vertical="top"/>
    </xf>
    <xf numFmtId="49" fontId="148" fillId="0" borderId="19" xfId="0" applyNumberFormat="1" applyFont="1" applyFill="1" applyBorder="1" applyAlignment="1" quotePrefix="1">
      <alignment vertical="top" wrapText="1"/>
    </xf>
    <xf numFmtId="49" fontId="147" fillId="0" borderId="19" xfId="0" applyNumberFormat="1" applyFont="1" applyFill="1" applyBorder="1" applyAlignment="1" quotePrefix="1">
      <alignment horizontal="justify" vertical="top" wrapText="1"/>
    </xf>
    <xf numFmtId="3" fontId="147" fillId="0" borderId="19" xfId="0" applyNumberFormat="1" applyFont="1" applyFill="1" applyBorder="1" applyAlignment="1">
      <alignment horizontal="right" vertical="center"/>
    </xf>
    <xf numFmtId="0" fontId="149" fillId="0" borderId="19" xfId="0" applyFont="1" applyFill="1" applyBorder="1" applyAlignment="1">
      <alignment horizontal="center" vertical="top" wrapText="1"/>
    </xf>
    <xf numFmtId="3" fontId="148" fillId="0" borderId="25" xfId="0" applyNumberFormat="1" applyFont="1" applyFill="1" applyBorder="1" applyAlignment="1">
      <alignment horizontal="right" vertical="top"/>
    </xf>
    <xf numFmtId="0" fontId="158" fillId="0" borderId="19" xfId="0" applyFont="1" applyFill="1" applyBorder="1" applyAlignment="1" quotePrefix="1">
      <alignment horizontal="center" vertical="top" wrapText="1"/>
    </xf>
    <xf numFmtId="182" fontId="147" fillId="0" borderId="19" xfId="0" applyNumberFormat="1" applyFont="1" applyFill="1" applyBorder="1" applyAlignment="1">
      <alignment/>
    </xf>
    <xf numFmtId="0" fontId="149" fillId="0" borderId="19" xfId="0" applyFont="1" applyFill="1" applyBorder="1" applyAlignment="1">
      <alignment horizontal="center" vertical="center"/>
    </xf>
    <xf numFmtId="0" fontId="147" fillId="0" borderId="25" xfId="0" applyFont="1" applyFill="1" applyBorder="1" applyAlignment="1">
      <alignment horizontal="center" vertical="center"/>
    </xf>
    <xf numFmtId="3" fontId="147" fillId="0" borderId="25" xfId="0" applyNumberFormat="1" applyFont="1" applyFill="1" applyBorder="1" applyAlignment="1">
      <alignment horizontal="right" vertical="top"/>
    </xf>
    <xf numFmtId="0" fontId="159" fillId="36" borderId="19" xfId="0" applyFont="1" applyFill="1" applyBorder="1" applyAlignment="1">
      <alignment vertical="center" wrapText="1"/>
    </xf>
    <xf numFmtId="49" fontId="159" fillId="0" borderId="19" xfId="0" applyNumberFormat="1" applyFont="1" applyFill="1" applyBorder="1" applyAlignment="1">
      <alignment horizontal="left" vertical="top" wrapText="1"/>
    </xf>
    <xf numFmtId="0" fontId="147" fillId="0" borderId="19" xfId="0" applyFont="1" applyFill="1" applyBorder="1" applyAlignment="1">
      <alignment vertical="top"/>
    </xf>
    <xf numFmtId="49" fontId="147" fillId="0" borderId="19" xfId="0" applyNumberFormat="1" applyFont="1" applyFill="1" applyBorder="1" applyAlignment="1" quotePrefix="1">
      <alignment horizontal="justify" vertical="center" wrapText="1"/>
    </xf>
    <xf numFmtId="0" fontId="147" fillId="0" borderId="19" xfId="0" applyFont="1" applyFill="1" applyBorder="1" applyAlignment="1">
      <alignment horizontal="center"/>
    </xf>
    <xf numFmtId="3" fontId="147" fillId="0" borderId="19" xfId="0" applyNumberFormat="1" applyFont="1" applyFill="1" applyBorder="1" applyAlignment="1">
      <alignment horizontal="right" vertical="center" wrapText="1"/>
    </xf>
    <xf numFmtId="0" fontId="171" fillId="0" borderId="19" xfId="0" applyFont="1" applyFill="1" applyBorder="1" applyAlignment="1">
      <alignment horizontal="center" vertical="center"/>
    </xf>
    <xf numFmtId="0" fontId="171" fillId="0" borderId="19" xfId="0" applyFont="1" applyFill="1" applyBorder="1" applyAlignment="1">
      <alignment horizontal="center" vertical="center" wrapText="1"/>
    </xf>
    <xf numFmtId="0" fontId="147" fillId="0" borderId="19" xfId="0" applyFont="1" applyFill="1" applyBorder="1" applyAlignment="1" quotePrefix="1">
      <alignment horizontal="left" vertical="center"/>
    </xf>
    <xf numFmtId="182" fontId="147" fillId="0" borderId="19" xfId="46" applyNumberFormat="1" applyFont="1" applyFill="1" applyBorder="1" applyAlignment="1">
      <alignment horizontal="center" vertical="center"/>
    </xf>
    <xf numFmtId="0" fontId="147" fillId="0" borderId="19" xfId="0" applyFont="1" applyFill="1" applyBorder="1" applyAlignment="1" quotePrefix="1">
      <alignment horizontal="left" vertical="center" wrapText="1"/>
    </xf>
    <xf numFmtId="49" fontId="155" fillId="37" borderId="19" xfId="0" applyNumberFormat="1" applyFont="1" applyFill="1" applyBorder="1" applyAlignment="1">
      <alignment horizontal="left" vertical="center" wrapText="1"/>
    </xf>
    <xf numFmtId="0" fontId="172" fillId="37" borderId="19" xfId="0" applyFont="1" applyFill="1" applyBorder="1" applyAlignment="1">
      <alignment horizontal="left" vertical="top"/>
    </xf>
    <xf numFmtId="49" fontId="172" fillId="37" borderId="19" xfId="0" applyNumberFormat="1" applyFont="1" applyFill="1" applyBorder="1" applyAlignment="1">
      <alignment horizontal="left" vertical="top" wrapText="1"/>
    </xf>
    <xf numFmtId="49" fontId="155" fillId="37" borderId="0" xfId="0" applyNumberFormat="1" applyFont="1" applyFill="1" applyBorder="1" applyAlignment="1">
      <alignment horizontal="left" vertical="top" wrapText="1"/>
    </xf>
    <xf numFmtId="49" fontId="155" fillId="37" borderId="24" xfId="0" applyNumberFormat="1" applyFont="1" applyFill="1" applyBorder="1" applyAlignment="1">
      <alignment horizontal="left" vertical="center" wrapText="1"/>
    </xf>
    <xf numFmtId="0" fontId="155" fillId="37" borderId="1" xfId="0" applyFont="1" applyFill="1" applyBorder="1" applyAlignment="1">
      <alignment horizontal="left" vertical="top"/>
    </xf>
    <xf numFmtId="49" fontId="155" fillId="37" borderId="19" xfId="0" applyNumberFormat="1" applyFont="1" applyFill="1" applyBorder="1" applyAlignment="1" quotePrefix="1">
      <alignment horizontal="left" vertical="center" wrapText="1"/>
    </xf>
    <xf numFmtId="0" fontId="155" fillId="37" borderId="0" xfId="0" applyFont="1" applyFill="1" applyAlignment="1">
      <alignment horizontal="left" vertical="top"/>
    </xf>
    <xf numFmtId="0" fontId="172" fillId="37" borderId="0" xfId="0" applyFont="1" applyFill="1" applyAlignment="1">
      <alignment horizontal="left" vertical="top"/>
    </xf>
    <xf numFmtId="0" fontId="169" fillId="0" borderId="19" xfId="0" applyFont="1" applyBorder="1" applyAlignment="1">
      <alignment vertical="top" wrapText="1"/>
    </xf>
    <xf numFmtId="183" fontId="164"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0" fontId="149" fillId="36" borderId="19" xfId="0" applyFont="1" applyFill="1" applyBorder="1" applyAlignment="1">
      <alignment horizontal="center" vertical="top"/>
    </xf>
    <xf numFmtId="3" fontId="147" fillId="36" borderId="19" xfId="0" applyNumberFormat="1" applyFont="1" applyFill="1" applyBorder="1" applyAlignment="1">
      <alignment horizontal="right" vertical="top"/>
    </xf>
    <xf numFmtId="49" fontId="147" fillId="36" borderId="19" xfId="0" applyNumberFormat="1" applyFont="1" applyFill="1" applyBorder="1" applyAlignment="1">
      <alignment vertical="top" wrapText="1"/>
    </xf>
    <xf numFmtId="0" fontId="40" fillId="0" borderId="24" xfId="0" applyFont="1" applyFill="1" applyBorder="1" applyAlignment="1" quotePrefix="1">
      <alignment horizontal="center" vertical="center"/>
    </xf>
    <xf numFmtId="3" fontId="169" fillId="0" borderId="19" xfId="0" applyNumberFormat="1" applyFont="1" applyFill="1" applyBorder="1" applyAlignment="1">
      <alignment horizontal="right" vertical="top"/>
    </xf>
    <xf numFmtId="0" fontId="167" fillId="0" borderId="19" xfId="0" applyFont="1" applyFill="1" applyBorder="1" applyAlignment="1">
      <alignment horizontal="left" vertical="center" wrapText="1"/>
    </xf>
    <xf numFmtId="49" fontId="173" fillId="36" borderId="19" xfId="0" applyNumberFormat="1" applyFont="1" applyFill="1" applyBorder="1" applyAlignment="1">
      <alignment horizontal="justify" vertical="center" wrapText="1"/>
    </xf>
    <xf numFmtId="49" fontId="173" fillId="0" borderId="19" xfId="0" applyNumberFormat="1" applyFont="1" applyFill="1" applyBorder="1" applyAlignment="1">
      <alignment horizontal="justify" vertical="center" wrapText="1"/>
    </xf>
    <xf numFmtId="0" fontId="159" fillId="0" borderId="19" xfId="0" applyFont="1" applyFill="1" applyBorder="1" applyAlignment="1">
      <alignment horizontal="center" vertical="center" wrapText="1"/>
    </xf>
    <xf numFmtId="0" fontId="170" fillId="0" borderId="24" xfId="0" applyFont="1" applyFill="1" applyBorder="1" applyAlignment="1">
      <alignment vertical="top"/>
    </xf>
    <xf numFmtId="49" fontId="167" fillId="36" borderId="19" xfId="0" applyNumberFormat="1" applyFont="1" applyFill="1" applyBorder="1" applyAlignment="1" quotePrefix="1">
      <alignment vertical="top" wrapText="1"/>
    </xf>
    <xf numFmtId="49" fontId="167" fillId="0" borderId="26" xfId="0" applyNumberFormat="1" applyFont="1" applyFill="1" applyBorder="1" applyAlignment="1">
      <alignment horizontal="justify" vertical="center" wrapText="1"/>
    </xf>
    <xf numFmtId="0" fontId="162" fillId="0" borderId="25" xfId="0" applyFont="1" applyFill="1" applyBorder="1" applyAlignment="1">
      <alignment horizontal="center" vertical="center"/>
    </xf>
    <xf numFmtId="3" fontId="162" fillId="0" borderId="25" xfId="0" applyNumberFormat="1" applyFont="1" applyFill="1" applyBorder="1" applyAlignment="1">
      <alignment horizontal="right" vertical="top"/>
    </xf>
    <xf numFmtId="49" fontId="155" fillId="37" borderId="19" xfId="0" applyNumberFormat="1" applyFont="1" applyFill="1" applyBorder="1" applyAlignment="1">
      <alignment vertical="top" wrapText="1"/>
    </xf>
    <xf numFmtId="0" fontId="165" fillId="36" borderId="1" xfId="0" applyFont="1" applyFill="1" applyBorder="1" applyAlignment="1">
      <alignment horizontal="center" vertical="center" wrapText="1"/>
    </xf>
    <xf numFmtId="0" fontId="149" fillId="0" borderId="19" xfId="0" applyFont="1" applyFill="1" applyBorder="1" applyAlignment="1">
      <alignment horizontal="center" vertical="center" wrapText="1"/>
    </xf>
    <xf numFmtId="49" fontId="167" fillId="36" borderId="19" xfId="0" applyNumberFormat="1" applyFont="1" applyFill="1" applyBorder="1" applyAlignment="1" quotePrefix="1">
      <alignment horizontal="left" vertical="top" wrapText="1"/>
    </xf>
    <xf numFmtId="0" fontId="159" fillId="0" borderId="0" xfId="0" applyFont="1" applyAlignment="1">
      <alignment/>
    </xf>
    <xf numFmtId="49" fontId="167" fillId="36" borderId="19" xfId="0" applyNumberFormat="1" applyFont="1" applyFill="1" applyBorder="1" applyAlignment="1">
      <alignment vertical="center" wrapText="1"/>
    </xf>
    <xf numFmtId="0" fontId="167" fillId="36" borderId="19" xfId="0" applyFont="1" applyFill="1" applyBorder="1" applyAlignment="1">
      <alignment horizontal="center" vertical="center"/>
    </xf>
    <xf numFmtId="0" fontId="165" fillId="36" borderId="19" xfId="0" applyFont="1" applyFill="1" applyBorder="1" applyAlignment="1">
      <alignment horizontal="center" vertical="top" wrapText="1"/>
    </xf>
    <xf numFmtId="0" fontId="155" fillId="37" borderId="19" xfId="0" applyFont="1" applyFill="1" applyBorder="1" applyAlignment="1">
      <alignment horizontal="center" vertical="center"/>
    </xf>
    <xf numFmtId="0" fontId="60" fillId="37" borderId="19" xfId="0" applyFont="1" applyFill="1" applyBorder="1" applyAlignment="1">
      <alignment horizontal="center" vertical="top"/>
    </xf>
    <xf numFmtId="0" fontId="60" fillId="0" borderId="19" xfId="0" applyFont="1" applyFill="1" applyBorder="1" applyAlignment="1">
      <alignment horizontal="center" vertical="top"/>
    </xf>
    <xf numFmtId="3" fontId="32" fillId="0" borderId="19" xfId="0" applyNumberFormat="1" applyFont="1" applyFill="1" applyBorder="1" applyAlignment="1">
      <alignment horizontal="right" vertical="top"/>
    </xf>
    <xf numFmtId="3" fontId="164" fillId="36" borderId="21" xfId="0" applyNumberFormat="1" applyFont="1" applyFill="1" applyBorder="1" applyAlignment="1">
      <alignment horizontal="right" vertical="top"/>
    </xf>
    <xf numFmtId="0" fontId="159" fillId="36" borderId="19" xfId="0" applyFont="1" applyFill="1" applyBorder="1" applyAlignment="1">
      <alignment horizontal="center" vertical="center"/>
    </xf>
    <xf numFmtId="0" fontId="149" fillId="36" borderId="19" xfId="0" applyFont="1" applyFill="1" applyBorder="1" applyAlignment="1">
      <alignment horizontal="center" vertical="top" wrapText="1"/>
    </xf>
    <xf numFmtId="0" fontId="48" fillId="37" borderId="19" xfId="0" applyFont="1" applyFill="1" applyBorder="1" applyAlignment="1">
      <alignment horizontal="center" vertical="top"/>
    </xf>
    <xf numFmtId="0" fontId="165" fillId="0" borderId="19" xfId="0" applyFont="1" applyFill="1" applyBorder="1" applyAlignment="1">
      <alignment horizontal="center" vertical="top" wrapText="1"/>
    </xf>
    <xf numFmtId="0" fontId="174" fillId="0" borderId="19" xfId="0" applyFont="1" applyFill="1" applyBorder="1" applyAlignment="1">
      <alignment horizontal="center" vertical="top"/>
    </xf>
    <xf numFmtId="0" fontId="27" fillId="0" borderId="19" xfId="0" applyFont="1" applyFill="1" applyBorder="1" applyAlignment="1">
      <alignment horizontal="center" vertical="center"/>
    </xf>
    <xf numFmtId="0" fontId="60" fillId="0" borderId="19" xfId="0" applyFont="1" applyFill="1" applyBorder="1" applyAlignment="1" quotePrefix="1">
      <alignment horizontal="center" vertical="top"/>
    </xf>
    <xf numFmtId="0" fontId="60" fillId="0" borderId="19" xfId="0" applyFont="1" applyFill="1" applyBorder="1" applyAlignment="1">
      <alignment horizontal="center" vertical="top" wrapText="1"/>
    </xf>
    <xf numFmtId="49" fontId="172" fillId="37" borderId="19" xfId="0" applyNumberFormat="1" applyFont="1" applyFill="1" applyBorder="1" applyAlignment="1">
      <alignment horizontal="left" vertical="center" wrapText="1"/>
    </xf>
    <xf numFmtId="0" fontId="166" fillId="37" borderId="19" xfId="0" applyFont="1" applyFill="1" applyBorder="1" applyAlignment="1">
      <alignment horizontal="center" vertical="top"/>
    </xf>
    <xf numFmtId="0" fontId="175" fillId="37" borderId="19" xfId="0" applyFont="1" applyFill="1" applyBorder="1" applyAlignment="1">
      <alignment horizontal="center" vertical="center" wrapText="1"/>
    </xf>
    <xf numFmtId="0" fontId="168" fillId="0" borderId="19" xfId="0" applyFont="1" applyFill="1" applyBorder="1" applyAlignment="1">
      <alignment vertical="top" wrapText="1"/>
    </xf>
    <xf numFmtId="0" fontId="29" fillId="37" borderId="19" xfId="0" applyFont="1" applyFill="1" applyBorder="1" applyAlignment="1">
      <alignment/>
    </xf>
    <xf numFmtId="49" fontId="163" fillId="0" borderId="27" xfId="0" applyNumberFormat="1" applyFont="1" applyFill="1" applyBorder="1" applyAlignment="1">
      <alignment horizontal="justify" vertical="center" wrapText="1"/>
    </xf>
    <xf numFmtId="0" fontId="162" fillId="0" borderId="19" xfId="0" applyFont="1" applyFill="1" applyBorder="1" applyAlignment="1">
      <alignment vertical="top" wrapText="1"/>
    </xf>
    <xf numFmtId="0" fontId="166" fillId="0" borderId="19" xfId="0" applyFont="1" applyFill="1" applyBorder="1" applyAlignment="1">
      <alignment horizontal="center" vertical="center" wrapText="1"/>
    </xf>
    <xf numFmtId="0" fontId="163" fillId="0" borderId="19" xfId="0" applyFont="1" applyFill="1" applyBorder="1" applyAlignment="1">
      <alignment vertical="center" wrapText="1"/>
    </xf>
    <xf numFmtId="0" fontId="176" fillId="37" borderId="19" xfId="0" applyFont="1" applyFill="1" applyBorder="1" applyAlignment="1">
      <alignment horizontal="center" vertical="center"/>
    </xf>
    <xf numFmtId="182" fontId="176" fillId="37" borderId="19" xfId="46" applyNumberFormat="1" applyFont="1" applyFill="1" applyBorder="1" applyAlignment="1">
      <alignment horizontal="center" vertical="center"/>
    </xf>
    <xf numFmtId="49" fontId="162" fillId="36" borderId="19" xfId="0" applyNumberFormat="1" applyFont="1" applyFill="1" applyBorder="1" applyAlignment="1" quotePrefix="1">
      <alignment horizontal="justify" vertical="top" wrapText="1"/>
    </xf>
    <xf numFmtId="0" fontId="164" fillId="0" borderId="19" xfId="0" applyFont="1" applyFill="1" applyBorder="1" applyAlignment="1">
      <alignment vertical="top" wrapText="1"/>
    </xf>
    <xf numFmtId="0" fontId="167" fillId="0" borderId="19" xfId="0" applyFont="1" applyFill="1" applyBorder="1" applyAlignment="1">
      <alignment vertical="center" wrapText="1"/>
    </xf>
    <xf numFmtId="0" fontId="148" fillId="0" borderId="23" xfId="0" applyFont="1" applyFill="1" applyBorder="1" applyAlignment="1">
      <alignment horizontal="center" wrapText="1"/>
    </xf>
    <xf numFmtId="3" fontId="148" fillId="0" borderId="21" xfId="0" applyNumberFormat="1" applyFont="1" applyFill="1" applyBorder="1" applyAlignment="1">
      <alignment horizontal="right" vertical="center"/>
    </xf>
    <xf numFmtId="0" fontId="155" fillId="37" borderId="19" xfId="0" applyFont="1" applyFill="1" applyBorder="1" applyAlignment="1" quotePrefix="1">
      <alignment horizontal="left" vertical="center"/>
    </xf>
    <xf numFmtId="0" fontId="147" fillId="36" borderId="19" xfId="0" applyFont="1" applyFill="1" applyBorder="1" applyAlignment="1">
      <alignment wrapText="1"/>
    </xf>
    <xf numFmtId="0" fontId="147" fillId="36" borderId="19" xfId="0" applyFont="1" applyFill="1" applyBorder="1" applyAlignment="1">
      <alignment horizontal="center" wrapText="1"/>
    </xf>
    <xf numFmtId="3" fontId="149" fillId="0" borderId="19" xfId="0" applyNumberFormat="1" applyFont="1" applyFill="1" applyBorder="1" applyAlignment="1">
      <alignment horizontal="right" vertical="top"/>
    </xf>
    <xf numFmtId="49" fontId="56" fillId="0" borderId="19" xfId="0" applyNumberFormat="1" applyFont="1" applyFill="1" applyBorder="1" applyAlignment="1">
      <alignment vertical="top" wrapText="1"/>
    </xf>
    <xf numFmtId="173" fontId="162" fillId="0" borderId="19" xfId="43" applyFont="1" applyFill="1" applyBorder="1" applyAlignment="1">
      <alignment horizontal="right" vertical="top"/>
    </xf>
    <xf numFmtId="184" fontId="162" fillId="0" borderId="19" xfId="43" applyNumberFormat="1" applyFont="1" applyFill="1" applyBorder="1" applyAlignment="1">
      <alignment horizontal="right" vertical="top"/>
    </xf>
    <xf numFmtId="4" fontId="162" fillId="0" borderId="19" xfId="0" applyNumberFormat="1" applyFont="1" applyFill="1" applyBorder="1" applyAlignment="1">
      <alignment horizontal="right" vertical="top"/>
    </xf>
    <xf numFmtId="3" fontId="162" fillId="0" borderId="21" xfId="0" applyNumberFormat="1" applyFont="1" applyFill="1" applyBorder="1" applyAlignment="1">
      <alignment horizontal="right" vertical="center"/>
    </xf>
    <xf numFmtId="0" fontId="165" fillId="0" borderId="19" xfId="0" applyFont="1" applyFill="1" applyBorder="1" applyAlignment="1" quotePrefix="1">
      <alignment horizontal="center" vertical="center" wrapText="1"/>
    </xf>
    <xf numFmtId="0" fontId="177" fillId="0" borderId="19" xfId="0" applyFont="1" applyBorder="1" applyAlignment="1">
      <alignment horizontal="justify" wrapText="1"/>
    </xf>
    <xf numFmtId="3" fontId="147" fillId="36" borderId="25" xfId="0" applyNumberFormat="1" applyFont="1" applyFill="1" applyBorder="1" applyAlignment="1">
      <alignment horizontal="right" vertical="top"/>
    </xf>
    <xf numFmtId="4" fontId="162" fillId="36" borderId="19" xfId="0" applyNumberFormat="1" applyFont="1" applyFill="1" applyBorder="1" applyAlignment="1">
      <alignment horizontal="right" vertical="top"/>
    </xf>
    <xf numFmtId="183" fontId="164" fillId="0" borderId="21" xfId="43" applyNumberFormat="1" applyFont="1" applyBorder="1" applyAlignment="1">
      <alignment horizontal="right" wrapText="1"/>
    </xf>
    <xf numFmtId="182" fontId="164" fillId="36" borderId="19" xfId="46" applyNumberFormat="1" applyFont="1" applyFill="1" applyBorder="1" applyAlignment="1">
      <alignment horizontal="right" vertical="center"/>
    </xf>
    <xf numFmtId="0" fontId="169" fillId="0" borderId="19" xfId="0" applyFont="1" applyFill="1" applyBorder="1" applyAlignment="1">
      <alignment/>
    </xf>
    <xf numFmtId="183" fontId="169" fillId="0" borderId="19" xfId="43" applyNumberFormat="1" applyFont="1" applyFill="1" applyBorder="1" applyAlignment="1">
      <alignment/>
    </xf>
    <xf numFmtId="3" fontId="169" fillId="0" borderId="19" xfId="0" applyNumberFormat="1" applyFont="1" applyBorder="1" applyAlignment="1">
      <alignment horizontal="right" vertical="top" wrapText="1"/>
    </xf>
    <xf numFmtId="0" fontId="169" fillId="0" borderId="25" xfId="0" applyFont="1" applyBorder="1" applyAlignment="1">
      <alignment vertical="top" wrapText="1"/>
    </xf>
    <xf numFmtId="3" fontId="169" fillId="0" borderId="25" xfId="0" applyNumberFormat="1" applyFont="1" applyBorder="1" applyAlignment="1">
      <alignment horizontal="right" vertical="top" wrapText="1"/>
    </xf>
    <xf numFmtId="0" fontId="178" fillId="0" borderId="19" xfId="0" applyFont="1" applyFill="1" applyBorder="1" applyAlignment="1">
      <alignment/>
    </xf>
    <xf numFmtId="3" fontId="169" fillId="0" borderId="19" xfId="0" applyNumberFormat="1" applyFont="1" applyBorder="1" applyAlignment="1">
      <alignment horizontal="right" vertical="top"/>
    </xf>
    <xf numFmtId="0" fontId="169" fillId="0" borderId="19" xfId="0" applyFont="1" applyBorder="1" applyAlignment="1">
      <alignment/>
    </xf>
    <xf numFmtId="3" fontId="169" fillId="0" borderId="19" xfId="0" applyNumberFormat="1" applyFont="1" applyBorder="1" applyAlignment="1">
      <alignment horizontal="right"/>
    </xf>
    <xf numFmtId="0" fontId="147" fillId="0" borderId="23" xfId="0" applyFont="1" applyBorder="1" applyAlignment="1">
      <alignment horizontal="left" vertical="center" wrapText="1"/>
    </xf>
    <xf numFmtId="0" fontId="147" fillId="0" borderId="28" xfId="0" applyFont="1" applyBorder="1" applyAlignment="1">
      <alignment horizontal="left" vertical="center" wrapText="1"/>
    </xf>
    <xf numFmtId="0" fontId="159" fillId="0" borderId="28" xfId="0" applyFont="1" applyBorder="1" applyAlignment="1">
      <alignment/>
    </xf>
    <xf numFmtId="0" fontId="164" fillId="36" borderId="19" xfId="0" applyFont="1" applyFill="1" applyBorder="1" applyAlignment="1">
      <alignment horizontal="center" vertical="center" wrapText="1"/>
    </xf>
    <xf numFmtId="0" fontId="165" fillId="0" borderId="23" xfId="0" applyFont="1" applyFill="1" applyBorder="1" applyAlignment="1">
      <alignment horizontal="center" vertical="top"/>
    </xf>
    <xf numFmtId="0" fontId="149" fillId="0" borderId="19" xfId="0" applyFont="1" applyFill="1" applyBorder="1" applyAlignment="1">
      <alignment horizontal="center" vertical="center" wrapText="1"/>
    </xf>
    <xf numFmtId="183" fontId="147" fillId="0" borderId="19" xfId="43" applyNumberFormat="1" applyFont="1" applyFill="1" applyBorder="1" applyAlignment="1">
      <alignment vertical="top"/>
    </xf>
    <xf numFmtId="0" fontId="159" fillId="0" borderId="25" xfId="0" applyFont="1" applyFill="1" applyBorder="1" applyAlignment="1">
      <alignment horizontal="center" vertical="center"/>
    </xf>
    <xf numFmtId="0" fontId="159" fillId="0" borderId="29" xfId="0" applyFont="1" applyFill="1" applyBorder="1" applyAlignment="1">
      <alignment horizontal="center" vertical="center"/>
    </xf>
    <xf numFmtId="49" fontId="159" fillId="0" borderId="29" xfId="0" applyNumberFormat="1" applyFont="1" applyFill="1" applyBorder="1" applyAlignment="1">
      <alignment vertical="top" wrapText="1"/>
    </xf>
    <xf numFmtId="0" fontId="147" fillId="0" borderId="29" xfId="0" applyFont="1" applyFill="1" applyBorder="1" applyAlignment="1">
      <alignment horizontal="center" vertical="center"/>
    </xf>
    <xf numFmtId="3" fontId="147" fillId="0" borderId="29" xfId="0" applyNumberFormat="1" applyFont="1" applyFill="1" applyBorder="1" applyAlignment="1">
      <alignment horizontal="right" vertical="top"/>
    </xf>
    <xf numFmtId="0" fontId="147" fillId="0" borderId="29" xfId="0" applyFont="1" applyFill="1" applyBorder="1" applyAlignment="1">
      <alignment vertical="top"/>
    </xf>
    <xf numFmtId="0" fontId="159" fillId="0" borderId="30" xfId="0" applyFont="1" applyFill="1" applyBorder="1" applyAlignment="1">
      <alignment horizontal="center" vertical="center"/>
    </xf>
    <xf numFmtId="49" fontId="147" fillId="0" borderId="30" xfId="0" applyNumberFormat="1" applyFont="1" applyFill="1" applyBorder="1" applyAlignment="1" quotePrefix="1">
      <alignment vertical="top" wrapText="1"/>
    </xf>
    <xf numFmtId="0" fontId="147" fillId="0" borderId="30" xfId="0" applyFont="1" applyFill="1" applyBorder="1" applyAlignment="1">
      <alignment horizontal="center" vertical="center"/>
    </xf>
    <xf numFmtId="3" fontId="147" fillId="0" borderId="30" xfId="0" applyNumberFormat="1" applyFont="1" applyFill="1" applyBorder="1" applyAlignment="1">
      <alignment horizontal="right" vertical="top"/>
    </xf>
    <xf numFmtId="3" fontId="147" fillId="0" borderId="30" xfId="0" applyNumberFormat="1" applyFont="1" applyFill="1" applyBorder="1" applyAlignment="1">
      <alignment horizontal="right" vertical="center"/>
    </xf>
    <xf numFmtId="0" fontId="147" fillId="36" borderId="19" xfId="0" applyFont="1" applyFill="1" applyBorder="1" applyAlignment="1" quotePrefix="1">
      <alignment horizontal="left" vertical="center"/>
    </xf>
    <xf numFmtId="182" fontId="147" fillId="36" borderId="19" xfId="46" applyNumberFormat="1" applyFont="1" applyFill="1" applyBorder="1" applyAlignment="1">
      <alignment horizontal="right" vertical="center"/>
    </xf>
    <xf numFmtId="0" fontId="0" fillId="0" borderId="19" xfId="0" applyBorder="1" applyAlignment="1">
      <alignment vertical="center" wrapText="1"/>
    </xf>
    <xf numFmtId="183" fontId="179" fillId="0" borderId="21" xfId="43" applyNumberFormat="1" applyFont="1" applyBorder="1" applyAlignment="1">
      <alignment vertical="center" wrapText="1"/>
    </xf>
    <xf numFmtId="49" fontId="147" fillId="0" borderId="22" xfId="0" applyNumberFormat="1" applyFont="1" applyFill="1" applyBorder="1" applyAlignment="1">
      <alignment vertical="center" wrapText="1"/>
    </xf>
    <xf numFmtId="0" fontId="6" fillId="0" borderId="23" xfId="0" applyFont="1" applyFill="1" applyBorder="1" applyAlignment="1" quotePrefix="1">
      <alignment horizontal="center" vertical="top"/>
    </xf>
    <xf numFmtId="3" fontId="4" fillId="0" borderId="21" xfId="0" applyNumberFormat="1" applyFont="1" applyFill="1" applyBorder="1" applyAlignment="1">
      <alignment horizontal="right" vertical="top"/>
    </xf>
    <xf numFmtId="0" fontId="4" fillId="0" borderId="22" xfId="0" applyFont="1" applyFill="1" applyBorder="1" applyAlignment="1">
      <alignment horizontal="center" vertical="center"/>
    </xf>
    <xf numFmtId="0" fontId="159" fillId="0" borderId="19" xfId="67" applyFont="1" applyBorder="1" applyAlignment="1">
      <alignment horizontal="center" vertical="center" wrapText="1"/>
      <protection/>
    </xf>
    <xf numFmtId="0" fontId="147" fillId="0" borderId="19" xfId="67" applyFont="1" applyFill="1" applyBorder="1" applyAlignment="1">
      <alignment horizontal="center" vertical="center" wrapText="1"/>
      <protection/>
    </xf>
    <xf numFmtId="0" fontId="147" fillId="0" borderId="19" xfId="0" applyFont="1" applyBorder="1" applyAlignment="1">
      <alignment/>
    </xf>
    <xf numFmtId="0" fontId="159" fillId="0" borderId="19" xfId="67" applyFont="1" applyFill="1" applyBorder="1" applyAlignment="1">
      <alignment horizontal="center" vertical="center" wrapText="1"/>
      <protection/>
    </xf>
    <xf numFmtId="0" fontId="159" fillId="0" borderId="19" xfId="0" applyFont="1" applyBorder="1" applyAlignment="1">
      <alignment/>
    </xf>
    <xf numFmtId="0" fontId="159" fillId="0" borderId="19" xfId="0" applyFont="1" applyFill="1" applyBorder="1" applyAlignment="1">
      <alignment horizontal="left" vertical="center"/>
    </xf>
    <xf numFmtId="0" fontId="60" fillId="0" borderId="19" xfId="0" applyFont="1" applyFill="1" applyBorder="1" applyAlignment="1">
      <alignment vertical="top" wrapText="1"/>
    </xf>
    <xf numFmtId="49" fontId="32" fillId="0" borderId="19" xfId="0" applyNumberFormat="1" applyFont="1" applyFill="1" applyBorder="1" applyAlignment="1">
      <alignment vertical="center" wrapText="1"/>
    </xf>
    <xf numFmtId="0" fontId="147" fillId="0" borderId="22" xfId="0" applyFont="1" applyBorder="1" applyAlignment="1">
      <alignment/>
    </xf>
    <xf numFmtId="0" fontId="6" fillId="0" borderId="22" xfId="0" applyFont="1" applyFill="1" applyBorder="1" applyAlignment="1" quotePrefix="1">
      <alignment horizontal="center" vertical="center" wrapText="1"/>
    </xf>
    <xf numFmtId="3" fontId="4" fillId="0" borderId="22" xfId="0" applyNumberFormat="1" applyFont="1" applyFill="1" applyBorder="1" applyAlignment="1">
      <alignment horizontal="right" vertical="top"/>
    </xf>
    <xf numFmtId="0" fontId="167" fillId="36" borderId="19" xfId="0" applyFont="1" applyFill="1" applyBorder="1" applyAlignment="1">
      <alignment horizontal="center" vertical="center" wrapText="1"/>
    </xf>
    <xf numFmtId="49" fontId="148" fillId="0" borderId="19" xfId="0" applyNumberFormat="1" applyFont="1" applyFill="1" applyBorder="1" applyAlignment="1" quotePrefix="1">
      <alignment vertical="center" wrapText="1"/>
    </xf>
    <xf numFmtId="0" fontId="167" fillId="0" borderId="23" xfId="0" applyNumberFormat="1" applyFont="1" applyFill="1" applyBorder="1" applyAlignment="1">
      <alignment horizontal="justify" vertical="center" wrapText="1"/>
    </xf>
    <xf numFmtId="0" fontId="167" fillId="0" borderId="22" xfId="0" applyFont="1" applyFill="1" applyBorder="1" applyAlignment="1">
      <alignment horizontal="justify" vertical="top" wrapText="1"/>
    </xf>
    <xf numFmtId="0" fontId="167" fillId="0" borderId="23" xfId="0" applyFont="1" applyFill="1" applyBorder="1" applyAlignment="1">
      <alignment horizontal="justify" vertical="top" wrapText="1"/>
    </xf>
    <xf numFmtId="0" fontId="180" fillId="0" borderId="0" xfId="0" applyFont="1" applyFill="1" applyAlignment="1" quotePrefix="1">
      <alignment vertical="top"/>
    </xf>
    <xf numFmtId="0" fontId="167" fillId="0" borderId="1" xfId="0" applyFont="1" applyFill="1" applyBorder="1" applyAlignment="1">
      <alignment horizontal="center" vertical="center"/>
    </xf>
    <xf numFmtId="183" fontId="164" fillId="0" borderId="19" xfId="43" applyNumberFormat="1" applyFont="1" applyFill="1" applyBorder="1" applyAlignment="1">
      <alignment horizontal="right" vertical="center" wrapText="1"/>
    </xf>
    <xf numFmtId="0" fontId="167" fillId="0" borderId="31" xfId="0" applyFont="1" applyFill="1" applyBorder="1" applyAlignment="1">
      <alignment horizontal="justify" vertical="top" wrapText="1"/>
    </xf>
    <xf numFmtId="0" fontId="167" fillId="0" borderId="25" xfId="0" applyFont="1" applyFill="1" applyBorder="1" applyAlignment="1">
      <alignment horizontal="justify" vertical="top" wrapText="1"/>
    </xf>
    <xf numFmtId="3" fontId="162" fillId="0" borderId="24" xfId="0" applyNumberFormat="1" applyFont="1" applyFill="1" applyBorder="1" applyAlignment="1">
      <alignment horizontal="right" vertical="top"/>
    </xf>
    <xf numFmtId="0" fontId="166" fillId="0" borderId="25" xfId="0" applyFont="1" applyFill="1" applyBorder="1" applyAlignment="1">
      <alignment horizontal="center" vertical="top"/>
    </xf>
    <xf numFmtId="0" fontId="166" fillId="0" borderId="24" xfId="0" applyFont="1" applyFill="1" applyBorder="1" applyAlignment="1">
      <alignment horizontal="center" vertical="top"/>
    </xf>
    <xf numFmtId="0" fontId="167" fillId="0" borderId="19" xfId="65" applyFont="1" applyFill="1" applyBorder="1" applyAlignment="1">
      <alignment horizontal="left" vertical="center"/>
      <protection/>
    </xf>
    <xf numFmtId="0" fontId="164" fillId="0" borderId="19" xfId="65" applyFont="1" applyFill="1" applyBorder="1" applyAlignment="1">
      <alignment horizontal="center" vertical="center"/>
      <protection/>
    </xf>
    <xf numFmtId="0" fontId="164" fillId="0" borderId="19" xfId="67" applyFont="1" applyFill="1" applyBorder="1" applyAlignment="1">
      <alignment horizontal="left" vertical="center"/>
      <protection/>
    </xf>
    <xf numFmtId="3" fontId="164" fillId="0" borderId="19" xfId="65" applyNumberFormat="1" applyFont="1" applyBorder="1">
      <alignment/>
      <protection/>
    </xf>
    <xf numFmtId="0" fontId="167" fillId="0" borderId="1" xfId="65" applyFont="1" applyFill="1" applyBorder="1" applyAlignment="1">
      <alignment horizontal="left" vertical="center"/>
      <protection/>
    </xf>
    <xf numFmtId="3" fontId="164" fillId="0" borderId="1" xfId="65" applyNumberFormat="1" applyFont="1" applyBorder="1">
      <alignment/>
      <protection/>
    </xf>
    <xf numFmtId="0" fontId="164" fillId="0" borderId="19" xfId="65" applyFont="1" applyFill="1" applyBorder="1" applyAlignment="1">
      <alignment vertical="center"/>
      <protection/>
    </xf>
    <xf numFmtId="0" fontId="181" fillId="0" borderId="0" xfId="65" applyFont="1" applyFill="1" applyAlignment="1">
      <alignment horizontal="left" vertical="center"/>
      <protection/>
    </xf>
    <xf numFmtId="0" fontId="162" fillId="0" borderId="1" xfId="0" applyFont="1" applyFill="1" applyBorder="1" applyAlignment="1">
      <alignment horizontal="center" vertical="top"/>
    </xf>
    <xf numFmtId="3" fontId="162" fillId="0" borderId="1" xfId="0" applyNumberFormat="1" applyFont="1" applyFill="1" applyBorder="1" applyAlignment="1">
      <alignment horizontal="right" vertical="top"/>
    </xf>
    <xf numFmtId="49" fontId="167" fillId="0" borderId="24" xfId="0" applyNumberFormat="1" applyFont="1" applyFill="1" applyBorder="1" applyAlignment="1">
      <alignment vertical="top" wrapText="1"/>
    </xf>
    <xf numFmtId="0" fontId="162" fillId="0" borderId="24" xfId="0" applyFont="1" applyFill="1" applyBorder="1" applyAlignment="1">
      <alignment horizontal="center" vertical="center"/>
    </xf>
    <xf numFmtId="3" fontId="164" fillId="0" borderId="19" xfId="66" applyNumberFormat="1" applyFont="1" applyBorder="1" applyAlignment="1">
      <alignment horizontal="left" vertical="center"/>
      <protection/>
    </xf>
    <xf numFmtId="0" fontId="164" fillId="0" borderId="25" xfId="67" applyFont="1" applyFill="1" applyBorder="1" applyAlignment="1">
      <alignment horizontal="left" vertical="center"/>
      <protection/>
    </xf>
    <xf numFmtId="3" fontId="164" fillId="0" borderId="25" xfId="65" applyNumberFormat="1" applyFont="1" applyBorder="1">
      <alignment/>
      <protection/>
    </xf>
    <xf numFmtId="0" fontId="164" fillId="0" borderId="24" xfId="65" applyFont="1" applyFill="1" applyBorder="1" applyAlignment="1">
      <alignment horizontal="center" vertical="center"/>
      <protection/>
    </xf>
    <xf numFmtId="0" fontId="164" fillId="0" borderId="19" xfId="65" applyFont="1" applyFill="1" applyBorder="1" applyAlignment="1">
      <alignment horizontal="left" vertical="center"/>
      <protection/>
    </xf>
    <xf numFmtId="0" fontId="164" fillId="0" borderId="19" xfId="65" applyFont="1" applyFill="1" applyBorder="1" applyAlignment="1">
      <alignment horizontal="center" vertical="justify" wrapText="1"/>
      <protection/>
    </xf>
    <xf numFmtId="183" fontId="147" fillId="2" borderId="19" xfId="45" applyNumberFormat="1" applyFont="1" applyFill="1" applyBorder="1" applyAlignment="1">
      <alignment wrapText="1"/>
    </xf>
    <xf numFmtId="183" fontId="147" fillId="2" borderId="19" xfId="45" applyNumberFormat="1" applyFont="1" applyFill="1" applyBorder="1" applyAlignment="1">
      <alignment horizontal="right" wrapText="1"/>
    </xf>
    <xf numFmtId="0" fontId="147" fillId="0" borderId="32" xfId="0" applyFont="1" applyBorder="1" applyAlignment="1">
      <alignment horizontal="left" vertical="center" wrapText="1"/>
    </xf>
    <xf numFmtId="183" fontId="147" fillId="0" borderId="33" xfId="45" applyNumberFormat="1" applyFont="1" applyBorder="1" applyAlignment="1">
      <alignment horizontal="right" vertical="center" wrapText="1"/>
    </xf>
    <xf numFmtId="49" fontId="164" fillId="36" borderId="22" xfId="0" applyNumberFormat="1" applyFont="1" applyFill="1" applyBorder="1" applyAlignment="1" quotePrefix="1">
      <alignment horizontal="left" vertical="top" wrapText="1"/>
    </xf>
    <xf numFmtId="0" fontId="177" fillId="0" borderId="23" xfId="0" applyFont="1" applyBorder="1" applyAlignment="1">
      <alignment wrapText="1"/>
    </xf>
    <xf numFmtId="49" fontId="159" fillId="36" borderId="22" xfId="0" applyNumberFormat="1" applyFont="1" applyFill="1" applyBorder="1" applyAlignment="1">
      <alignment vertical="center" wrapText="1"/>
    </xf>
    <xf numFmtId="49" fontId="164" fillId="36" borderId="22" xfId="0" applyNumberFormat="1" applyFont="1" applyFill="1" applyBorder="1" applyAlignment="1" quotePrefix="1">
      <alignment vertical="center" wrapText="1"/>
    </xf>
    <xf numFmtId="49" fontId="159" fillId="36" borderId="22" xfId="0" applyNumberFormat="1" applyFont="1" applyFill="1" applyBorder="1" applyAlignment="1">
      <alignment vertical="center" wrapText="1"/>
    </xf>
    <xf numFmtId="0" fontId="6" fillId="0" borderId="19" xfId="0" applyFont="1" applyFill="1" applyBorder="1" applyAlignment="1">
      <alignment horizontal="center" vertical="center" wrapText="1"/>
    </xf>
    <xf numFmtId="2" fontId="149" fillId="0" borderId="19" xfId="0" applyNumberFormat="1" applyFont="1" applyFill="1" applyBorder="1" applyAlignment="1">
      <alignment horizontal="justify" vertical="top" wrapText="1"/>
    </xf>
    <xf numFmtId="49" fontId="147" fillId="36" borderId="22" xfId="0" applyNumberFormat="1" applyFont="1" applyFill="1" applyBorder="1" applyAlignment="1" quotePrefix="1">
      <alignment vertical="center" wrapText="1"/>
    </xf>
    <xf numFmtId="0" fontId="182" fillId="0" borderId="22" xfId="0" applyFont="1" applyBorder="1" applyAlignment="1">
      <alignment wrapText="1"/>
    </xf>
    <xf numFmtId="0" fontId="182" fillId="0" borderId="19" xfId="0" applyFont="1" applyBorder="1" applyAlignment="1">
      <alignment wrapText="1"/>
    </xf>
    <xf numFmtId="49" fontId="162" fillId="0" borderId="22" xfId="0" applyNumberFormat="1" applyFont="1" applyFill="1" applyBorder="1" applyAlignment="1">
      <alignment vertical="top" wrapText="1"/>
    </xf>
    <xf numFmtId="49" fontId="163" fillId="0" borderId="22" xfId="0" applyNumberFormat="1" applyFont="1" applyFill="1" applyBorder="1" applyAlignment="1">
      <alignment vertical="top" wrapText="1"/>
    </xf>
    <xf numFmtId="0" fontId="166" fillId="0" borderId="22" xfId="0" applyFont="1" applyFill="1" applyBorder="1" applyAlignment="1">
      <alignment horizontal="center" vertical="top"/>
    </xf>
    <xf numFmtId="0" fontId="162" fillId="0" borderId="22" xfId="0" applyFont="1" applyFill="1" applyBorder="1" applyAlignment="1">
      <alignment horizontal="center" vertical="center"/>
    </xf>
    <xf numFmtId="0" fontId="164" fillId="0" borderId="22" xfId="0" applyFont="1" applyFill="1" applyBorder="1" applyAlignment="1">
      <alignment horizontal="center" vertical="center"/>
    </xf>
    <xf numFmtId="3" fontId="162" fillId="0" borderId="22" xfId="0" applyNumberFormat="1" applyFont="1" applyFill="1" applyBorder="1" applyAlignment="1">
      <alignment horizontal="right" vertical="top"/>
    </xf>
    <xf numFmtId="49" fontId="164" fillId="36" borderId="22" xfId="0" applyNumberFormat="1" applyFont="1" applyFill="1" applyBorder="1" applyAlignment="1" quotePrefix="1">
      <alignment horizontal="center" vertical="top" wrapText="1"/>
    </xf>
    <xf numFmtId="183" fontId="164" fillId="36" borderId="22" xfId="43" applyNumberFormat="1" applyFont="1" applyFill="1" applyBorder="1" applyAlignment="1" quotePrefix="1">
      <alignment horizontal="right" vertical="top" wrapText="1"/>
    </xf>
    <xf numFmtId="0" fontId="167" fillId="0" borderId="23" xfId="0" applyNumberFormat="1" applyFont="1" applyFill="1" applyBorder="1" applyAlignment="1">
      <alignment horizontal="justify" vertical="center" wrapText="1"/>
    </xf>
    <xf numFmtId="0" fontId="164" fillId="36" borderId="19" xfId="0" applyFont="1" applyFill="1" applyBorder="1" applyAlignment="1">
      <alignment horizontal="center" vertical="center" wrapText="1"/>
    </xf>
    <xf numFmtId="0" fontId="183" fillId="0" borderId="19" xfId="0" applyFont="1" applyBorder="1" applyAlignment="1">
      <alignment horizontal="left" vertical="center" wrapText="1"/>
    </xf>
    <xf numFmtId="0" fontId="183" fillId="0" borderId="19" xfId="0" applyFont="1" applyBorder="1" applyAlignment="1">
      <alignment horizontal="center" vertical="center" wrapText="1"/>
    </xf>
    <xf numFmtId="0" fontId="183" fillId="0" borderId="19" xfId="0" applyFont="1" applyFill="1" applyBorder="1" applyAlignment="1">
      <alignment horizontal="center"/>
    </xf>
    <xf numFmtId="3" fontId="183" fillId="0" borderId="19" xfId="0" applyNumberFormat="1" applyFont="1" applyFill="1" applyBorder="1" applyAlignment="1">
      <alignment horizontal="right" vertical="center"/>
    </xf>
    <xf numFmtId="0" fontId="183" fillId="0" borderId="19" xfId="0" applyFont="1" applyFill="1" applyBorder="1" applyAlignment="1" quotePrefix="1">
      <alignment horizontal="center" vertical="center"/>
    </xf>
    <xf numFmtId="3" fontId="147" fillId="36" borderId="19" xfId="43" applyNumberFormat="1" applyFont="1" applyFill="1" applyBorder="1" applyAlignment="1">
      <alignment horizontal="right" vertical="top"/>
    </xf>
    <xf numFmtId="3" fontId="183" fillId="0" borderId="19" xfId="43" applyNumberFormat="1" applyFont="1" applyBorder="1" applyAlignment="1">
      <alignment horizontal="right" vertical="center" wrapText="1"/>
    </xf>
    <xf numFmtId="49" fontId="164" fillId="0" borderId="22" xfId="0" applyNumberFormat="1" applyFont="1" applyFill="1" applyBorder="1" applyAlignment="1">
      <alignment horizontal="justify" vertical="center" wrapText="1"/>
    </xf>
    <xf numFmtId="0" fontId="165" fillId="0" borderId="22" xfId="0" applyFont="1" applyFill="1" applyBorder="1" applyAlignment="1">
      <alignment horizontal="center" vertical="center" wrapText="1"/>
    </xf>
    <xf numFmtId="49" fontId="164" fillId="36" borderId="22" xfId="0" applyNumberFormat="1" applyFont="1" applyFill="1" applyBorder="1" applyAlignment="1" quotePrefix="1">
      <alignment horizontal="justify" vertical="center" wrapText="1"/>
    </xf>
    <xf numFmtId="0" fontId="64" fillId="0" borderId="21" xfId="0" applyFont="1" applyBorder="1" applyAlignment="1">
      <alignment vertical="center" wrapText="1"/>
    </xf>
    <xf numFmtId="0" fontId="64" fillId="0" borderId="34" xfId="0" applyFont="1" applyBorder="1" applyAlignment="1">
      <alignment vertical="center" wrapText="1"/>
    </xf>
    <xf numFmtId="183" fontId="164" fillId="0" borderId="21" xfId="43" applyNumberFormat="1" applyFont="1" applyFill="1" applyBorder="1" applyAlignment="1">
      <alignment horizontal="right" vertical="center" wrapText="1"/>
    </xf>
    <xf numFmtId="0" fontId="165" fillId="0" borderId="19" xfId="0" applyFont="1" applyBorder="1" applyAlignment="1">
      <alignment horizontal="center" vertical="center" wrapText="1"/>
    </xf>
    <xf numFmtId="0" fontId="165" fillId="0" borderId="19" xfId="0" applyFont="1" applyBorder="1" applyAlignment="1">
      <alignment vertical="center" wrapText="1"/>
    </xf>
    <xf numFmtId="3" fontId="165" fillId="0" borderId="19" xfId="0" applyNumberFormat="1" applyFont="1" applyBorder="1" applyAlignment="1">
      <alignment horizontal="center" vertical="center" wrapText="1"/>
    </xf>
    <xf numFmtId="0" fontId="64" fillId="0" borderId="19" xfId="0" applyFont="1" applyBorder="1" applyAlignment="1">
      <alignment vertical="center" wrapText="1"/>
    </xf>
    <xf numFmtId="183" fontId="162" fillId="0" borderId="21" xfId="45" applyNumberFormat="1" applyFont="1" applyFill="1" applyBorder="1" applyAlignment="1">
      <alignment horizontal="right" vertical="top"/>
    </xf>
    <xf numFmtId="0" fontId="149" fillId="0" borderId="19" xfId="0" applyFont="1" applyBorder="1" applyAlignment="1">
      <alignment vertical="center" wrapText="1"/>
    </xf>
    <xf numFmtId="3" fontId="149" fillId="0" borderId="19" xfId="0" applyNumberFormat="1" applyFont="1" applyBorder="1" applyAlignment="1">
      <alignment horizontal="center" vertical="center" wrapText="1"/>
    </xf>
    <xf numFmtId="0" fontId="167" fillId="36" borderId="25" xfId="0" applyFont="1" applyFill="1" applyBorder="1" applyAlignment="1">
      <alignment horizontal="center" vertical="center"/>
    </xf>
    <xf numFmtId="0" fontId="165" fillId="0" borderId="35" xfId="0" applyFont="1" applyBorder="1" applyAlignment="1">
      <alignment horizontal="center" vertical="center" wrapText="1"/>
    </xf>
    <xf numFmtId="49" fontId="159" fillId="0" borderId="24" xfId="0" applyNumberFormat="1" applyFont="1" applyFill="1" applyBorder="1" applyAlignment="1">
      <alignment vertical="top" wrapText="1"/>
    </xf>
    <xf numFmtId="0" fontId="147" fillId="0" borderId="24" xfId="0" applyFont="1" applyFill="1" applyBorder="1" applyAlignment="1">
      <alignment horizontal="center" vertical="center"/>
    </xf>
    <xf numFmtId="3" fontId="147" fillId="0" borderId="24" xfId="0" applyNumberFormat="1" applyFont="1" applyFill="1" applyBorder="1" applyAlignment="1">
      <alignment horizontal="right" vertical="top"/>
    </xf>
    <xf numFmtId="0" fontId="147" fillId="0" borderId="24" xfId="0" applyFont="1" applyFill="1" applyBorder="1" applyAlignment="1">
      <alignment vertical="top"/>
    </xf>
    <xf numFmtId="0" fontId="149" fillId="0" borderId="19" xfId="0" applyFont="1" applyFill="1" applyBorder="1" applyAlignment="1">
      <alignment vertical="center" wrapText="1"/>
    </xf>
    <xf numFmtId="0" fontId="164" fillId="36" borderId="1" xfId="0" applyFont="1" applyFill="1" applyBorder="1" applyAlignment="1">
      <alignment vertical="center" wrapText="1"/>
    </xf>
    <xf numFmtId="0" fontId="164" fillId="36" borderId="24" xfId="0" applyFont="1" applyFill="1" applyBorder="1" applyAlignment="1">
      <alignment vertical="center" wrapText="1"/>
    </xf>
    <xf numFmtId="3" fontId="148" fillId="0" borderId="23" xfId="0" applyNumberFormat="1" applyFont="1" applyFill="1" applyBorder="1" applyAlignment="1">
      <alignment horizontal="right" vertical="top"/>
    </xf>
    <xf numFmtId="3" fontId="148" fillId="0" borderId="31" xfId="0" applyNumberFormat="1" applyFont="1" applyFill="1" applyBorder="1" applyAlignment="1">
      <alignment horizontal="right" vertical="top"/>
    </xf>
    <xf numFmtId="3" fontId="148" fillId="0" borderId="34" xfId="0" applyNumberFormat="1" applyFont="1" applyFill="1" applyBorder="1" applyAlignment="1">
      <alignment horizontal="right" vertical="top"/>
    </xf>
    <xf numFmtId="0" fontId="148" fillId="0" borderId="23" xfId="0" applyFont="1" applyFill="1" applyBorder="1" applyAlignment="1">
      <alignment horizontal="center" vertical="top"/>
    </xf>
    <xf numFmtId="0" fontId="148" fillId="0" borderId="31" xfId="0" applyFont="1" applyFill="1" applyBorder="1" applyAlignment="1">
      <alignment horizontal="center" vertical="top"/>
    </xf>
    <xf numFmtId="0" fontId="148" fillId="0" borderId="34" xfId="0" applyFont="1" applyFill="1" applyBorder="1" applyAlignment="1">
      <alignment horizontal="center" vertical="top"/>
    </xf>
    <xf numFmtId="0" fontId="148" fillId="0" borderId="19" xfId="0" applyFont="1" applyFill="1" applyBorder="1" applyAlignment="1">
      <alignment horizontal="center" vertical="top"/>
    </xf>
    <xf numFmtId="3" fontId="147" fillId="0" borderId="19" xfId="0" applyNumberFormat="1" applyFont="1" applyBorder="1" applyAlignment="1">
      <alignment horizontal="center" vertical="center" wrapText="1"/>
    </xf>
    <xf numFmtId="0" fontId="147" fillId="0" borderId="19" xfId="0" applyFont="1" applyBorder="1" applyAlignment="1">
      <alignment vertical="center" wrapText="1"/>
    </xf>
    <xf numFmtId="0" fontId="167" fillId="0" borderId="22" xfId="0" applyFont="1" applyFill="1" applyBorder="1" applyAlignment="1">
      <alignment vertical="top"/>
    </xf>
    <xf numFmtId="0" fontId="170" fillId="0" borderId="19" xfId="0" applyFont="1" applyFill="1" applyBorder="1" applyAlignment="1">
      <alignment vertical="top"/>
    </xf>
    <xf numFmtId="0" fontId="170" fillId="0" borderId="23" xfId="0" applyFont="1" applyFill="1" applyBorder="1" applyAlignment="1">
      <alignment vertical="top"/>
    </xf>
    <xf numFmtId="0" fontId="147" fillId="0" borderId="1" xfId="0" applyFont="1" applyBorder="1" applyAlignment="1">
      <alignment vertical="center" wrapText="1"/>
    </xf>
    <xf numFmtId="0" fontId="159" fillId="0" borderId="22" xfId="0" applyFont="1" applyBorder="1" applyAlignment="1">
      <alignment vertical="center" wrapText="1"/>
    </xf>
    <xf numFmtId="0" fontId="160" fillId="0" borderId="22" xfId="0" applyFont="1" applyBorder="1" applyAlignment="1">
      <alignment vertical="center" wrapText="1"/>
    </xf>
    <xf numFmtId="0" fontId="26" fillId="0" borderId="36" xfId="0" applyFont="1" applyFill="1" applyBorder="1" applyAlignment="1">
      <alignment vertical="top"/>
    </xf>
    <xf numFmtId="49" fontId="164" fillId="36" borderId="22" xfId="0" applyNumberFormat="1" applyFont="1" applyFill="1" applyBorder="1" applyAlignment="1">
      <alignment horizontal="justify" vertical="center" wrapText="1"/>
    </xf>
    <xf numFmtId="183" fontId="164" fillId="36" borderId="19" xfId="43" applyNumberFormat="1" applyFont="1" applyFill="1" applyBorder="1" applyAlignment="1">
      <alignment horizontal="center" vertical="center"/>
    </xf>
    <xf numFmtId="183" fontId="164" fillId="0" borderId="21" xfId="43" applyNumberFormat="1" applyFont="1" applyBorder="1" applyAlignment="1">
      <alignment horizontal="justify" wrapText="1"/>
    </xf>
    <xf numFmtId="0" fontId="39" fillId="38" borderId="37" xfId="0" applyFont="1" applyFill="1" applyBorder="1" applyAlignment="1">
      <alignment horizontal="center" vertical="center" wrapText="1"/>
    </xf>
    <xf numFmtId="49" fontId="164" fillId="36" borderId="23" xfId="0" applyNumberFormat="1" applyFont="1" applyFill="1" applyBorder="1" applyAlignment="1" quotePrefix="1">
      <alignment horizontal="center" vertical="top" wrapText="1"/>
    </xf>
    <xf numFmtId="0" fontId="160" fillId="0" borderId="19" xfId="0" applyFont="1" applyFill="1" applyBorder="1" applyAlignment="1">
      <alignment horizontal="left" vertical="center" wrapText="1"/>
    </xf>
    <xf numFmtId="0" fontId="39" fillId="38" borderId="37" xfId="0" applyFont="1" applyFill="1" applyBorder="1" applyAlignment="1">
      <alignment horizontal="center" vertical="center"/>
    </xf>
    <xf numFmtId="0" fontId="164" fillId="0" borderId="22" xfId="0" applyFont="1" applyFill="1" applyBorder="1" applyAlignment="1" quotePrefix="1">
      <alignment vertical="center" wrapText="1"/>
    </xf>
    <xf numFmtId="3" fontId="164" fillId="0" borderId="21" xfId="0" applyNumberFormat="1" applyFont="1" applyFill="1" applyBorder="1" applyAlignment="1">
      <alignment horizontal="right" vertical="center"/>
    </xf>
    <xf numFmtId="0" fontId="184" fillId="0" borderId="0" xfId="0" applyFont="1" applyFill="1" applyAlignment="1">
      <alignment vertical="top"/>
    </xf>
    <xf numFmtId="0" fontId="165" fillId="36" borderId="1" xfId="0" applyFont="1" applyFill="1" applyBorder="1" applyAlignment="1">
      <alignment horizontal="center" vertical="center" wrapText="1"/>
    </xf>
    <xf numFmtId="0" fontId="147" fillId="0" borderId="19" xfId="0" applyFont="1" applyFill="1" applyBorder="1" applyAlignment="1">
      <alignment horizontal="center" vertical="top" wrapText="1"/>
    </xf>
    <xf numFmtId="0" fontId="148" fillId="0" borderId="19" xfId="0" applyFont="1" applyFill="1" applyBorder="1" applyAlignment="1">
      <alignment horizontal="center"/>
    </xf>
    <xf numFmtId="0" fontId="148" fillId="0" borderId="19" xfId="0" applyFont="1" applyBorder="1" applyAlignment="1">
      <alignment horizontal="center"/>
    </xf>
    <xf numFmtId="0" fontId="148" fillId="0" borderId="19" xfId="0" applyFont="1" applyBorder="1" applyAlignment="1" quotePrefix="1">
      <alignment horizontal="left" vertical="center" wrapText="1" indent="1"/>
    </xf>
    <xf numFmtId="0" fontId="148" fillId="0" borderId="19" xfId="0" applyFont="1" applyFill="1" applyBorder="1" applyAlignment="1">
      <alignment horizontal="left" vertical="center" wrapText="1" indent="1"/>
    </xf>
    <xf numFmtId="0" fontId="148" fillId="0" borderId="19" xfId="0" applyFont="1" applyFill="1" applyBorder="1" applyAlignment="1">
      <alignment horizontal="left" vertical="center" wrapText="1"/>
    </xf>
    <xf numFmtId="0" fontId="160" fillId="0" borderId="19" xfId="0" applyFont="1" applyBorder="1" applyAlignment="1">
      <alignment wrapText="1"/>
    </xf>
    <xf numFmtId="0" fontId="159" fillId="0" borderId="19" xfId="0" applyFont="1" applyFill="1" applyBorder="1" applyAlignment="1">
      <alignment horizontal="left" vertical="center" wrapText="1"/>
    </xf>
    <xf numFmtId="0" fontId="160" fillId="0" borderId="19" xfId="0" applyFont="1" applyFill="1" applyBorder="1" applyAlignment="1">
      <alignment wrapText="1"/>
    </xf>
    <xf numFmtId="0" fontId="160" fillId="0" borderId="19" xfId="0" applyFont="1" applyFill="1" applyBorder="1" applyAlignment="1">
      <alignment/>
    </xf>
    <xf numFmtId="0" fontId="160" fillId="0" borderId="19" xfId="0" applyFont="1" applyFill="1" applyBorder="1" applyAlignment="1">
      <alignment vertical="center" wrapText="1"/>
    </xf>
    <xf numFmtId="0" fontId="160" fillId="0" borderId="19" xfId="0" applyFont="1" applyBorder="1" applyAlignment="1">
      <alignment/>
    </xf>
    <xf numFmtId="0" fontId="148" fillId="0" borderId="19" xfId="0" applyFont="1" applyBorder="1" applyAlignment="1" quotePrefix="1">
      <alignment vertical="center" wrapText="1"/>
    </xf>
    <xf numFmtId="0" fontId="148" fillId="0" borderId="19" xfId="0" applyFont="1" applyBorder="1" applyAlignment="1" quotePrefix="1">
      <alignment horizontal="left" indent="1"/>
    </xf>
    <xf numFmtId="0" fontId="148" fillId="0" borderId="19" xfId="0" applyFont="1" applyBorder="1" applyAlignment="1" quotePrefix="1">
      <alignment horizontal="left" wrapText="1" indent="1"/>
    </xf>
    <xf numFmtId="0" fontId="148" fillId="0" borderId="19" xfId="0" applyFont="1" applyBorder="1" applyAlignment="1" quotePrefix="1">
      <alignment/>
    </xf>
    <xf numFmtId="0" fontId="167" fillId="0" borderId="26" xfId="0" applyFont="1" applyFill="1" applyBorder="1" applyAlignment="1">
      <alignment horizontal="left" vertical="center" wrapText="1"/>
    </xf>
    <xf numFmtId="0" fontId="174" fillId="0" borderId="19" xfId="0" applyFont="1" applyBorder="1" applyAlignment="1">
      <alignment horizontal="center" vertical="center" wrapText="1"/>
    </xf>
    <xf numFmtId="0" fontId="149" fillId="0" borderId="26" xfId="0" applyFont="1" applyFill="1" applyBorder="1" applyAlignment="1">
      <alignment horizontal="center" vertical="center"/>
    </xf>
    <xf numFmtId="0" fontId="149" fillId="0" borderId="22" xfId="0" applyFont="1" applyFill="1" applyBorder="1" applyAlignment="1">
      <alignment horizontal="center" vertical="center"/>
    </xf>
    <xf numFmtId="0" fontId="165" fillId="0" borderId="19" xfId="0" applyNumberFormat="1" applyFont="1" applyBorder="1" applyAlignment="1" quotePrefix="1">
      <alignment horizontal="justify" wrapText="1"/>
    </xf>
    <xf numFmtId="183" fontId="164" fillId="0" borderId="21" xfId="43" applyNumberFormat="1" applyFont="1" applyBorder="1" applyAlignment="1" quotePrefix="1">
      <alignment horizontal="right" wrapText="1"/>
    </xf>
    <xf numFmtId="0" fontId="164" fillId="0" borderId="26" xfId="0" applyFont="1" applyFill="1" applyBorder="1" applyAlignment="1">
      <alignment horizontal="left" vertical="center" wrapText="1"/>
    </xf>
    <xf numFmtId="0" fontId="164" fillId="36" borderId="22" xfId="0" applyFont="1" applyFill="1" applyBorder="1" applyAlignment="1">
      <alignment horizontal="left" vertical="center"/>
    </xf>
    <xf numFmtId="0" fontId="64" fillId="0" borderId="26" xfId="0" applyFont="1" applyBorder="1" applyAlignment="1">
      <alignment vertical="center" wrapText="1"/>
    </xf>
    <xf numFmtId="0" fontId="166" fillId="0" borderId="26" xfId="0" applyFont="1" applyBorder="1" applyAlignment="1">
      <alignment horizontal="center" vertical="center" wrapText="1"/>
    </xf>
    <xf numFmtId="0" fontId="178" fillId="0" borderId="26" xfId="0" applyFont="1" applyBorder="1" applyAlignment="1">
      <alignment vertical="center" wrapText="1"/>
    </xf>
    <xf numFmtId="183" fontId="166" fillId="0" borderId="19" xfId="43" applyNumberFormat="1" applyFont="1" applyBorder="1" applyAlignment="1">
      <alignment vertical="center" wrapText="1"/>
    </xf>
    <xf numFmtId="0" fontId="178" fillId="0" borderId="22" xfId="0" applyFont="1" applyBorder="1" applyAlignment="1">
      <alignment vertical="center" wrapText="1"/>
    </xf>
    <xf numFmtId="0" fontId="162" fillId="36" borderId="34" xfId="0" applyFont="1" applyFill="1" applyBorder="1" applyAlignment="1">
      <alignment horizontal="center" vertical="center"/>
    </xf>
    <xf numFmtId="3" fontId="162" fillId="36" borderId="21" xfId="0" applyNumberFormat="1" applyFont="1" applyFill="1" applyBorder="1" applyAlignment="1">
      <alignment horizontal="right" vertical="top"/>
    </xf>
    <xf numFmtId="49" fontId="164" fillId="36" borderId="26" xfId="0" applyNumberFormat="1" applyFont="1" applyFill="1" applyBorder="1" applyAlignment="1" quotePrefix="1">
      <alignment vertical="top" wrapText="1"/>
    </xf>
    <xf numFmtId="0" fontId="166" fillId="36" borderId="25" xfId="0" applyFont="1" applyFill="1" applyBorder="1" applyAlignment="1">
      <alignment horizontal="center" vertical="top"/>
    </xf>
    <xf numFmtId="3" fontId="162" fillId="36" borderId="25" xfId="0" applyNumberFormat="1" applyFont="1" applyFill="1" applyBorder="1" applyAlignment="1">
      <alignment horizontal="right" vertical="top"/>
    </xf>
    <xf numFmtId="0" fontId="164" fillId="0" borderId="22" xfId="0" applyFont="1" applyFill="1" applyBorder="1" applyAlignment="1">
      <alignment horizontal="center" vertical="center" wrapText="1"/>
    </xf>
    <xf numFmtId="0" fontId="158" fillId="0" borderId="19" xfId="0" applyFont="1" applyFill="1" applyBorder="1" applyAlignment="1">
      <alignment horizontal="center"/>
    </xf>
    <xf numFmtId="0" fontId="64" fillId="0" borderId="21" xfId="0" applyFont="1" applyBorder="1" applyAlignment="1">
      <alignment wrapText="1"/>
    </xf>
    <xf numFmtId="0" fontId="147" fillId="0" borderId="22" xfId="0" applyFont="1" applyFill="1" applyBorder="1" applyAlignment="1">
      <alignment vertical="center" wrapText="1"/>
    </xf>
    <xf numFmtId="183" fontId="148" fillId="0" borderId="19" xfId="43" applyNumberFormat="1" applyFont="1" applyBorder="1" applyAlignment="1">
      <alignment wrapText="1"/>
    </xf>
    <xf numFmtId="0" fontId="148" fillId="0" borderId="19" xfId="0" applyFont="1" applyBorder="1" applyAlignment="1">
      <alignment horizontal="center" wrapText="1"/>
    </xf>
    <xf numFmtId="49" fontId="164" fillId="36" borderId="21" xfId="0" applyNumberFormat="1" applyFont="1" applyFill="1" applyBorder="1" applyAlignment="1" quotePrefix="1">
      <alignment horizontal="center" vertical="top" wrapText="1"/>
    </xf>
    <xf numFmtId="49" fontId="43" fillId="37" borderId="24" xfId="0" applyNumberFormat="1" applyFont="1" applyFill="1" applyBorder="1" applyAlignment="1">
      <alignment horizontal="left" vertical="top" wrapText="1"/>
    </xf>
    <xf numFmtId="0" fontId="27" fillId="0" borderId="24" xfId="0" applyFont="1" applyFill="1" applyBorder="1" applyAlignment="1">
      <alignment horizontal="center" vertical="center"/>
    </xf>
    <xf numFmtId="0" fontId="44" fillId="0" borderId="24" xfId="0" applyFont="1" applyFill="1" applyBorder="1" applyAlignment="1">
      <alignment horizontal="center" vertical="top"/>
    </xf>
    <xf numFmtId="0" fontId="44" fillId="0" borderId="24" xfId="0" applyFont="1" applyFill="1" applyBorder="1" applyAlignment="1">
      <alignment horizontal="center" vertical="center"/>
    </xf>
    <xf numFmtId="3" fontId="44" fillId="0" borderId="24"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49" fontId="4" fillId="0" borderId="30" xfId="0" applyNumberFormat="1" applyFont="1" applyFill="1" applyBorder="1" applyAlignment="1">
      <alignment vertical="top" wrapText="1"/>
    </xf>
    <xf numFmtId="0" fontId="4" fillId="0" borderId="30" xfId="0" applyFont="1" applyFill="1" applyBorder="1" applyAlignment="1">
      <alignment horizontal="center" vertical="top"/>
    </xf>
    <xf numFmtId="0" fontId="4" fillId="0" borderId="30" xfId="0" applyFont="1" applyFill="1" applyBorder="1" applyAlignment="1">
      <alignment horizontal="center" vertical="center"/>
    </xf>
    <xf numFmtId="3" fontId="4" fillId="0" borderId="30" xfId="0" applyNumberFormat="1" applyFont="1" applyFill="1" applyBorder="1" applyAlignment="1">
      <alignment horizontal="right" vertical="top"/>
    </xf>
    <xf numFmtId="0" fontId="164" fillId="0" borderId="19" xfId="0" applyFont="1" applyBorder="1" applyAlignment="1">
      <alignment vertical="center"/>
    </xf>
    <xf numFmtId="183" fontId="164" fillId="0" borderId="21" xfId="43" applyNumberFormat="1" applyFont="1" applyBorder="1" applyAlignment="1">
      <alignment vertical="center"/>
    </xf>
    <xf numFmtId="0" fontId="167" fillId="0" borderId="22" xfId="0" applyFont="1" applyBorder="1" applyAlignment="1">
      <alignment/>
    </xf>
    <xf numFmtId="49" fontId="167" fillId="36" borderId="21" xfId="0" applyNumberFormat="1" applyFont="1" applyFill="1" applyBorder="1" applyAlignment="1" quotePrefix="1">
      <alignment horizontal="center" vertical="top" wrapText="1"/>
    </xf>
    <xf numFmtId="49" fontId="167" fillId="36" borderId="23" xfId="0" applyNumberFormat="1" applyFont="1" applyFill="1" applyBorder="1" applyAlignment="1" quotePrefix="1">
      <alignment horizontal="center" vertical="top" wrapText="1"/>
    </xf>
    <xf numFmtId="183" fontId="167" fillId="36" borderId="19" xfId="43" applyNumberFormat="1" applyFont="1" applyFill="1" applyBorder="1" applyAlignment="1" quotePrefix="1">
      <alignment horizontal="right" vertical="top" wrapText="1"/>
    </xf>
    <xf numFmtId="49" fontId="167" fillId="36" borderId="19" xfId="0" applyNumberFormat="1" applyFont="1" applyFill="1" applyBorder="1" applyAlignment="1" quotePrefix="1">
      <alignment horizontal="center" vertical="top" wrapText="1"/>
    </xf>
    <xf numFmtId="183" fontId="164" fillId="0" borderId="19" xfId="43" applyNumberFormat="1" applyFont="1" applyBorder="1" applyAlignment="1">
      <alignment vertical="center"/>
    </xf>
    <xf numFmtId="183" fontId="164" fillId="36" borderId="21" xfId="43" applyNumberFormat="1" applyFont="1" applyFill="1" applyBorder="1" applyAlignment="1">
      <alignment horizontal="right" vertical="top"/>
    </xf>
    <xf numFmtId="0" fontId="158" fillId="0" borderId="19" xfId="0" applyFont="1" applyFill="1" applyBorder="1" applyAlignment="1" quotePrefix="1">
      <alignment horizontal="center"/>
    </xf>
    <xf numFmtId="182" fontId="146" fillId="0" borderId="0" xfId="0" applyNumberFormat="1" applyFont="1" applyFill="1" applyAlignment="1">
      <alignment vertical="top"/>
    </xf>
    <xf numFmtId="182" fontId="164" fillId="0" borderId="0" xfId="43" applyNumberFormat="1" applyFont="1" applyFill="1" applyBorder="1" applyAlignment="1">
      <alignment horizontal="center" vertical="center"/>
    </xf>
    <xf numFmtId="0" fontId="26" fillId="0" borderId="0" xfId="0" applyFont="1" applyFill="1" applyBorder="1" applyAlignment="1">
      <alignment vertical="top"/>
    </xf>
    <xf numFmtId="49" fontId="147" fillId="0" borderId="25" xfId="0" applyNumberFormat="1" applyFont="1" applyFill="1" applyBorder="1" applyAlignment="1" quotePrefix="1">
      <alignment vertical="top" wrapText="1"/>
    </xf>
    <xf numFmtId="0" fontId="149" fillId="0" borderId="25" xfId="0" applyFont="1" applyFill="1" applyBorder="1" applyAlignment="1">
      <alignment horizontal="center" vertical="center"/>
    </xf>
    <xf numFmtId="0" fontId="159" fillId="0" borderId="24" xfId="0" applyFont="1" applyFill="1" applyBorder="1" applyAlignment="1">
      <alignment horizontal="center" vertical="center"/>
    </xf>
    <xf numFmtId="0" fontId="159" fillId="0" borderId="22" xfId="0" applyFont="1" applyFill="1" applyBorder="1" applyAlignment="1">
      <alignment horizontal="center" vertical="center"/>
    </xf>
    <xf numFmtId="0" fontId="183" fillId="0" borderId="19" xfId="0" applyFont="1" applyFill="1" applyBorder="1" applyAlignment="1">
      <alignment horizontal="center" vertical="center"/>
    </xf>
    <xf numFmtId="0" fontId="155" fillId="37" borderId="24" xfId="0" applyFont="1" applyFill="1" applyBorder="1" applyAlignment="1">
      <alignment horizontal="center" vertical="center"/>
    </xf>
    <xf numFmtId="49" fontId="155" fillId="37" borderId="24" xfId="0" applyNumberFormat="1" applyFont="1" applyFill="1" applyBorder="1" applyAlignment="1" quotePrefix="1">
      <alignment horizontal="left" vertical="top" wrapText="1"/>
    </xf>
    <xf numFmtId="0" fontId="149" fillId="37" borderId="24" xfId="0" applyFont="1" applyFill="1" applyBorder="1" applyAlignment="1">
      <alignment horizontal="center" vertical="center" wrapText="1"/>
    </xf>
    <xf numFmtId="0" fontId="147" fillId="37" borderId="24" xfId="0" applyFont="1" applyFill="1" applyBorder="1" applyAlignment="1">
      <alignment horizontal="center" vertical="center"/>
    </xf>
    <xf numFmtId="3" fontId="147" fillId="37" borderId="24" xfId="0" applyNumberFormat="1" applyFont="1" applyFill="1" applyBorder="1" applyAlignment="1">
      <alignment horizontal="right" vertical="top"/>
    </xf>
    <xf numFmtId="3" fontId="147" fillId="37" borderId="24" xfId="0" applyNumberFormat="1" applyFont="1" applyFill="1" applyBorder="1" applyAlignment="1">
      <alignment horizontal="right" vertical="center"/>
    </xf>
    <xf numFmtId="0" fontId="185" fillId="0" borderId="19" xfId="0" applyFont="1" applyFill="1" applyBorder="1" applyAlignment="1">
      <alignment horizontal="center" vertical="center"/>
    </xf>
    <xf numFmtId="49" fontId="27" fillId="0" borderId="19" xfId="0" applyNumberFormat="1" applyFont="1" applyFill="1" applyBorder="1" applyAlignment="1">
      <alignment vertical="top" wrapText="1"/>
    </xf>
    <xf numFmtId="0" fontId="0" fillId="0" borderId="23" xfId="0" applyBorder="1" applyAlignment="1">
      <alignment vertical="center" wrapText="1"/>
    </xf>
    <xf numFmtId="2" fontId="159" fillId="0" borderId="19" xfId="0" applyNumberFormat="1" applyFont="1" applyFill="1" applyBorder="1" applyAlignment="1">
      <alignment horizontal="justify" vertical="top" wrapText="1"/>
    </xf>
    <xf numFmtId="2" fontId="159" fillId="0" borderId="25" xfId="0" applyNumberFormat="1" applyFont="1" applyFill="1" applyBorder="1" applyAlignment="1">
      <alignment horizontal="justify" vertical="top" wrapText="1"/>
    </xf>
    <xf numFmtId="0" fontId="149" fillId="0" borderId="24" xfId="0" applyFont="1" applyFill="1" applyBorder="1" applyAlignment="1">
      <alignment horizontal="center" vertical="top"/>
    </xf>
    <xf numFmtId="0" fontId="183" fillId="36" borderId="19" xfId="0" applyFont="1" applyFill="1" applyBorder="1" applyAlignment="1">
      <alignment horizontal="center"/>
    </xf>
    <xf numFmtId="0" fontId="185" fillId="36" borderId="19" xfId="0" applyFont="1" applyFill="1" applyBorder="1" applyAlignment="1">
      <alignment horizontal="center"/>
    </xf>
    <xf numFmtId="0" fontId="185" fillId="0" borderId="24" xfId="0" applyFont="1" applyFill="1" applyBorder="1" applyAlignment="1">
      <alignment horizontal="center" vertical="center"/>
    </xf>
    <xf numFmtId="0" fontId="186" fillId="0" borderId="24" xfId="0" applyFont="1" applyFill="1" applyBorder="1" applyAlignment="1">
      <alignment horizontal="center" vertical="center"/>
    </xf>
    <xf numFmtId="183" fontId="164" fillId="0" borderId="25" xfId="43" applyNumberFormat="1" applyFont="1" applyFill="1" applyBorder="1" applyAlignment="1">
      <alignment vertical="top"/>
    </xf>
    <xf numFmtId="183" fontId="164" fillId="0" borderId="19" xfId="43" applyNumberFormat="1" applyFont="1" applyFill="1" applyBorder="1" applyAlignment="1">
      <alignment vertical="center"/>
    </xf>
    <xf numFmtId="0" fontId="3" fillId="0" borderId="19" xfId="0" applyFont="1" applyFill="1" applyBorder="1" applyAlignment="1">
      <alignment vertical="top"/>
    </xf>
    <xf numFmtId="49" fontId="164" fillId="0" borderId="22" xfId="0" applyNumberFormat="1" applyFont="1" applyFill="1" applyBorder="1" applyAlignment="1" quotePrefix="1">
      <alignment vertical="top" wrapText="1"/>
    </xf>
    <xf numFmtId="182" fontId="164" fillId="0" borderId="21" xfId="43" applyNumberFormat="1" applyFont="1" applyFill="1" applyBorder="1" applyAlignment="1">
      <alignment horizontal="center" vertical="center"/>
    </xf>
    <xf numFmtId="3" fontId="164" fillId="0" borderId="21" xfId="0" applyNumberFormat="1" applyFont="1" applyFill="1" applyBorder="1" applyAlignment="1">
      <alignment horizontal="right" vertical="top"/>
    </xf>
    <xf numFmtId="3" fontId="147" fillId="36" borderId="21" xfId="0" applyNumberFormat="1" applyFont="1" applyFill="1" applyBorder="1" applyAlignment="1">
      <alignment horizontal="right" vertical="top"/>
    </xf>
    <xf numFmtId="0" fontId="3" fillId="0" borderId="26" xfId="0" applyFont="1" applyFill="1" applyBorder="1" applyAlignment="1">
      <alignment vertical="top"/>
    </xf>
    <xf numFmtId="0" fontId="3" fillId="0" borderId="24" xfId="0" applyFont="1" applyFill="1" applyBorder="1" applyAlignment="1">
      <alignment vertical="top"/>
    </xf>
    <xf numFmtId="0" fontId="149" fillId="0" borderId="19" xfId="0" applyFont="1" applyFill="1" applyBorder="1" applyAlignment="1">
      <alignment horizontal="center" vertical="center" wrapText="1"/>
    </xf>
    <xf numFmtId="0" fontId="164" fillId="0" borderId="19" xfId="0" applyFont="1" applyBorder="1" applyAlignment="1">
      <alignment horizontal="center" vertical="center" wrapText="1"/>
    </xf>
    <xf numFmtId="0" fontId="164" fillId="0" borderId="19" xfId="0" applyFont="1" applyBorder="1" applyAlignment="1">
      <alignment vertical="center" wrapText="1"/>
    </xf>
    <xf numFmtId="0" fontId="187" fillId="0" borderId="19" xfId="0" applyFont="1" applyBorder="1" applyAlignment="1">
      <alignment horizontal="center" vertical="center" wrapText="1"/>
    </xf>
    <xf numFmtId="3" fontId="164" fillId="0" borderId="19" xfId="0" applyNumberFormat="1" applyFont="1" applyBorder="1" applyAlignment="1">
      <alignment horizontal="center" vertical="center" wrapText="1"/>
    </xf>
    <xf numFmtId="0" fontId="32" fillId="0" borderId="0" xfId="0" applyFont="1" applyFill="1" applyAlignment="1">
      <alignment vertical="top"/>
    </xf>
    <xf numFmtId="0" fontId="167" fillId="0" borderId="19" xfId="0" applyFont="1" applyFill="1" applyBorder="1" applyAlignment="1">
      <alignment vertical="top"/>
    </xf>
    <xf numFmtId="0" fontId="164" fillId="0" borderId="19" xfId="0" applyFont="1" applyFill="1" applyBorder="1" applyAlignment="1">
      <alignment vertical="top"/>
    </xf>
    <xf numFmtId="0" fontId="164" fillId="0" borderId="19" xfId="0" applyFont="1" applyFill="1" applyBorder="1" applyAlignment="1">
      <alignment horizontal="center" vertical="top"/>
    </xf>
    <xf numFmtId="183" fontId="164" fillId="0" borderId="19" xfId="43" applyNumberFormat="1" applyFont="1" applyFill="1" applyBorder="1" applyAlignment="1">
      <alignment vertical="top"/>
    </xf>
    <xf numFmtId="0" fontId="167" fillId="0" borderId="19" xfId="0" applyFont="1" applyFill="1" applyBorder="1" applyAlignment="1" quotePrefix="1">
      <alignment horizontal="justify" vertical="center" wrapText="1" shrinkToFit="1"/>
    </xf>
    <xf numFmtId="182" fontId="68" fillId="0" borderId="0" xfId="45" applyNumberFormat="1" applyFont="1" applyFill="1" applyBorder="1" applyAlignment="1">
      <alignment horizontal="center" vertical="center"/>
    </xf>
    <xf numFmtId="0" fontId="167" fillId="0" borderId="34" xfId="0" applyFont="1" applyFill="1" applyBorder="1" applyAlignment="1" quotePrefix="1">
      <alignment horizontal="justify" vertical="center" wrapText="1" shrinkToFit="1"/>
    </xf>
    <xf numFmtId="0" fontId="167" fillId="0" borderId="25" xfId="0" applyFont="1" applyFill="1" applyBorder="1" applyAlignment="1" quotePrefix="1">
      <alignment horizontal="justify" vertical="center" wrapText="1" shrinkToFit="1"/>
    </xf>
    <xf numFmtId="0" fontId="164" fillId="0" borderId="19" xfId="0" applyFont="1" applyFill="1" applyBorder="1" applyAlignment="1" quotePrefix="1">
      <alignment horizontal="center" vertical="center" wrapText="1" shrinkToFit="1"/>
    </xf>
    <xf numFmtId="182" fontId="164" fillId="0" borderId="19" xfId="45" applyNumberFormat="1" applyFont="1" applyFill="1" applyBorder="1" applyAlignment="1">
      <alignment horizontal="center" vertical="center"/>
    </xf>
    <xf numFmtId="49" fontId="159" fillId="36" borderId="24" xfId="0" applyNumberFormat="1" applyFont="1" applyFill="1" applyBorder="1" applyAlignment="1">
      <alignment vertical="top" wrapText="1"/>
    </xf>
    <xf numFmtId="0" fontId="149" fillId="36" borderId="24" xfId="0" applyFont="1" applyFill="1" applyBorder="1" applyAlignment="1">
      <alignment horizontal="center" vertical="top"/>
    </xf>
    <xf numFmtId="0" fontId="147" fillId="36" borderId="24" xfId="0" applyFont="1" applyFill="1" applyBorder="1" applyAlignment="1">
      <alignment horizontal="center" vertical="center"/>
    </xf>
    <xf numFmtId="3" fontId="147" fillId="36" borderId="24" xfId="0" applyNumberFormat="1" applyFont="1" applyFill="1" applyBorder="1" applyAlignment="1">
      <alignment horizontal="right" vertical="top"/>
    </xf>
    <xf numFmtId="3" fontId="147" fillId="36" borderId="24" xfId="43" applyNumberFormat="1" applyFont="1" applyFill="1" applyBorder="1" applyAlignment="1">
      <alignment horizontal="right" vertical="top"/>
    </xf>
    <xf numFmtId="0" fontId="183" fillId="36" borderId="19" xfId="0" applyFont="1" applyFill="1" applyBorder="1" applyAlignment="1">
      <alignment horizontal="center" vertical="center"/>
    </xf>
    <xf numFmtId="3" fontId="183" fillId="36" borderId="19" xfId="0" applyNumberFormat="1" applyFont="1" applyFill="1" applyBorder="1" applyAlignment="1">
      <alignment horizontal="right" vertical="top"/>
    </xf>
    <xf numFmtId="0" fontId="183" fillId="2" borderId="19" xfId="0" applyFont="1" applyFill="1" applyBorder="1" applyAlignment="1">
      <alignment horizontal="left" vertical="center" wrapText="1"/>
    </xf>
    <xf numFmtId="0" fontId="183" fillId="36" borderId="19" xfId="0" applyFont="1" applyFill="1" applyBorder="1" applyAlignment="1">
      <alignment horizontal="center" vertical="top"/>
    </xf>
    <xf numFmtId="182" fontId="183" fillId="36" borderId="19" xfId="43" applyNumberFormat="1" applyFont="1" applyFill="1" applyBorder="1" applyAlignment="1">
      <alignment vertical="center"/>
    </xf>
    <xf numFmtId="0" fontId="164" fillId="0" borderId="19" xfId="62" applyNumberFormat="1" applyFont="1" applyFill="1" applyBorder="1" applyAlignment="1">
      <alignment horizontal="justify" vertical="center" wrapText="1"/>
      <protection/>
    </xf>
    <xf numFmtId="0" fontId="167" fillId="0" borderId="25" xfId="0" applyFont="1" applyFill="1" applyBorder="1" applyAlignment="1">
      <alignment horizontal="justify" vertical="top"/>
    </xf>
    <xf numFmtId="0" fontId="164" fillId="0" borderId="1" xfId="62" applyNumberFormat="1" applyFont="1" applyFill="1" applyBorder="1" applyAlignment="1">
      <alignment horizontal="justify" vertical="center" wrapText="1"/>
      <protection/>
    </xf>
    <xf numFmtId="0" fontId="164" fillId="0" borderId="19" xfId="0" applyFont="1" applyFill="1" applyBorder="1" applyAlignment="1">
      <alignment horizontal="justify" vertical="center" wrapText="1"/>
    </xf>
    <xf numFmtId="0" fontId="167" fillId="0" borderId="19" xfId="0" applyFont="1" applyFill="1" applyBorder="1" applyAlignment="1" quotePrefix="1">
      <alignment horizontal="center" vertical="center" wrapText="1" shrinkToFit="1"/>
    </xf>
    <xf numFmtId="0" fontId="164" fillId="0" borderId="22" xfId="62" applyNumberFormat="1" applyFont="1" applyFill="1" applyBorder="1" applyAlignment="1">
      <alignment horizontal="justify" vertical="center" wrapText="1"/>
      <protection/>
    </xf>
    <xf numFmtId="182" fontId="164" fillId="0" borderId="21" xfId="45" applyNumberFormat="1" applyFont="1" applyFill="1" applyBorder="1" applyAlignment="1">
      <alignment horizontal="center" vertical="center"/>
    </xf>
    <xf numFmtId="3" fontId="164" fillId="0" borderId="22" xfId="0" applyNumberFormat="1" applyFont="1" applyFill="1" applyBorder="1" applyAlignment="1">
      <alignment horizontal="right" vertical="top"/>
    </xf>
    <xf numFmtId="0" fontId="164" fillId="0" borderId="19" xfId="0" applyFont="1" applyBorder="1" applyAlignment="1">
      <alignment horizontal="right" vertical="center" wrapText="1"/>
    </xf>
    <xf numFmtId="3" fontId="164" fillId="0" borderId="19" xfId="0" applyNumberFormat="1" applyFont="1" applyBorder="1" applyAlignment="1">
      <alignment horizontal="right" vertical="center" wrapText="1"/>
    </xf>
    <xf numFmtId="0" fontId="164" fillId="0" borderId="19" xfId="0" applyFont="1" applyBorder="1" applyAlignment="1">
      <alignment/>
    </xf>
    <xf numFmtId="0" fontId="188" fillId="0" borderId="37" xfId="0" applyFont="1" applyBorder="1" applyAlignment="1">
      <alignment horizontal="justify" vertical="center" wrapText="1"/>
    </xf>
    <xf numFmtId="0" fontId="188" fillId="0" borderId="37" xfId="0" applyFont="1" applyBorder="1" applyAlignment="1">
      <alignment horizontal="center" vertical="center" wrapText="1"/>
    </xf>
    <xf numFmtId="3" fontId="188" fillId="0" borderId="37" xfId="0" applyNumberFormat="1" applyFont="1" applyBorder="1" applyAlignment="1">
      <alignment horizontal="right" vertical="center" wrapText="1"/>
    </xf>
    <xf numFmtId="0" fontId="188" fillId="0" borderId="38" xfId="0" applyFont="1" applyBorder="1" applyAlignment="1">
      <alignment horizontal="center" vertical="center" wrapText="1"/>
    </xf>
    <xf numFmtId="0" fontId="188" fillId="0" borderId="37" xfId="0" applyFont="1" applyBorder="1" applyAlignment="1">
      <alignment vertical="center" wrapText="1"/>
    </xf>
    <xf numFmtId="183" fontId="188" fillId="0" borderId="38" xfId="45" applyNumberFormat="1" applyFont="1" applyBorder="1" applyAlignment="1">
      <alignment horizontal="center" vertical="center" wrapText="1"/>
    </xf>
    <xf numFmtId="0" fontId="188" fillId="0" borderId="37" xfId="0" applyFont="1" applyBorder="1" applyAlignment="1">
      <alignment horizontal="left" vertical="center" wrapText="1"/>
    </xf>
    <xf numFmtId="183" fontId="188" fillId="0" borderId="37" xfId="45" applyNumberFormat="1" applyFont="1" applyBorder="1" applyAlignment="1">
      <alignment horizontal="center" vertical="center" wrapText="1"/>
    </xf>
    <xf numFmtId="0" fontId="176" fillId="0" borderId="37" xfId="0" applyFont="1" applyBorder="1" applyAlignment="1">
      <alignment horizontal="center" vertical="center" wrapText="1"/>
    </xf>
    <xf numFmtId="0" fontId="188" fillId="36" borderId="37" xfId="0" applyFont="1" applyFill="1" applyBorder="1" applyAlignment="1">
      <alignment horizontal="center" vertical="top" wrapText="1"/>
    </xf>
    <xf numFmtId="3" fontId="148" fillId="0" borderId="24" xfId="0" applyNumberFormat="1" applyFont="1" applyFill="1" applyBorder="1" applyAlignment="1">
      <alignment horizontal="right" vertical="top"/>
    </xf>
    <xf numFmtId="183" fontId="45" fillId="0" borderId="0" xfId="43" applyNumberFormat="1" applyFont="1" applyAlignment="1">
      <alignment/>
    </xf>
    <xf numFmtId="0" fontId="41" fillId="36" borderId="37" xfId="0" applyFont="1" applyFill="1" applyBorder="1" applyAlignment="1">
      <alignment horizontal="center" vertical="center" wrapText="1"/>
    </xf>
    <xf numFmtId="49" fontId="167" fillId="36" borderId="19" xfId="0" applyNumberFormat="1" applyFont="1" applyFill="1" applyBorder="1" applyAlignment="1" quotePrefix="1">
      <alignment horizontal="left" vertical="top" wrapText="1"/>
    </xf>
    <xf numFmtId="0" fontId="167" fillId="0" borderId="26" xfId="0" applyFont="1" applyFill="1" applyBorder="1" applyAlignment="1">
      <alignment horizontal="left" vertical="center" wrapText="1"/>
    </xf>
    <xf numFmtId="0" fontId="167" fillId="36" borderId="19" xfId="0" applyFont="1" applyFill="1" applyBorder="1" applyAlignment="1">
      <alignment horizontal="left" vertical="center" wrapText="1"/>
    </xf>
    <xf numFmtId="0" fontId="41" fillId="0" borderId="0" xfId="0" applyFont="1" applyAlignment="1">
      <alignment/>
    </xf>
    <xf numFmtId="0" fontId="159" fillId="0" borderId="26" xfId="0" applyFont="1" applyFill="1" applyBorder="1" applyAlignment="1">
      <alignment horizontal="left" vertical="center" wrapText="1"/>
    </xf>
    <xf numFmtId="0" fontId="189" fillId="0" borderId="34" xfId="0" applyFont="1" applyBorder="1" applyAlignment="1">
      <alignment vertical="center" wrapText="1"/>
    </xf>
    <xf numFmtId="0" fontId="189" fillId="0" borderId="21" xfId="0" applyFont="1" applyBorder="1" applyAlignment="1">
      <alignment vertical="center" wrapText="1"/>
    </xf>
    <xf numFmtId="0" fontId="165" fillId="0" borderId="26" xfId="0" applyFont="1" applyBorder="1" applyAlignment="1">
      <alignment horizontal="center" vertical="center" wrapText="1"/>
    </xf>
    <xf numFmtId="0" fontId="150" fillId="0" borderId="19" xfId="0" applyFont="1" applyBorder="1" applyAlignment="1">
      <alignment horizontal="center" vertical="center" wrapText="1"/>
    </xf>
    <xf numFmtId="0" fontId="158" fillId="0" borderId="24" xfId="0" applyFont="1" applyFill="1" applyBorder="1" applyAlignment="1">
      <alignment vertical="top" wrapText="1"/>
    </xf>
    <xf numFmtId="0" fontId="158" fillId="0" borderId="19" xfId="0" applyFont="1" applyFill="1" applyBorder="1" applyAlignment="1">
      <alignment vertical="top" wrapText="1"/>
    </xf>
    <xf numFmtId="0" fontId="162" fillId="0" borderId="21" xfId="0" applyFont="1" applyFill="1" applyBorder="1" applyAlignment="1">
      <alignment horizontal="center" vertical="top"/>
    </xf>
    <xf numFmtId="0" fontId="149" fillId="0" borderId="26" xfId="0" applyFont="1" applyBorder="1" applyAlignment="1">
      <alignment vertical="center" wrapText="1"/>
    </xf>
    <xf numFmtId="0" fontId="189" fillId="0" borderId="22" xfId="0" applyFont="1" applyBorder="1" applyAlignment="1">
      <alignment vertical="center" wrapText="1"/>
    </xf>
    <xf numFmtId="0" fontId="189" fillId="0" borderId="19" xfId="0" applyFont="1" applyBorder="1" applyAlignment="1">
      <alignment vertical="center" wrapText="1"/>
    </xf>
    <xf numFmtId="0" fontId="147" fillId="0" borderId="22" xfId="0" applyFont="1" applyFill="1" applyBorder="1" applyAlignment="1">
      <alignment horizontal="center" vertical="center"/>
    </xf>
    <xf numFmtId="3" fontId="149" fillId="0" borderId="26" xfId="0" applyNumberFormat="1" applyFont="1" applyBorder="1" applyAlignment="1">
      <alignment horizontal="center" vertical="center" wrapText="1"/>
    </xf>
    <xf numFmtId="3" fontId="149" fillId="0" borderId="22" xfId="0" applyNumberFormat="1" applyFont="1" applyBorder="1" applyAlignment="1">
      <alignment horizontal="center" vertical="center" wrapText="1"/>
    </xf>
    <xf numFmtId="0" fontId="147" fillId="0" borderId="0" xfId="0" applyFont="1" applyBorder="1" applyAlignment="1">
      <alignment horizontal="left" vertical="center" wrapText="1"/>
    </xf>
    <xf numFmtId="183" fontId="149" fillId="2" borderId="19" xfId="45" applyNumberFormat="1" applyFont="1" applyFill="1" applyBorder="1" applyAlignment="1">
      <alignment horizontal="right" wrapText="1"/>
    </xf>
    <xf numFmtId="2" fontId="159" fillId="0" borderId="22" xfId="0" applyNumberFormat="1" applyFont="1" applyFill="1" applyBorder="1" applyAlignment="1">
      <alignment horizontal="justify" vertical="top" wrapText="1"/>
    </xf>
    <xf numFmtId="0" fontId="167" fillId="36" borderId="19" xfId="0" applyFont="1" applyFill="1" applyBorder="1" applyAlignment="1">
      <alignment horizontal="left" vertical="center" wrapText="1"/>
    </xf>
    <xf numFmtId="0" fontId="159" fillId="0" borderId="19" xfId="0" applyFont="1" applyFill="1" applyBorder="1" applyAlignment="1">
      <alignment horizontal="left" vertical="center" wrapText="1"/>
    </xf>
    <xf numFmtId="0" fontId="167" fillId="0" borderId="19" xfId="0" applyFont="1" applyBorder="1" applyAlignment="1">
      <alignment horizontal="center" vertical="center" wrapText="1"/>
    </xf>
    <xf numFmtId="0" fontId="167" fillId="0" borderId="19" xfId="0" applyFont="1" applyBorder="1" applyAlignment="1">
      <alignment vertical="center" wrapText="1"/>
    </xf>
    <xf numFmtId="0" fontId="190" fillId="0" borderId="19" xfId="0" applyFont="1" applyFill="1" applyBorder="1" applyAlignment="1">
      <alignment horizontal="center" vertical="center"/>
    </xf>
    <xf numFmtId="0" fontId="32" fillId="0" borderId="19" xfId="0" applyFont="1" applyFill="1" applyBorder="1" applyAlignment="1" quotePrefix="1">
      <alignment horizontal="center" vertical="center"/>
    </xf>
    <xf numFmtId="0" fontId="190" fillId="36" borderId="19" xfId="0" applyFont="1" applyFill="1" applyBorder="1" applyAlignment="1">
      <alignment horizontal="center" vertical="center"/>
    </xf>
    <xf numFmtId="49" fontId="159" fillId="36" borderId="19" xfId="0" applyNumberFormat="1" applyFont="1" applyFill="1" applyBorder="1" applyAlignment="1">
      <alignment horizontal="left" vertical="center" wrapText="1"/>
    </xf>
    <xf numFmtId="0" fontId="164" fillId="0" borderId="22" xfId="0" applyNumberFormat="1" applyFont="1" applyBorder="1" applyAlignment="1" quotePrefix="1">
      <alignment horizontal="justify" wrapText="1"/>
    </xf>
    <xf numFmtId="0" fontId="164" fillId="0" borderId="19" xfId="0" applyFont="1" applyFill="1" applyBorder="1" applyAlignment="1" quotePrefix="1">
      <alignment horizontal="left" vertical="center" wrapText="1"/>
    </xf>
    <xf numFmtId="0" fontId="164" fillId="0" borderId="26" xfId="0" applyFont="1" applyFill="1" applyBorder="1" applyAlignment="1" quotePrefix="1">
      <alignment horizontal="left" vertical="center" wrapText="1"/>
    </xf>
    <xf numFmtId="0" fontId="174" fillId="0" borderId="19" xfId="0" applyFont="1" applyBorder="1" applyAlignment="1">
      <alignment vertical="center" wrapText="1"/>
    </xf>
    <xf numFmtId="49" fontId="147" fillId="0" borderId="19" xfId="0" applyNumberFormat="1" applyFont="1" applyFill="1" applyBorder="1" applyAlignment="1">
      <alignment horizontal="left" vertical="top" wrapText="1"/>
    </xf>
    <xf numFmtId="198" fontId="191" fillId="0" borderId="19" xfId="0" applyNumberFormat="1" applyFont="1" applyBorder="1" applyAlignment="1">
      <alignment horizontal="left"/>
    </xf>
    <xf numFmtId="0" fontId="191" fillId="0" borderId="19" xfId="0" applyFont="1" applyFill="1" applyBorder="1" applyAlignment="1">
      <alignment horizontal="center" vertical="center"/>
    </xf>
    <xf numFmtId="3" fontId="191" fillId="0" borderId="19" xfId="0" applyNumberFormat="1" applyFont="1" applyFill="1" applyBorder="1" applyAlignment="1">
      <alignment horizontal="right" vertical="top"/>
    </xf>
    <xf numFmtId="0" fontId="158" fillId="0" borderId="19" xfId="0" applyFont="1" applyFill="1" applyBorder="1" applyAlignment="1">
      <alignment horizontal="center" vertical="center"/>
    </xf>
    <xf numFmtId="3" fontId="191" fillId="0" borderId="19" xfId="71" applyNumberFormat="1" applyFont="1" applyFill="1" applyBorder="1" applyAlignment="1">
      <alignment horizontal="right" vertical="center"/>
      <protection/>
    </xf>
    <xf numFmtId="0" fontId="191" fillId="0" borderId="19" xfId="0" applyFont="1" applyFill="1" applyBorder="1" applyAlignment="1">
      <alignment horizontal="left" vertical="center"/>
    </xf>
    <xf numFmtId="3" fontId="192" fillId="0" borderId="19" xfId="0" applyNumberFormat="1" applyFont="1" applyFill="1" applyBorder="1" applyAlignment="1">
      <alignment horizontal="right" vertical="top"/>
    </xf>
    <xf numFmtId="0" fontId="192" fillId="0" borderId="19" xfId="0" applyFont="1" applyFill="1" applyBorder="1" applyAlignment="1">
      <alignment vertical="top"/>
    </xf>
    <xf numFmtId="0" fontId="192" fillId="0" borderId="24" xfId="0" applyFont="1" applyBorder="1" applyAlignment="1">
      <alignment horizontal="center" vertical="center" wrapText="1"/>
    </xf>
    <xf numFmtId="0" fontId="191" fillId="0" borderId="24" xfId="0" applyFont="1" applyFill="1" applyBorder="1" applyAlignment="1">
      <alignment horizontal="center" vertical="center"/>
    </xf>
    <xf numFmtId="0" fontId="192" fillId="0" borderId="24" xfId="0" applyFont="1" applyFill="1" applyBorder="1" applyAlignment="1">
      <alignment vertical="top"/>
    </xf>
    <xf numFmtId="3" fontId="191" fillId="0" borderId="24" xfId="71" applyNumberFormat="1" applyFont="1" applyFill="1" applyBorder="1" applyAlignment="1">
      <alignment horizontal="right" vertical="center"/>
      <protection/>
    </xf>
    <xf numFmtId="0" fontId="191" fillId="0" borderId="24" xfId="0" applyFont="1" applyFill="1" applyBorder="1" applyAlignment="1">
      <alignment horizontal="left" vertical="center"/>
    </xf>
    <xf numFmtId="0" fontId="191" fillId="0" borderId="24" xfId="0" applyFont="1" applyFill="1" applyBorder="1" applyAlignment="1" quotePrefix="1">
      <alignment horizontal="left" vertical="center"/>
    </xf>
    <xf numFmtId="0" fontId="164" fillId="0" borderId="0" xfId="0" applyFont="1" applyFill="1" applyAlignment="1">
      <alignment vertical="top"/>
    </xf>
    <xf numFmtId="0" fontId="147" fillId="0" borderId="22" xfId="0" applyFont="1" applyBorder="1" applyAlignment="1" quotePrefix="1">
      <alignment vertical="center"/>
    </xf>
    <xf numFmtId="49" fontId="32" fillId="0" borderId="19" xfId="0" applyNumberFormat="1" applyFont="1" applyFill="1" applyBorder="1" applyAlignment="1" quotePrefix="1">
      <alignment vertical="top" wrapText="1"/>
    </xf>
    <xf numFmtId="0" fontId="174" fillId="0" borderId="22" xfId="0" applyFont="1" applyBorder="1" applyAlignment="1">
      <alignment/>
    </xf>
    <xf numFmtId="0" fontId="27" fillId="0" borderId="19" xfId="0" applyFont="1" applyFill="1" applyBorder="1" applyAlignment="1">
      <alignment horizontal="justify" vertical="center" wrapText="1"/>
    </xf>
    <xf numFmtId="0" fontId="159" fillId="0" borderId="19" xfId="0" applyFont="1" applyFill="1" applyBorder="1" applyAlignment="1">
      <alignment horizontal="justify" vertical="center" wrapText="1"/>
    </xf>
    <xf numFmtId="49" fontId="5" fillId="0" borderId="19" xfId="0" applyNumberFormat="1" applyFont="1" applyFill="1" applyBorder="1" applyAlignment="1">
      <alignment horizontal="justify" vertical="top" wrapText="1"/>
    </xf>
    <xf numFmtId="0" fontId="149" fillId="0" borderId="19" xfId="0" applyFont="1" applyBorder="1" applyAlignment="1" quotePrefix="1">
      <alignment vertical="center" wrapText="1"/>
    </xf>
    <xf numFmtId="49" fontId="147" fillId="36" borderId="22" xfId="0" applyNumberFormat="1" applyFont="1" applyFill="1" applyBorder="1" applyAlignment="1">
      <alignment vertical="center" wrapText="1"/>
    </xf>
    <xf numFmtId="49" fontId="163" fillId="0" borderId="19" xfId="0" applyNumberFormat="1" applyFont="1" applyFill="1" applyBorder="1" applyAlignment="1">
      <alignment horizontal="justify" vertical="center" wrapText="1"/>
    </xf>
    <xf numFmtId="0" fontId="183" fillId="36" borderId="39" xfId="0" applyFont="1" applyFill="1" applyBorder="1" applyAlignment="1" quotePrefix="1">
      <alignment horizontal="left" vertical="top" wrapText="1"/>
    </xf>
    <xf numFmtId="0" fontId="193" fillId="36" borderId="19" xfId="0" applyFont="1" applyFill="1" applyBorder="1" applyAlignment="1">
      <alignment horizontal="center" vertical="top" wrapText="1"/>
    </xf>
    <xf numFmtId="0" fontId="193" fillId="36" borderId="19" xfId="0" applyFont="1" applyFill="1" applyBorder="1" applyAlignment="1">
      <alignment vertical="top" wrapText="1"/>
    </xf>
    <xf numFmtId="0" fontId="193" fillId="36" borderId="20" xfId="0" applyFont="1" applyFill="1" applyBorder="1" applyAlignment="1">
      <alignment vertical="top" wrapText="1"/>
    </xf>
    <xf numFmtId="0" fontId="6" fillId="36" borderId="19" xfId="0" applyFont="1" applyFill="1" applyBorder="1" applyAlignment="1" quotePrefix="1">
      <alignment horizontal="center" vertical="top"/>
    </xf>
    <xf numFmtId="0" fontId="32" fillId="36" borderId="19" xfId="0" applyFont="1" applyFill="1" applyBorder="1" applyAlignment="1" quotePrefix="1">
      <alignment horizontal="center" vertical="center"/>
    </xf>
    <xf numFmtId="0" fontId="32" fillId="36" borderId="19" xfId="0" applyFont="1" applyFill="1" applyBorder="1" applyAlignment="1">
      <alignment horizontal="center" vertical="center"/>
    </xf>
    <xf numFmtId="0" fontId="165" fillId="37" borderId="19" xfId="0" applyFont="1" applyFill="1" applyBorder="1" applyAlignment="1">
      <alignment horizontal="center" vertical="top" wrapText="1"/>
    </xf>
    <xf numFmtId="0" fontId="164" fillId="37" borderId="19" xfId="0" applyFont="1" applyFill="1" applyBorder="1" applyAlignment="1">
      <alignment horizontal="center" vertical="center" wrapText="1"/>
    </xf>
    <xf numFmtId="0" fontId="149" fillId="36" borderId="19" xfId="0" applyFont="1" applyFill="1" applyBorder="1" applyAlignment="1">
      <alignment horizontal="center" vertical="center" wrapText="1"/>
    </xf>
    <xf numFmtId="0" fontId="159" fillId="36" borderId="19" xfId="0" applyFont="1" applyFill="1" applyBorder="1" applyAlignment="1">
      <alignment horizontal="left" vertical="top"/>
    </xf>
    <xf numFmtId="0" fontId="171" fillId="36" borderId="19" xfId="0" applyFont="1" applyFill="1" applyBorder="1" applyAlignment="1">
      <alignment vertical="top"/>
    </xf>
    <xf numFmtId="0" fontId="194" fillId="36" borderId="39" xfId="0" applyFont="1" applyFill="1" applyBorder="1" applyAlignment="1">
      <alignment horizontal="left" vertical="top" wrapText="1"/>
    </xf>
    <xf numFmtId="0" fontId="160" fillId="0" borderId="1" xfId="0" applyFont="1" applyFill="1" applyBorder="1" applyAlignment="1">
      <alignment vertical="center" wrapText="1"/>
    </xf>
    <xf numFmtId="0" fontId="147" fillId="0" borderId="1" xfId="0" applyFont="1" applyFill="1" applyBorder="1" applyAlignment="1">
      <alignment horizontal="center" vertical="top" wrapText="1"/>
    </xf>
    <xf numFmtId="0" fontId="148" fillId="0" borderId="1" xfId="0" applyFont="1" applyFill="1" applyBorder="1" applyAlignment="1">
      <alignment horizontal="center" vertical="center"/>
    </xf>
    <xf numFmtId="3" fontId="147" fillId="0" borderId="1" xfId="0" applyNumberFormat="1" applyFont="1" applyFill="1" applyBorder="1" applyAlignment="1">
      <alignment horizontal="right" vertical="top"/>
    </xf>
    <xf numFmtId="3" fontId="147" fillId="0" borderId="1" xfId="0" applyNumberFormat="1" applyFont="1" applyFill="1" applyBorder="1" applyAlignment="1">
      <alignment horizontal="right" vertical="center"/>
    </xf>
    <xf numFmtId="0" fontId="27" fillId="0" borderId="37" xfId="0" applyFont="1" applyBorder="1" applyAlignment="1">
      <alignment horizontal="center" vertical="center" wrapText="1"/>
    </xf>
    <xf numFmtId="0" fontId="195" fillId="0" borderId="0" xfId="0" applyFont="1" applyFill="1" applyAlignment="1">
      <alignment vertical="top"/>
    </xf>
    <xf numFmtId="0" fontId="196" fillId="0" borderId="0" xfId="0" applyFont="1" applyFill="1" applyAlignment="1">
      <alignment vertical="top"/>
    </xf>
    <xf numFmtId="0" fontId="171" fillId="0" borderId="0" xfId="0" applyFont="1" applyFill="1" applyAlignment="1">
      <alignment vertical="top"/>
    </xf>
    <xf numFmtId="0" fontId="73" fillId="0" borderId="0" xfId="0" applyFont="1" applyFill="1" applyAlignment="1">
      <alignment vertical="top"/>
    </xf>
    <xf numFmtId="0" fontId="72" fillId="0" borderId="0" xfId="0" applyFont="1" applyFill="1" applyAlignment="1">
      <alignment vertical="top"/>
    </xf>
    <xf numFmtId="0" fontId="26" fillId="36" borderId="0" xfId="0" applyFont="1" applyFill="1" applyAlignment="1">
      <alignment vertical="top"/>
    </xf>
    <xf numFmtId="183" fontId="32" fillId="0" borderId="0" xfId="43" applyNumberFormat="1" applyFont="1" applyFill="1" applyAlignment="1">
      <alignment vertical="top"/>
    </xf>
    <xf numFmtId="0" fontId="74" fillId="0" borderId="0" xfId="0" applyFont="1" applyFill="1" applyAlignment="1">
      <alignment vertical="top"/>
    </xf>
    <xf numFmtId="183" fontId="180" fillId="0" borderId="0" xfId="43" applyNumberFormat="1" applyFont="1" applyFill="1" applyAlignment="1">
      <alignment vertical="top"/>
    </xf>
    <xf numFmtId="183" fontId="197" fillId="0" borderId="0" xfId="43" applyNumberFormat="1" applyFont="1" applyFill="1" applyAlignment="1">
      <alignment vertical="top"/>
    </xf>
    <xf numFmtId="0" fontId="75" fillId="0" borderId="0" xfId="0" applyFont="1" applyFill="1" applyAlignment="1">
      <alignment vertical="top"/>
    </xf>
    <xf numFmtId="0" fontId="73" fillId="36" borderId="0" xfId="0" applyFont="1" applyFill="1" applyAlignment="1">
      <alignment vertical="top"/>
    </xf>
    <xf numFmtId="0" fontId="26" fillId="36" borderId="0" xfId="0" applyFont="1" applyFill="1" applyAlignment="1" quotePrefix="1">
      <alignment vertical="top"/>
    </xf>
    <xf numFmtId="0" fontId="198" fillId="0" borderId="0" xfId="0" applyFont="1" applyFill="1" applyAlignment="1">
      <alignment vertical="top"/>
    </xf>
    <xf numFmtId="183" fontId="26" fillId="0" borderId="0" xfId="43" applyNumberFormat="1" applyFont="1" applyFill="1" applyAlignment="1">
      <alignment vertical="top"/>
    </xf>
    <xf numFmtId="183" fontId="26" fillId="0" borderId="0" xfId="43" applyNumberFormat="1" applyFont="1" applyFill="1" applyAlignment="1">
      <alignment vertical="center"/>
    </xf>
    <xf numFmtId="182" fontId="21" fillId="0" borderId="0" xfId="45" applyNumberFormat="1" applyFont="1" applyFill="1" applyBorder="1" applyAlignment="1">
      <alignment vertical="center"/>
    </xf>
    <xf numFmtId="182" fontId="21" fillId="0" borderId="0" xfId="45" applyNumberFormat="1" applyFont="1" applyFill="1" applyBorder="1" applyAlignment="1">
      <alignment horizontal="center" vertical="center"/>
    </xf>
    <xf numFmtId="182" fontId="75" fillId="0" borderId="0" xfId="43" applyNumberFormat="1" applyFont="1" applyFill="1" applyBorder="1" applyAlignment="1">
      <alignment horizontal="center" vertical="center"/>
    </xf>
    <xf numFmtId="0" fontId="26" fillId="0" borderId="0" xfId="0" applyFont="1" applyFill="1" applyAlignment="1">
      <alignment vertical="center"/>
    </xf>
    <xf numFmtId="0" fontId="76" fillId="0" borderId="0" xfId="0" applyFont="1" applyFill="1" applyAlignment="1">
      <alignment vertical="top"/>
    </xf>
    <xf numFmtId="0" fontId="77" fillId="0" borderId="0" xfId="0" applyFont="1" applyFill="1" applyAlignment="1">
      <alignment vertical="top"/>
    </xf>
    <xf numFmtId="0" fontId="60" fillId="0" borderId="0" xfId="0" applyFont="1" applyFill="1" applyAlignment="1">
      <alignment vertical="top" wrapText="1"/>
    </xf>
    <xf numFmtId="0" fontId="60" fillId="0" borderId="0" xfId="0" applyFont="1" applyFill="1" applyAlignment="1">
      <alignment vertical="top"/>
    </xf>
    <xf numFmtId="183" fontId="32" fillId="0" borderId="19" xfId="43" applyNumberFormat="1" applyFont="1" applyFill="1" applyBorder="1" applyAlignment="1">
      <alignment vertical="top"/>
    </xf>
    <xf numFmtId="0" fontId="167" fillId="0" borderId="23" xfId="0" applyFont="1" applyFill="1" applyBorder="1" applyAlignment="1" quotePrefix="1">
      <alignment horizontal="justify" vertical="center" wrapText="1" shrinkToFit="1"/>
    </xf>
    <xf numFmtId="0" fontId="167" fillId="0" borderId="26" xfId="0" applyFont="1" applyFill="1" applyBorder="1" applyAlignment="1" quotePrefix="1">
      <alignment horizontal="justify" vertical="center" wrapText="1" shrinkToFit="1"/>
    </xf>
    <xf numFmtId="3" fontId="38" fillId="36" borderId="0" xfId="0" applyNumberFormat="1" applyFont="1" applyFill="1" applyAlignment="1">
      <alignment horizontal="center" vertical="center" wrapText="1"/>
    </xf>
    <xf numFmtId="0" fontId="164" fillId="0" borderId="23" xfId="0" applyFont="1" applyFill="1" applyBorder="1" applyAlignment="1">
      <alignment horizontal="center" vertical="center" wrapText="1"/>
    </xf>
    <xf numFmtId="0" fontId="167" fillId="0" borderId="22" xfId="0" applyFont="1" applyBorder="1" applyAlignment="1">
      <alignment vertical="center" wrapText="1"/>
    </xf>
    <xf numFmtId="0" fontId="167" fillId="0" borderId="22" xfId="0" applyFont="1" applyFill="1" applyBorder="1" applyAlignment="1">
      <alignment horizontal="center" vertical="center"/>
    </xf>
    <xf numFmtId="183" fontId="164" fillId="0" borderId="19" xfId="43" applyNumberFormat="1" applyFont="1" applyBorder="1" applyAlignment="1">
      <alignment horizontal="right" vertical="center" wrapText="1"/>
    </xf>
    <xf numFmtId="182" fontId="41" fillId="0" borderId="0" xfId="45" applyNumberFormat="1" applyFont="1" applyFill="1" applyBorder="1" applyAlignment="1">
      <alignment horizontal="center" vertical="center"/>
    </xf>
    <xf numFmtId="0" fontId="199" fillId="0" borderId="0" xfId="0" applyFont="1" applyAlignment="1">
      <alignment/>
    </xf>
    <xf numFmtId="49" fontId="164" fillId="36" borderId="22" xfId="0" applyNumberFormat="1" applyFont="1" applyFill="1" applyBorder="1" applyAlignment="1">
      <alignment horizontal="left" vertical="center" wrapText="1"/>
    </xf>
    <xf numFmtId="0" fontId="193" fillId="36" borderId="23" xfId="0" applyFont="1" applyFill="1" applyBorder="1" applyAlignment="1">
      <alignment wrapText="1"/>
    </xf>
    <xf numFmtId="0" fontId="151" fillId="0" borderId="19" xfId="67" applyFont="1" applyBorder="1" applyAlignment="1">
      <alignment horizontal="left" vertical="center"/>
      <protection/>
    </xf>
    <xf numFmtId="0" fontId="200" fillId="0" borderId="19" xfId="0" applyFont="1" applyBorder="1" applyAlignment="1">
      <alignment/>
    </xf>
    <xf numFmtId="0" fontId="151" fillId="0" borderId="19" xfId="0" applyFont="1" applyBorder="1" applyAlignment="1">
      <alignment/>
    </xf>
    <xf numFmtId="183" fontId="162" fillId="0" borderId="19" xfId="43" applyNumberFormat="1" applyFont="1" applyBorder="1" applyAlignment="1">
      <alignment horizontal="right" wrapText="1"/>
    </xf>
    <xf numFmtId="0" fontId="167" fillId="0" borderId="23" xfId="0" applyFont="1" applyFill="1" applyBorder="1" applyAlignment="1" quotePrefix="1">
      <alignment horizontal="justify" vertical="center" wrapText="1" shrinkToFit="1"/>
    </xf>
    <xf numFmtId="3" fontId="164" fillId="0" borderId="23" xfId="0" applyNumberFormat="1" applyFont="1" applyFill="1" applyBorder="1" applyAlignment="1">
      <alignment horizontal="right" vertical="top"/>
    </xf>
    <xf numFmtId="0" fontId="164" fillId="0" borderId="25" xfId="0" applyFont="1" applyFill="1" applyBorder="1" applyAlignment="1" quotePrefix="1">
      <alignment horizontal="right" vertical="center" wrapText="1" shrinkToFit="1"/>
    </xf>
    <xf numFmtId="183" fontId="164" fillId="0" borderId="25" xfId="43" applyNumberFormat="1" applyFont="1" applyFill="1" applyBorder="1" applyAlignment="1" quotePrefix="1">
      <alignment horizontal="right" vertical="center" wrapText="1" shrinkToFit="1"/>
    </xf>
    <xf numFmtId="0" fontId="167" fillId="0" borderId="22" xfId="0" applyFont="1" applyFill="1" applyBorder="1" applyAlignment="1" quotePrefix="1">
      <alignment horizontal="center" vertical="center" wrapText="1" shrinkToFit="1"/>
    </xf>
    <xf numFmtId="183" fontId="162" fillId="0" borderId="19" xfId="43" applyNumberFormat="1" applyFont="1" applyFill="1" applyBorder="1" applyAlignment="1">
      <alignment horizontal="right" vertical="center"/>
    </xf>
    <xf numFmtId="183" fontId="164" fillId="0" borderId="19" xfId="43" applyNumberFormat="1" applyFont="1" applyFill="1" applyBorder="1" applyAlignment="1" quotePrefix="1">
      <alignment horizontal="right" vertical="center" wrapText="1" shrinkToFit="1"/>
    </xf>
    <xf numFmtId="0" fontId="167" fillId="0" borderId="21" xfId="0" applyFont="1" applyFill="1" applyBorder="1" applyAlignment="1" quotePrefix="1">
      <alignment horizontal="right" vertical="center" wrapText="1" shrinkToFit="1"/>
    </xf>
    <xf numFmtId="183" fontId="164" fillId="0" borderId="21" xfId="43" applyNumberFormat="1" applyFont="1" applyFill="1" applyBorder="1" applyAlignment="1" quotePrefix="1">
      <alignment horizontal="right" vertical="center" wrapText="1" shrinkToFit="1"/>
    </xf>
    <xf numFmtId="49" fontId="32" fillId="0" borderId="24" xfId="0" applyNumberFormat="1" applyFont="1" applyFill="1" applyBorder="1" applyAlignment="1">
      <alignment vertical="top" wrapText="1"/>
    </xf>
    <xf numFmtId="0" fontId="32" fillId="0" borderId="24" xfId="0" applyFont="1" applyFill="1" applyBorder="1" applyAlignment="1">
      <alignment horizontal="center" vertical="center"/>
    </xf>
    <xf numFmtId="3" fontId="32" fillId="0" borderId="24" xfId="0" applyNumberFormat="1" applyFont="1" applyFill="1" applyBorder="1" applyAlignment="1">
      <alignment horizontal="right" vertical="top"/>
    </xf>
    <xf numFmtId="49" fontId="32" fillId="0" borderId="0" xfId="0" applyNumberFormat="1" applyFont="1" applyFill="1" applyBorder="1" applyAlignment="1">
      <alignment vertical="top" wrapText="1"/>
    </xf>
    <xf numFmtId="0" fontId="199" fillId="0" borderId="0" xfId="0" applyFont="1" applyBorder="1" applyAlignment="1">
      <alignment/>
    </xf>
    <xf numFmtId="49" fontId="32" fillId="0" borderId="22" xfId="0" applyNumberFormat="1" applyFont="1" applyFill="1" applyBorder="1" applyAlignment="1">
      <alignment horizontal="center" vertical="top" wrapText="1"/>
    </xf>
    <xf numFmtId="0" fontId="32" fillId="0" borderId="22" xfId="0" applyFont="1" applyFill="1" applyBorder="1" applyAlignment="1">
      <alignment horizontal="center" vertical="center"/>
    </xf>
    <xf numFmtId="2" fontId="150" fillId="0" borderId="19" xfId="0" applyNumberFormat="1" applyFont="1" applyFill="1" applyBorder="1" applyAlignment="1">
      <alignment horizontal="justify" vertical="top" wrapText="1"/>
    </xf>
    <xf numFmtId="182" fontId="191" fillId="0" borderId="19" xfId="43" applyNumberFormat="1" applyFont="1" applyBorder="1" applyAlignment="1">
      <alignment/>
    </xf>
    <xf numFmtId="0" fontId="147" fillId="0" borderId="19" xfId="0" applyFont="1" applyBorder="1" applyAlignment="1">
      <alignment horizontal="left" vertical="center" wrapText="1"/>
    </xf>
    <xf numFmtId="3" fontId="41" fillId="0" borderId="40" xfId="63" applyNumberFormat="1" applyFont="1" applyBorder="1" applyAlignment="1">
      <alignment horizontal="center" vertical="center"/>
      <protection/>
    </xf>
    <xf numFmtId="3" fontId="201" fillId="36" borderId="41" xfId="63" applyNumberFormat="1" applyFont="1" applyFill="1" applyBorder="1" applyAlignment="1">
      <alignment horizontal="left" vertical="center"/>
      <protection/>
    </xf>
    <xf numFmtId="0" fontId="147" fillId="0" borderId="26" xfId="0" applyFont="1" applyFill="1" applyBorder="1" applyAlignment="1" quotePrefix="1">
      <alignment horizontal="center" vertical="top"/>
    </xf>
    <xf numFmtId="3" fontId="147" fillId="0" borderId="27" xfId="0" applyNumberFormat="1" applyFont="1" applyFill="1" applyBorder="1" applyAlignment="1">
      <alignment horizontal="right" vertical="top"/>
    </xf>
    <xf numFmtId="0" fontId="147" fillId="0" borderId="42" xfId="63" applyFont="1" applyBorder="1" applyAlignment="1">
      <alignment vertical="center"/>
      <protection/>
    </xf>
    <xf numFmtId="0" fontId="147" fillId="0" borderId="42" xfId="63" applyFont="1" applyBorder="1" applyAlignment="1">
      <alignment horizontal="center" vertical="center"/>
      <protection/>
    </xf>
    <xf numFmtId="3" fontId="147" fillId="0" borderId="21" xfId="0" applyNumberFormat="1" applyFont="1" applyFill="1" applyBorder="1" applyAlignment="1">
      <alignment horizontal="right" vertical="top"/>
    </xf>
    <xf numFmtId="182" fontId="147" fillId="0" borderId="42" xfId="45" applyNumberFormat="1" applyFont="1" applyBorder="1" applyAlignment="1">
      <alignment horizontal="center" vertical="center"/>
    </xf>
    <xf numFmtId="3" fontId="201" fillId="36" borderId="42" xfId="63" applyNumberFormat="1" applyFont="1" applyFill="1" applyBorder="1" applyAlignment="1">
      <alignment horizontal="left" vertical="center"/>
      <protection/>
    </xf>
    <xf numFmtId="0" fontId="147" fillId="0" borderId="22" xfId="0" applyFont="1" applyFill="1" applyBorder="1" applyAlignment="1" quotePrefix="1">
      <alignment horizontal="center" vertical="top"/>
    </xf>
    <xf numFmtId="0" fontId="147" fillId="0" borderId="42" xfId="63" applyFont="1" applyFill="1" applyBorder="1" applyAlignment="1">
      <alignment vertical="center"/>
      <protection/>
    </xf>
    <xf numFmtId="0" fontId="147" fillId="0" borderId="42" xfId="63" applyFont="1" applyFill="1" applyBorder="1" applyAlignment="1" quotePrefix="1">
      <alignment vertical="center"/>
      <protection/>
    </xf>
    <xf numFmtId="182" fontId="147" fillId="0" borderId="23" xfId="45" applyNumberFormat="1" applyFont="1" applyBorder="1" applyAlignment="1">
      <alignment horizontal="center" vertical="center"/>
    </xf>
    <xf numFmtId="14" fontId="147" fillId="0" borderId="42" xfId="63" applyNumberFormat="1" applyFont="1" applyBorder="1" applyAlignment="1">
      <alignment vertical="center"/>
      <protection/>
    </xf>
    <xf numFmtId="3" fontId="201" fillId="36" borderId="19" xfId="63" applyNumberFormat="1" applyFont="1" applyFill="1" applyBorder="1" applyAlignment="1">
      <alignment horizontal="left" vertical="center"/>
      <protection/>
    </xf>
    <xf numFmtId="0" fontId="147" fillId="0" borderId="19" xfId="0" applyFont="1" applyFill="1" applyBorder="1" applyAlignment="1" quotePrefix="1">
      <alignment horizontal="center" vertical="top"/>
    </xf>
    <xf numFmtId="182" fontId="147" fillId="0" borderId="19" xfId="45" applyNumberFormat="1" applyFont="1" applyBorder="1" applyAlignment="1">
      <alignment horizontal="center" vertical="center"/>
    </xf>
    <xf numFmtId="14" fontId="147" fillId="0" borderId="19" xfId="63" applyNumberFormat="1" applyFont="1" applyFill="1" applyBorder="1" applyAlignment="1">
      <alignment/>
      <protection/>
    </xf>
    <xf numFmtId="0" fontId="147" fillId="0" borderId="19" xfId="63" applyFont="1" applyFill="1" applyBorder="1" applyAlignment="1">
      <alignment/>
      <protection/>
    </xf>
    <xf numFmtId="0" fontId="147" fillId="0" borderId="19" xfId="63" applyFont="1" applyBorder="1" applyAlignment="1">
      <alignment/>
      <protection/>
    </xf>
    <xf numFmtId="0" fontId="147" fillId="0" borderId="19" xfId="63" applyFont="1" applyBorder="1" applyAlignment="1">
      <alignment vertical="center"/>
      <protection/>
    </xf>
    <xf numFmtId="0" fontId="147" fillId="0" borderId="19" xfId="63" applyFont="1" applyBorder="1" applyAlignment="1" quotePrefix="1">
      <alignment vertical="center"/>
      <protection/>
    </xf>
    <xf numFmtId="0" fontId="183" fillId="36" borderId="19" xfId="0" applyFont="1" applyFill="1" applyBorder="1" applyAlignment="1">
      <alignment horizontal="center" vertical="center" wrapText="1"/>
    </xf>
    <xf numFmtId="0" fontId="149" fillId="0" borderId="19" xfId="0" applyFont="1" applyBorder="1" applyAlignment="1">
      <alignment horizontal="center" vertical="center" wrapText="1"/>
    </xf>
    <xf numFmtId="49" fontId="147" fillId="0" borderId="19" xfId="0" applyNumberFormat="1" applyFont="1" applyFill="1" applyBorder="1" applyAlignment="1">
      <alignment horizontal="justify" vertical="top" wrapText="1"/>
    </xf>
    <xf numFmtId="0" fontId="43" fillId="0" borderId="24" xfId="0" applyFont="1" applyFill="1" applyBorder="1" applyAlignment="1" quotePrefix="1">
      <alignment horizontal="center" vertical="center"/>
    </xf>
    <xf numFmtId="0" fontId="43" fillId="37" borderId="19" xfId="0" applyFont="1" applyFill="1" applyBorder="1" applyAlignment="1" quotePrefix="1">
      <alignment horizontal="center" vertical="center"/>
    </xf>
    <xf numFmtId="0" fontId="159" fillId="0" borderId="1" xfId="0" applyFont="1" applyFill="1" applyBorder="1" applyAlignment="1">
      <alignment horizontal="center" vertical="center" wrapText="1"/>
    </xf>
    <xf numFmtId="0" fontId="167" fillId="0" borderId="24" xfId="0" applyFont="1" applyFill="1" applyBorder="1" applyAlignment="1">
      <alignment horizontal="center" vertical="center"/>
    </xf>
    <xf numFmtId="0" fontId="167" fillId="0" borderId="25" xfId="0" applyFont="1" applyFill="1" applyBorder="1" applyAlignment="1">
      <alignment horizontal="center" vertical="center"/>
    </xf>
    <xf numFmtId="0" fontId="194" fillId="37" borderId="19" xfId="0" applyFont="1" applyFill="1" applyBorder="1" applyAlignment="1">
      <alignment horizontal="center" vertical="center"/>
    </xf>
    <xf numFmtId="0" fontId="194" fillId="36" borderId="19" xfId="0" applyFont="1" applyFill="1" applyBorder="1" applyAlignment="1">
      <alignment horizontal="center" vertical="center"/>
    </xf>
    <xf numFmtId="0" fontId="202" fillId="0" borderId="1" xfId="0" applyFont="1" applyFill="1" applyBorder="1" applyAlignment="1">
      <alignment horizontal="center" vertical="center"/>
    </xf>
    <xf numFmtId="0" fontId="39" fillId="0" borderId="19" xfId="0" applyFont="1" applyFill="1" applyBorder="1" applyAlignment="1">
      <alignment horizontal="center" vertical="center"/>
    </xf>
    <xf numFmtId="0" fontId="27" fillId="0" borderId="25" xfId="0" applyFont="1" applyFill="1" applyBorder="1" applyAlignment="1">
      <alignment horizontal="center" vertical="center"/>
    </xf>
    <xf numFmtId="0" fontId="27" fillId="36"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 xfId="0" applyFont="1" applyFill="1" applyBorder="1" applyAlignment="1">
      <alignment horizontal="center" vertical="center"/>
    </xf>
    <xf numFmtId="0" fontId="33" fillId="0" borderId="0" xfId="0" applyFont="1" applyFill="1" applyAlignment="1">
      <alignment horizontal="center" vertical="center"/>
    </xf>
    <xf numFmtId="0" fontId="159" fillId="0" borderId="1" xfId="0" applyFont="1" applyFill="1" applyBorder="1" applyAlignment="1">
      <alignment horizontal="center" vertical="center"/>
    </xf>
    <xf numFmtId="0" fontId="171" fillId="0" borderId="1" xfId="0" applyFont="1" applyFill="1" applyBorder="1" applyAlignment="1">
      <alignment horizontal="center" vertical="center"/>
    </xf>
    <xf numFmtId="0" fontId="151" fillId="37" borderId="1" xfId="0" applyFont="1" applyFill="1" applyBorder="1" applyAlignment="1">
      <alignment horizontal="center" vertical="center"/>
    </xf>
    <xf numFmtId="0" fontId="155" fillId="37" borderId="1" xfId="0" applyFont="1" applyFill="1" applyBorder="1" applyAlignment="1">
      <alignment horizontal="center" vertical="center"/>
    </xf>
    <xf numFmtId="0" fontId="32" fillId="0" borderId="19" xfId="0" applyFont="1" applyFill="1" applyBorder="1" applyAlignment="1">
      <alignment vertical="center"/>
    </xf>
    <xf numFmtId="0" fontId="177" fillId="0" borderId="19" xfId="0" applyFont="1" applyFill="1" applyBorder="1" applyAlignment="1">
      <alignment horizontal="center" vertical="center"/>
    </xf>
    <xf numFmtId="0" fontId="177" fillId="0" borderId="25" xfId="0" applyFont="1" applyFill="1" applyBorder="1" applyAlignment="1">
      <alignment horizontal="center" vertical="center"/>
    </xf>
    <xf numFmtId="0" fontId="181" fillId="0" borderId="19" xfId="0" applyFont="1" applyFill="1" applyBorder="1" applyAlignment="1">
      <alignment horizontal="center" vertical="center"/>
    </xf>
    <xf numFmtId="49" fontId="147" fillId="0" borderId="19" xfId="0" applyNumberFormat="1" applyFont="1" applyFill="1" applyBorder="1" applyAlignment="1">
      <alignment horizontal="justify" vertical="center" wrapText="1"/>
    </xf>
    <xf numFmtId="183" fontId="171" fillId="2" borderId="19" xfId="45" applyNumberFormat="1" applyFont="1" applyFill="1" applyBorder="1" applyAlignment="1">
      <alignment horizontal="right" wrapText="1"/>
    </xf>
    <xf numFmtId="49" fontId="165" fillId="0" borderId="19" xfId="0" applyNumberFormat="1" applyFont="1" applyFill="1" applyBorder="1" applyAlignment="1">
      <alignment vertical="center" wrapText="1"/>
    </xf>
    <xf numFmtId="3" fontId="166" fillId="0" borderId="19" xfId="0" applyNumberFormat="1" applyFont="1" applyFill="1" applyBorder="1" applyAlignment="1">
      <alignment horizontal="right" vertical="center"/>
    </xf>
    <xf numFmtId="183" fontId="162" fillId="0" borderId="19" xfId="45" applyNumberFormat="1" applyFont="1" applyFill="1" applyBorder="1" applyAlignment="1">
      <alignment horizontal="right" vertical="center"/>
    </xf>
    <xf numFmtId="183" fontId="162" fillId="0" borderId="19" xfId="45" applyNumberFormat="1" applyFont="1" applyFill="1" applyBorder="1" applyAlignment="1">
      <alignment horizontal="right" vertical="top"/>
    </xf>
    <xf numFmtId="0" fontId="4" fillId="36" borderId="0" xfId="0" applyFont="1" applyFill="1" applyAlignment="1">
      <alignment vertical="top"/>
    </xf>
    <xf numFmtId="0" fontId="203" fillId="0" borderId="0" xfId="0" applyFont="1" applyAlignment="1">
      <alignment vertical="top"/>
    </xf>
    <xf numFmtId="3" fontId="203" fillId="0" borderId="19" xfId="0" applyNumberFormat="1" applyFont="1" applyFill="1" applyBorder="1" applyAlignment="1">
      <alignment horizontal="right" vertical="top"/>
    </xf>
    <xf numFmtId="183" fontId="164" fillId="0" borderId="21" xfId="43" applyNumberFormat="1" applyFont="1" applyBorder="1" applyAlignment="1">
      <alignment horizontal="right" vertical="center" wrapText="1"/>
    </xf>
    <xf numFmtId="0" fontId="167" fillId="0" borderId="22" xfId="62" applyNumberFormat="1" applyFont="1" applyFill="1" applyBorder="1" applyAlignment="1">
      <alignment horizontal="justify" vertical="center" wrapText="1"/>
      <protection/>
    </xf>
    <xf numFmtId="183" fontId="32" fillId="0" borderId="19" xfId="43" applyNumberFormat="1" applyFont="1" applyFill="1" applyBorder="1" applyAlignment="1">
      <alignment vertical="top" wrapText="1"/>
    </xf>
    <xf numFmtId="49" fontId="164" fillId="36" borderId="19" xfId="0" applyNumberFormat="1" applyFont="1" applyFill="1" applyBorder="1" applyAlignment="1">
      <alignment vertical="top" wrapText="1"/>
    </xf>
    <xf numFmtId="3" fontId="164" fillId="36" borderId="0" xfId="0" applyNumberFormat="1" applyFont="1" applyFill="1" applyBorder="1" applyAlignment="1">
      <alignment horizontal="right" vertical="center"/>
    </xf>
    <xf numFmtId="3" fontId="204" fillId="0" borderId="19" xfId="0" applyNumberFormat="1" applyFont="1" applyFill="1" applyBorder="1" applyAlignment="1">
      <alignment horizontal="right" vertical="center"/>
    </xf>
    <xf numFmtId="0" fontId="177" fillId="0" borderId="23" xfId="0" applyFont="1" applyBorder="1" applyAlignment="1">
      <alignment horizontal="justify" wrapText="1"/>
    </xf>
    <xf numFmtId="0" fontId="177" fillId="0" borderId="21" xfId="0" applyFont="1" applyBorder="1" applyAlignment="1">
      <alignment horizontal="justify" wrapText="1"/>
    </xf>
    <xf numFmtId="0" fontId="41" fillId="0" borderId="37" xfId="0" applyFont="1" applyBorder="1" applyAlignment="1">
      <alignment horizontal="left" vertical="center" wrapText="1"/>
    </xf>
    <xf numFmtId="3" fontId="179" fillId="36" borderId="19" xfId="0" applyNumberFormat="1" applyFont="1" applyFill="1" applyBorder="1" applyAlignment="1">
      <alignment horizontal="right" vertical="center"/>
    </xf>
    <xf numFmtId="182" fontId="183" fillId="0" borderId="19" xfId="46" applyNumberFormat="1" applyFont="1" applyBorder="1" applyAlignment="1">
      <alignment horizontal="center" vertical="center" wrapText="1"/>
    </xf>
    <xf numFmtId="182" fontId="183" fillId="0" borderId="19" xfId="0" applyNumberFormat="1" applyFont="1" applyBorder="1" applyAlignment="1">
      <alignment/>
    </xf>
    <xf numFmtId="182" fontId="183" fillId="0" borderId="19" xfId="43" applyNumberFormat="1" applyFont="1" applyFill="1" applyBorder="1" applyAlignment="1">
      <alignment horizontal="center" vertical="center" wrapText="1"/>
    </xf>
    <xf numFmtId="182" fontId="183" fillId="0" borderId="19" xfId="0" applyNumberFormat="1" applyFont="1" applyFill="1" applyBorder="1" applyAlignment="1">
      <alignment/>
    </xf>
    <xf numFmtId="3" fontId="179" fillId="0" borderId="19" xfId="0" applyNumberFormat="1" applyFont="1" applyFill="1" applyBorder="1" applyAlignment="1">
      <alignment horizontal="right" vertical="center" wrapText="1"/>
    </xf>
    <xf numFmtId="0" fontId="205" fillId="0" borderId="0" xfId="0" applyFont="1" applyFill="1" applyAlignment="1">
      <alignment vertical="top"/>
    </xf>
    <xf numFmtId="0" fontId="164" fillId="0" borderId="22" xfId="0" applyFont="1" applyFill="1" applyBorder="1" applyAlignment="1" quotePrefix="1">
      <alignment vertical="center" wrapText="1" shrinkToFit="1"/>
    </xf>
    <xf numFmtId="0" fontId="164" fillId="0" borderId="22" xfId="0" applyFont="1" applyBorder="1" applyAlignment="1">
      <alignment horizontal="center" vertical="center" wrapText="1"/>
    </xf>
    <xf numFmtId="3" fontId="164" fillId="0" borderId="22" xfId="0" applyNumberFormat="1" applyFont="1" applyFill="1" applyBorder="1" applyAlignment="1">
      <alignment horizontal="right" vertical="center"/>
    </xf>
    <xf numFmtId="0" fontId="165" fillId="0" borderId="22" xfId="0" applyFont="1" applyFill="1" applyBorder="1" applyAlignment="1" quotePrefix="1">
      <alignment horizontal="center" vertical="top"/>
    </xf>
    <xf numFmtId="0" fontId="148" fillId="0" borderId="0" xfId="0" applyFont="1" applyFill="1" applyAlignment="1">
      <alignment vertical="top"/>
    </xf>
    <xf numFmtId="183" fontId="164" fillId="0" borderId="19" xfId="43" applyNumberFormat="1" applyFont="1" applyBorder="1" applyAlignment="1">
      <alignment horizontal="right"/>
    </xf>
    <xf numFmtId="0" fontId="165" fillId="0" borderId="19" xfId="0" applyFont="1" applyFill="1" applyBorder="1" applyAlignment="1" quotePrefix="1">
      <alignment horizontal="center" vertical="top" wrapText="1"/>
    </xf>
    <xf numFmtId="0" fontId="21" fillId="0" borderId="37" xfId="0" applyFont="1" applyBorder="1" applyAlignment="1">
      <alignment horizontal="center" vertical="center" wrapText="1"/>
    </xf>
    <xf numFmtId="0" fontId="41" fillId="0" borderId="37" xfId="0" applyFont="1" applyBorder="1" applyAlignment="1">
      <alignment vertical="center" wrapText="1"/>
    </xf>
    <xf numFmtId="0" fontId="183" fillId="0" borderId="24" xfId="0" applyFont="1" applyBorder="1" applyAlignment="1">
      <alignment horizontal="center" vertical="center" wrapText="1"/>
    </xf>
    <xf numFmtId="0" fontId="183" fillId="36" borderId="24" xfId="0" applyFont="1" applyFill="1" applyBorder="1" applyAlignment="1">
      <alignment horizontal="center" vertical="center" wrapText="1"/>
    </xf>
    <xf numFmtId="0" fontId="183" fillId="0" borderId="30" xfId="0" applyFont="1" applyBorder="1" applyAlignment="1">
      <alignment horizontal="center" vertical="center" wrapText="1"/>
    </xf>
    <xf numFmtId="0" fontId="183" fillId="36" borderId="30" xfId="0" applyFont="1" applyFill="1" applyBorder="1" applyAlignment="1">
      <alignment horizontal="center" vertical="center" wrapText="1"/>
    </xf>
    <xf numFmtId="183" fontId="164" fillId="0" borderId="19" xfId="43" applyNumberFormat="1" applyFont="1" applyFill="1" applyBorder="1" applyAlignment="1">
      <alignment horizontal="right" vertical="center"/>
    </xf>
    <xf numFmtId="183" fontId="164" fillId="36" borderId="19" xfId="43" applyNumberFormat="1" applyFont="1" applyFill="1" applyBorder="1" applyAlignment="1">
      <alignment horizontal="right" vertical="center"/>
    </xf>
    <xf numFmtId="0" fontId="167" fillId="0" borderId="22" xfId="0" applyFont="1" applyFill="1" applyBorder="1" applyAlignment="1" quotePrefix="1">
      <alignment vertical="center" wrapText="1" shrinkToFit="1"/>
    </xf>
    <xf numFmtId="0" fontId="64" fillId="0" borderId="23" xfId="0" applyFont="1" applyBorder="1" applyAlignment="1">
      <alignment wrapText="1"/>
    </xf>
    <xf numFmtId="0" fontId="64" fillId="0" borderId="21" xfId="0" applyFont="1" applyBorder="1" applyAlignment="1">
      <alignment wrapText="1"/>
    </xf>
    <xf numFmtId="49" fontId="159" fillId="36" borderId="22" xfId="0" applyNumberFormat="1" applyFont="1" applyFill="1" applyBorder="1" applyAlignment="1">
      <alignment horizontal="justify" vertical="center" wrapText="1"/>
    </xf>
    <xf numFmtId="0" fontId="182" fillId="0" borderId="23" xfId="0" applyFont="1" applyBorder="1" applyAlignment="1">
      <alignment horizontal="justify" wrapText="1"/>
    </xf>
    <xf numFmtId="0" fontId="182" fillId="0" borderId="21" xfId="0" applyFont="1" applyBorder="1" applyAlignment="1">
      <alignment horizontal="justify" wrapText="1"/>
    </xf>
    <xf numFmtId="0" fontId="167" fillId="0" borderId="22" xfId="62" applyNumberFormat="1" applyFont="1" applyFill="1" applyBorder="1" applyAlignment="1">
      <alignment horizontal="justify" vertical="center" wrapText="1"/>
      <protection/>
    </xf>
    <xf numFmtId="49" fontId="164" fillId="36" borderId="22" xfId="0" applyNumberFormat="1" applyFont="1" applyFill="1" applyBorder="1" applyAlignment="1" quotePrefix="1">
      <alignment horizontal="left" vertical="top" wrapText="1"/>
    </xf>
    <xf numFmtId="0" fontId="0" fillId="0" borderId="21" xfId="0" applyBorder="1" applyAlignment="1">
      <alignment vertical="top" wrapText="1"/>
    </xf>
    <xf numFmtId="49" fontId="167" fillId="36" borderId="0" xfId="0" applyNumberFormat="1" applyFont="1" applyFill="1" applyBorder="1" applyAlignment="1">
      <alignment horizontal="justify" vertical="top" wrapText="1"/>
    </xf>
    <xf numFmtId="0" fontId="22" fillId="0" borderId="0" xfId="0" applyFont="1" applyBorder="1" applyAlignment="1">
      <alignment horizontal="justify" wrapText="1"/>
    </xf>
    <xf numFmtId="0" fontId="167" fillId="0" borderId="22" xfId="0" applyFont="1" applyFill="1" applyBorder="1" applyAlignment="1" quotePrefix="1">
      <alignment horizontal="justify" vertical="center" wrapText="1" shrinkToFit="1"/>
    </xf>
    <xf numFmtId="0" fontId="167" fillId="0" borderId="23" xfId="0" applyFont="1" applyFill="1" applyBorder="1" applyAlignment="1" quotePrefix="1">
      <alignment horizontal="justify" vertical="center" wrapText="1" shrinkToFit="1"/>
    </xf>
    <xf numFmtId="0" fontId="167" fillId="0" borderId="21" xfId="0" applyFont="1" applyFill="1" applyBorder="1" applyAlignment="1" quotePrefix="1">
      <alignment horizontal="justify" vertical="center" wrapText="1" shrinkToFit="1"/>
    </xf>
    <xf numFmtId="49" fontId="167" fillId="0" borderId="22" xfId="0" applyNumberFormat="1" applyFont="1" applyFill="1" applyBorder="1" applyAlignment="1">
      <alignment horizontal="justify" vertical="top" wrapText="1"/>
    </xf>
    <xf numFmtId="0" fontId="177" fillId="0" borderId="23" xfId="0" applyFont="1" applyBorder="1" applyAlignment="1">
      <alignment horizontal="justify" wrapText="1"/>
    </xf>
    <xf numFmtId="0" fontId="177" fillId="0" borderId="21" xfId="0" applyFont="1" applyBorder="1" applyAlignment="1">
      <alignment horizontal="justify" wrapText="1"/>
    </xf>
    <xf numFmtId="0" fontId="167" fillId="0" borderId="26" xfId="0" applyFont="1" applyFill="1" applyBorder="1" applyAlignment="1" quotePrefix="1">
      <alignment horizontal="justify" vertical="center" wrapText="1" shrinkToFit="1"/>
    </xf>
    <xf numFmtId="0" fontId="167" fillId="0" borderId="27" xfId="0" applyFont="1" applyFill="1" applyBorder="1" applyAlignment="1" quotePrefix="1">
      <alignment horizontal="justify" vertical="center" wrapText="1" shrinkToFit="1"/>
    </xf>
    <xf numFmtId="0" fontId="167" fillId="0" borderId="26" xfId="0" applyFont="1" applyBorder="1" applyAlignment="1">
      <alignment horizontal="justify" vertical="center" wrapText="1"/>
    </xf>
    <xf numFmtId="0" fontId="163" fillId="0" borderId="34" xfId="0" applyFont="1" applyBorder="1" applyAlignment="1">
      <alignment vertical="center" wrapText="1"/>
    </xf>
    <xf numFmtId="0" fontId="163" fillId="0" borderId="27" xfId="0" applyFont="1" applyBorder="1" applyAlignment="1">
      <alignment vertical="center" wrapText="1"/>
    </xf>
    <xf numFmtId="49" fontId="167" fillId="0" borderId="22" xfId="0" applyNumberFormat="1" applyFont="1" applyFill="1" applyBorder="1" applyAlignment="1">
      <alignment horizontal="justify" vertical="center" wrapText="1"/>
    </xf>
    <xf numFmtId="0" fontId="169" fillId="0" borderId="23" xfId="0" applyFont="1" applyBorder="1" applyAlignment="1">
      <alignment horizontal="justify" vertical="center" wrapText="1"/>
    </xf>
    <xf numFmtId="0" fontId="169" fillId="0" borderId="21" xfId="0" applyFont="1" applyBorder="1" applyAlignment="1">
      <alignment horizontal="justify" vertical="center" wrapText="1"/>
    </xf>
    <xf numFmtId="0" fontId="167" fillId="0" borderId="22" xfId="0" applyFont="1" applyFill="1" applyBorder="1" applyAlignment="1">
      <alignment horizontal="justify" vertical="center" wrapText="1"/>
    </xf>
    <xf numFmtId="0" fontId="64" fillId="0" borderId="23" xfId="0" applyFont="1" applyBorder="1" applyAlignment="1">
      <alignment horizontal="justify" vertical="center" wrapText="1"/>
    </xf>
    <xf numFmtId="0" fontId="64" fillId="0" borderId="21" xfId="0" applyFont="1" applyBorder="1" applyAlignment="1">
      <alignment horizontal="justify" vertical="center" wrapText="1"/>
    </xf>
    <xf numFmtId="49" fontId="159" fillId="36" borderId="26" xfId="0" applyNumberFormat="1" applyFont="1" applyFill="1" applyBorder="1" applyAlignment="1">
      <alignment vertical="top" wrapText="1"/>
    </xf>
    <xf numFmtId="0" fontId="147" fillId="36" borderId="34" xfId="0" applyFont="1" applyFill="1" applyBorder="1" applyAlignment="1">
      <alignment wrapText="1"/>
    </xf>
    <xf numFmtId="0" fontId="147" fillId="36" borderId="27" xfId="0" applyFont="1" applyFill="1" applyBorder="1" applyAlignment="1">
      <alignment wrapText="1"/>
    </xf>
    <xf numFmtId="49" fontId="159" fillId="36" borderId="34" xfId="0" applyNumberFormat="1" applyFont="1" applyFill="1" applyBorder="1" applyAlignment="1">
      <alignment vertical="top" wrapText="1"/>
    </xf>
    <xf numFmtId="49" fontId="167" fillId="36" borderId="22" xfId="0" applyNumberFormat="1" applyFont="1" applyFill="1" applyBorder="1" applyAlignment="1" quotePrefix="1">
      <alignment vertical="top" wrapText="1"/>
    </xf>
    <xf numFmtId="0" fontId="159" fillId="0" borderId="22" xfId="0" applyFont="1" applyFill="1" applyBorder="1" applyAlignment="1">
      <alignment horizontal="justify" vertical="center" wrapText="1"/>
    </xf>
    <xf numFmtId="0" fontId="21" fillId="0" borderId="23" xfId="0" applyFont="1" applyBorder="1" applyAlignment="1">
      <alignment/>
    </xf>
    <xf numFmtId="0" fontId="21" fillId="0" borderId="21" xfId="0" applyFont="1" applyBorder="1" applyAlignment="1">
      <alignment/>
    </xf>
    <xf numFmtId="2" fontId="167" fillId="36" borderId="22" xfId="0" applyNumberFormat="1" applyFont="1" applyFill="1" applyBorder="1" applyAlignment="1">
      <alignment horizontal="justify" vertical="center" wrapText="1"/>
    </xf>
    <xf numFmtId="2" fontId="167" fillId="36" borderId="23" xfId="0" applyNumberFormat="1" applyFont="1" applyFill="1" applyBorder="1" applyAlignment="1">
      <alignment horizontal="justify" vertical="center" wrapText="1"/>
    </xf>
    <xf numFmtId="2" fontId="167" fillId="36" borderId="21" xfId="0" applyNumberFormat="1" applyFont="1" applyFill="1" applyBorder="1" applyAlignment="1">
      <alignment horizontal="justify" vertical="center" wrapText="1"/>
    </xf>
    <xf numFmtId="49" fontId="194" fillId="37" borderId="22" xfId="0" applyNumberFormat="1" applyFont="1" applyFill="1" applyBorder="1" applyAlignment="1">
      <alignment horizontal="left" vertical="center" wrapText="1"/>
    </xf>
    <xf numFmtId="0" fontId="193" fillId="0" borderId="23" xfId="0" applyFont="1" applyBorder="1" applyAlignment="1">
      <alignment wrapText="1"/>
    </xf>
    <xf numFmtId="0" fontId="193" fillId="0" borderId="21" xfId="0" applyFont="1" applyBorder="1" applyAlignment="1">
      <alignment wrapText="1"/>
    </xf>
    <xf numFmtId="49" fontId="160" fillId="0" borderId="22" xfId="0" applyNumberFormat="1" applyFont="1" applyFill="1" applyBorder="1" applyAlignment="1">
      <alignment horizontal="justify" vertical="top" wrapText="1"/>
    </xf>
    <xf numFmtId="0" fontId="64" fillId="0" borderId="23" xfId="0" applyFont="1" applyBorder="1" applyAlignment="1">
      <alignment horizontal="justify" vertical="top" wrapText="1"/>
    </xf>
    <xf numFmtId="0" fontId="64" fillId="0" borderId="23" xfId="0" applyFont="1" applyBorder="1" applyAlignment="1">
      <alignment horizontal="justify" wrapText="1"/>
    </xf>
    <xf numFmtId="0" fontId="64" fillId="0" borderId="21" xfId="0" applyFont="1" applyBorder="1" applyAlignment="1">
      <alignment horizontal="justify" wrapText="1"/>
    </xf>
    <xf numFmtId="49" fontId="167" fillId="36" borderId="22" xfId="0" applyNumberFormat="1" applyFont="1" applyFill="1" applyBorder="1" applyAlignment="1" quotePrefix="1">
      <alignment horizontal="left" vertical="top" wrapText="1"/>
    </xf>
    <xf numFmtId="0" fontId="0" fillId="0" borderId="23" xfId="0" applyBorder="1" applyAlignment="1">
      <alignment vertical="top" wrapText="1"/>
    </xf>
    <xf numFmtId="49" fontId="164" fillId="36" borderId="22" xfId="0" applyNumberFormat="1" applyFont="1" applyFill="1" applyBorder="1" applyAlignment="1" quotePrefix="1">
      <alignment horizontal="lef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159" fillId="0" borderId="22" xfId="0" applyFont="1" applyFill="1" applyBorder="1" applyAlignment="1">
      <alignment vertical="center" wrapText="1"/>
    </xf>
    <xf numFmtId="0" fontId="64" fillId="0" borderId="34" xfId="0" applyFont="1" applyBorder="1" applyAlignment="1">
      <alignment wrapText="1"/>
    </xf>
    <xf numFmtId="0" fontId="158" fillId="0" borderId="19" xfId="0" applyFont="1" applyFill="1" applyBorder="1" applyAlignment="1">
      <alignment horizontal="center" vertical="top" wrapText="1"/>
    </xf>
    <xf numFmtId="49" fontId="159" fillId="36" borderId="22" xfId="0" applyNumberFormat="1" applyFont="1" applyFill="1" applyBorder="1" applyAlignment="1" quotePrefix="1">
      <alignment vertical="center" wrapText="1"/>
    </xf>
    <xf numFmtId="0" fontId="182" fillId="0" borderId="23" xfId="0" applyFont="1" applyBorder="1" applyAlignment="1">
      <alignment vertical="center" wrapText="1"/>
    </xf>
    <xf numFmtId="0" fontId="182" fillId="0" borderId="21" xfId="0" applyFont="1" applyBorder="1" applyAlignment="1">
      <alignment vertical="center" wrapText="1"/>
    </xf>
    <xf numFmtId="2" fontId="159" fillId="0" borderId="22" xfId="0" applyNumberFormat="1" applyFont="1" applyFill="1" applyBorder="1" applyAlignment="1">
      <alignment horizontal="justify" vertical="top" wrapText="1"/>
    </xf>
    <xf numFmtId="2" fontId="159" fillId="0" borderId="23" xfId="0" applyNumberFormat="1" applyFont="1" applyFill="1" applyBorder="1" applyAlignment="1">
      <alignment horizontal="justify" vertical="top" wrapText="1"/>
    </xf>
    <xf numFmtId="2" fontId="159" fillId="0" borderId="21" xfId="0" applyNumberFormat="1" applyFont="1" applyFill="1" applyBorder="1" applyAlignment="1">
      <alignment horizontal="justify" vertical="top" wrapText="1"/>
    </xf>
    <xf numFmtId="2" fontId="194" fillId="0" borderId="26" xfId="0" applyNumberFormat="1" applyFont="1" applyFill="1" applyBorder="1" applyAlignment="1">
      <alignment horizontal="justify" vertical="center" wrapText="1"/>
    </xf>
    <xf numFmtId="2" fontId="194" fillId="0" borderId="34" xfId="0" applyNumberFormat="1" applyFont="1" applyFill="1" applyBorder="1" applyAlignment="1">
      <alignment horizontal="justify" vertical="center" wrapText="1"/>
    </xf>
    <xf numFmtId="2" fontId="194" fillId="0" borderId="27" xfId="0" applyNumberFormat="1" applyFont="1" applyFill="1" applyBorder="1" applyAlignment="1">
      <alignment horizontal="justify" vertical="center" wrapText="1"/>
    </xf>
    <xf numFmtId="49" fontId="164" fillId="0" borderId="25" xfId="0" applyNumberFormat="1" applyFont="1" applyFill="1" applyBorder="1" applyAlignment="1">
      <alignment vertical="center" wrapText="1"/>
    </xf>
    <xf numFmtId="0" fontId="0" fillId="0" borderId="1" xfId="0" applyBorder="1" applyAlignment="1">
      <alignment vertical="center" wrapText="1"/>
    </xf>
    <xf numFmtId="0" fontId="0" fillId="0" borderId="24" xfId="0" applyBorder="1" applyAlignment="1">
      <alignment vertical="center" wrapText="1"/>
    </xf>
    <xf numFmtId="49" fontId="159" fillId="0" borderId="22" xfId="0" applyNumberFormat="1" applyFont="1" applyFill="1" applyBorder="1" applyAlignment="1" quotePrefix="1">
      <alignment horizontal="justify" vertical="top" wrapText="1"/>
    </xf>
    <xf numFmtId="0" fontId="189" fillId="0" borderId="23" xfId="0" applyFont="1" applyBorder="1" applyAlignment="1">
      <alignment horizontal="justify" vertical="center" wrapText="1"/>
    </xf>
    <xf numFmtId="0" fontId="189" fillId="0" borderId="21" xfId="0" applyFont="1" applyBorder="1" applyAlignment="1">
      <alignment horizontal="justify" vertical="center" wrapText="1"/>
    </xf>
    <xf numFmtId="0" fontId="22" fillId="0" borderId="23" xfId="0" applyFont="1" applyBorder="1" applyAlignment="1">
      <alignment wrapText="1"/>
    </xf>
    <xf numFmtId="0" fontId="22" fillId="0" borderId="21" xfId="0" applyFont="1" applyBorder="1" applyAlignment="1">
      <alignment wrapText="1"/>
    </xf>
    <xf numFmtId="49" fontId="167" fillId="36" borderId="22" xfId="0" applyNumberFormat="1" applyFont="1" applyFill="1" applyBorder="1" applyAlignment="1">
      <alignment horizontal="justify" vertical="top" wrapText="1"/>
    </xf>
    <xf numFmtId="0" fontId="22" fillId="0" borderId="23" xfId="0" applyFont="1" applyBorder="1" applyAlignment="1">
      <alignment horizontal="justify" wrapText="1"/>
    </xf>
    <xf numFmtId="0" fontId="22" fillId="0" borderId="21" xfId="0" applyFont="1" applyBorder="1" applyAlignment="1">
      <alignment horizontal="justify" wrapText="1"/>
    </xf>
    <xf numFmtId="0" fontId="160" fillId="0" borderId="22" xfId="0" applyFont="1" applyFill="1" applyBorder="1" applyAlignment="1">
      <alignment horizontal="justify" vertical="center" wrapText="1"/>
    </xf>
    <xf numFmtId="0" fontId="160" fillId="0" borderId="23" xfId="0" applyFont="1" applyFill="1" applyBorder="1" applyAlignment="1">
      <alignment horizontal="justify" vertical="center" wrapText="1"/>
    </xf>
    <xf numFmtId="0" fontId="160" fillId="0" borderId="21" xfId="0" applyFont="1" applyFill="1" applyBorder="1" applyAlignment="1">
      <alignment horizontal="justify" vertical="center" wrapText="1"/>
    </xf>
    <xf numFmtId="0" fontId="158" fillId="0" borderId="19" xfId="0" applyFont="1" applyFill="1" applyBorder="1" applyAlignment="1">
      <alignment horizontal="center" vertical="center" wrapText="1"/>
    </xf>
    <xf numFmtId="0" fontId="158" fillId="0" borderId="19" xfId="0" applyFont="1" applyFill="1" applyBorder="1" applyAlignment="1">
      <alignment horizontal="center"/>
    </xf>
    <xf numFmtId="0" fontId="21" fillId="0" borderId="23" xfId="0" applyFont="1" applyBorder="1" applyAlignment="1">
      <alignment horizontal="justify" vertical="center" wrapText="1"/>
    </xf>
    <xf numFmtId="0" fontId="21" fillId="0" borderId="21" xfId="0" applyFont="1" applyBorder="1" applyAlignment="1">
      <alignment horizontal="justify" vertical="center" wrapText="1"/>
    </xf>
    <xf numFmtId="0" fontId="167" fillId="0" borderId="22" xfId="0" applyFont="1" applyFill="1" applyBorder="1" applyAlignment="1">
      <alignment vertical="center" wrapText="1"/>
    </xf>
    <xf numFmtId="0" fontId="64" fillId="0" borderId="23" xfId="0" applyFont="1" applyBorder="1" applyAlignment="1">
      <alignment vertical="center" wrapText="1"/>
    </xf>
    <xf numFmtId="0" fontId="64" fillId="0" borderId="21" xfId="0" applyFont="1" applyBorder="1" applyAlignment="1">
      <alignment vertical="center" wrapText="1"/>
    </xf>
    <xf numFmtId="0" fontId="167" fillId="0"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164" fillId="0" borderId="22" xfId="0" applyFont="1" applyFill="1" applyBorder="1" applyAlignment="1" quotePrefix="1">
      <alignment horizontal="justify" vertical="center" wrapText="1"/>
    </xf>
    <xf numFmtId="0" fontId="164" fillId="0" borderId="23" xfId="0" applyFont="1" applyFill="1" applyBorder="1" applyAlignment="1">
      <alignment horizontal="justify" vertical="center" wrapText="1"/>
    </xf>
    <xf numFmtId="0" fontId="164" fillId="0" borderId="21" xfId="0" applyFont="1" applyFill="1" applyBorder="1" applyAlignment="1">
      <alignment horizontal="justify" vertical="center" wrapText="1"/>
    </xf>
    <xf numFmtId="0" fontId="167" fillId="0" borderId="25" xfId="0" applyFont="1" applyFill="1" applyBorder="1" applyAlignment="1">
      <alignment horizontal="center" vertical="center" wrapText="1"/>
    </xf>
    <xf numFmtId="0" fontId="21" fillId="0" borderId="1" xfId="0" applyFont="1" applyBorder="1" applyAlignment="1">
      <alignment horizontal="center" vertical="center" wrapText="1"/>
    </xf>
    <xf numFmtId="49" fontId="167" fillId="0" borderId="23" xfId="0" applyNumberFormat="1" applyFont="1" applyFill="1" applyBorder="1" applyAlignment="1">
      <alignment horizontal="justify" vertical="top" wrapText="1"/>
    </xf>
    <xf numFmtId="49" fontId="167" fillId="0" borderId="21" xfId="0" applyNumberFormat="1" applyFont="1" applyFill="1" applyBorder="1" applyAlignment="1">
      <alignment horizontal="justify" vertical="top" wrapText="1"/>
    </xf>
    <xf numFmtId="49" fontId="27" fillId="0" borderId="22" xfId="0" applyNumberFormat="1" applyFont="1" applyFill="1" applyBorder="1" applyAlignment="1">
      <alignment horizontal="justify" vertical="top" wrapText="1"/>
    </xf>
    <xf numFmtId="0" fontId="202" fillId="0" borderId="23" xfId="0" applyFont="1" applyBorder="1" applyAlignment="1">
      <alignment horizontal="justify" wrapText="1"/>
    </xf>
    <xf numFmtId="0" fontId="202" fillId="0" borderId="21" xfId="0" applyFont="1" applyBorder="1" applyAlignment="1">
      <alignment horizontal="justify" wrapText="1"/>
    </xf>
    <xf numFmtId="0" fontId="206" fillId="0" borderId="22" xfId="0" applyFont="1" applyFill="1" applyBorder="1" applyAlignment="1">
      <alignment horizontal="left" vertical="center" wrapText="1"/>
    </xf>
    <xf numFmtId="0" fontId="207" fillId="0" borderId="23" xfId="0" applyFont="1" applyBorder="1" applyAlignment="1">
      <alignment horizontal="left" vertical="center" wrapText="1"/>
    </xf>
    <xf numFmtId="0" fontId="207" fillId="0" borderId="21" xfId="0" applyFont="1" applyBorder="1" applyAlignment="1">
      <alignment horizontal="left" vertical="center" wrapText="1"/>
    </xf>
    <xf numFmtId="0" fontId="167" fillId="36" borderId="19" xfId="0" applyFont="1" applyFill="1" applyBorder="1" applyAlignment="1">
      <alignment horizontal="left" vertical="center" wrapText="1"/>
    </xf>
    <xf numFmtId="0" fontId="159" fillId="0" borderId="19" xfId="0" applyFont="1" applyFill="1" applyBorder="1" applyAlignment="1">
      <alignment horizontal="left" vertical="center" wrapText="1"/>
    </xf>
    <xf numFmtId="0" fontId="191" fillId="0" borderId="2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2" fontId="194" fillId="0" borderId="23" xfId="0" applyNumberFormat="1" applyFont="1" applyFill="1" applyBorder="1" applyAlignment="1">
      <alignment horizontal="justify" vertical="center" wrapText="1"/>
    </xf>
    <xf numFmtId="2" fontId="194" fillId="0" borderId="21" xfId="0" applyNumberFormat="1" applyFont="1" applyFill="1" applyBorder="1" applyAlignment="1">
      <alignment horizontal="justify" vertical="center" wrapText="1"/>
    </xf>
    <xf numFmtId="49" fontId="167" fillId="36" borderId="22" xfId="0" applyNumberFormat="1" applyFont="1" applyFill="1" applyBorder="1" applyAlignment="1">
      <alignment horizontal="justify" vertical="center" wrapText="1"/>
    </xf>
    <xf numFmtId="0" fontId="165" fillId="36" borderId="1" xfId="0" applyFont="1" applyFill="1" applyBorder="1" applyAlignment="1">
      <alignment horizontal="center" vertical="center" wrapText="1"/>
    </xf>
    <xf numFmtId="0" fontId="149" fillId="0" borderId="29" xfId="0" applyFont="1" applyFill="1" applyBorder="1" applyAlignment="1">
      <alignment horizontal="center" vertical="center" wrapText="1"/>
    </xf>
    <xf numFmtId="0" fontId="149" fillId="0" borderId="19" xfId="0" applyFont="1" applyFill="1" applyBorder="1" applyAlignment="1">
      <alignment horizontal="center" vertical="center" wrapText="1"/>
    </xf>
    <xf numFmtId="2" fontId="206" fillId="0" borderId="22" xfId="0" applyNumberFormat="1" applyFont="1" applyFill="1" applyBorder="1" applyAlignment="1">
      <alignment horizontal="justify" vertical="top" wrapText="1"/>
    </xf>
    <xf numFmtId="2" fontId="206" fillId="0" borderId="23" xfId="0" applyNumberFormat="1" applyFont="1" applyFill="1" applyBorder="1" applyAlignment="1">
      <alignment horizontal="justify" vertical="top" wrapText="1"/>
    </xf>
    <xf numFmtId="2" fontId="206" fillId="0" borderId="21" xfId="0" applyNumberFormat="1" applyFont="1" applyFill="1" applyBorder="1" applyAlignment="1">
      <alignment horizontal="justify" vertical="top" wrapText="1"/>
    </xf>
    <xf numFmtId="49" fontId="167" fillId="36" borderId="23" xfId="0" applyNumberFormat="1" applyFont="1" applyFill="1" applyBorder="1" applyAlignment="1">
      <alignment horizontal="justify" vertical="center" wrapText="1"/>
    </xf>
    <xf numFmtId="49" fontId="167" fillId="36" borderId="21" xfId="0" applyNumberFormat="1" applyFont="1" applyFill="1" applyBorder="1" applyAlignment="1">
      <alignment horizontal="justify" vertical="center" wrapText="1"/>
    </xf>
    <xf numFmtId="49" fontId="163" fillId="0" borderId="22" xfId="0" applyNumberFormat="1" applyFont="1" applyFill="1" applyBorder="1" applyAlignment="1">
      <alignment vertical="center" wrapText="1"/>
    </xf>
    <xf numFmtId="0" fontId="0" fillId="0" borderId="23" xfId="0" applyBorder="1" applyAlignment="1">
      <alignment wrapText="1"/>
    </xf>
    <xf numFmtId="0" fontId="0" fillId="0" borderId="21" xfId="0" applyBorder="1" applyAlignment="1">
      <alignment wrapText="1"/>
    </xf>
    <xf numFmtId="0" fontId="159" fillId="0" borderId="22" xfId="0" applyFont="1" applyBorder="1" applyAlignment="1">
      <alignment horizontal="justify" vertical="center" wrapText="1"/>
    </xf>
    <xf numFmtId="0" fontId="160" fillId="0" borderId="23" xfId="0" applyFont="1" applyBorder="1" applyAlignment="1">
      <alignment horizontal="justify" vertical="center" wrapText="1"/>
    </xf>
    <xf numFmtId="0" fontId="160" fillId="0" borderId="21" xfId="0" applyFont="1" applyBorder="1" applyAlignment="1">
      <alignment horizontal="justify" vertical="center" wrapText="1"/>
    </xf>
    <xf numFmtId="0" fontId="27" fillId="0" borderId="0" xfId="0" applyFont="1" applyFill="1" applyAlignment="1">
      <alignment horizontal="center" vertical="top" wrapText="1"/>
    </xf>
    <xf numFmtId="0" fontId="27" fillId="0" borderId="0" xfId="0" applyFont="1" applyFill="1" applyAlignment="1">
      <alignment horizontal="center" vertical="top"/>
    </xf>
    <xf numFmtId="49" fontId="37" fillId="0" borderId="37" xfId="0" applyNumberFormat="1" applyFont="1" applyFill="1" applyBorder="1" applyAlignment="1">
      <alignment horizontal="center" vertical="center" wrapText="1"/>
    </xf>
    <xf numFmtId="49" fontId="32" fillId="0" borderId="37" xfId="0" applyNumberFormat="1" applyFont="1" applyFill="1" applyBorder="1" applyAlignment="1">
      <alignment horizontal="center" vertical="center" wrapText="1"/>
    </xf>
    <xf numFmtId="0" fontId="79" fillId="0" borderId="43" xfId="0" applyFont="1" applyFill="1" applyBorder="1" applyAlignment="1">
      <alignment horizontal="center" vertical="center"/>
    </xf>
    <xf numFmtId="0" fontId="159" fillId="0" borderId="22" xfId="0" applyFont="1" applyFill="1" applyBorder="1" applyAlignment="1">
      <alignment horizontal="justify" vertical="top" wrapText="1"/>
    </xf>
    <xf numFmtId="0" fontId="159" fillId="0" borderId="23" xfId="0" applyFont="1" applyFill="1" applyBorder="1" applyAlignment="1">
      <alignment horizontal="justify" vertical="top" wrapText="1"/>
    </xf>
    <xf numFmtId="0" fontId="159" fillId="0" borderId="21" xfId="0" applyFont="1" applyFill="1" applyBorder="1" applyAlignment="1">
      <alignment horizontal="justify" vertical="top" wrapText="1"/>
    </xf>
    <xf numFmtId="0" fontId="159" fillId="0" borderId="22" xfId="0" applyNumberFormat="1" applyFont="1" applyFill="1" applyBorder="1" applyAlignment="1" quotePrefix="1">
      <alignment horizontal="justify" vertical="center" wrapText="1"/>
    </xf>
    <xf numFmtId="0" fontId="147" fillId="0" borderId="23" xfId="0" applyNumberFormat="1" applyFont="1" applyFill="1" applyBorder="1" applyAlignment="1">
      <alignment horizontal="justify" vertical="center" wrapText="1"/>
    </xf>
    <xf numFmtId="0" fontId="147" fillId="0" borderId="21" xfId="0" applyNumberFormat="1" applyFont="1" applyFill="1" applyBorder="1" applyAlignment="1">
      <alignment horizontal="justify" vertical="center" wrapText="1"/>
    </xf>
    <xf numFmtId="0" fontId="163" fillId="0" borderId="22" xfId="0" applyFont="1" applyFill="1" applyBorder="1" applyAlignment="1">
      <alignment horizontal="justify" vertical="center" wrapText="1"/>
    </xf>
    <xf numFmtId="0" fontId="163" fillId="0" borderId="23" xfId="0" applyFont="1" applyFill="1" applyBorder="1" applyAlignment="1">
      <alignment horizontal="justify" vertical="center" wrapText="1"/>
    </xf>
    <xf numFmtId="0" fontId="163" fillId="0" borderId="21" xfId="0" applyFont="1" applyFill="1" applyBorder="1" applyAlignment="1">
      <alignment horizontal="justify" vertical="center" wrapText="1"/>
    </xf>
    <xf numFmtId="0" fontId="54" fillId="0" borderId="19" xfId="0" applyFont="1" applyFill="1" applyBorder="1" applyAlignment="1">
      <alignment horizontal="left" vertical="center" wrapText="1"/>
    </xf>
    <xf numFmtId="0" fontId="163" fillId="0" borderId="19" xfId="0" applyFont="1" applyFill="1" applyBorder="1" applyAlignment="1">
      <alignment horizontal="left" vertical="center" wrapText="1"/>
    </xf>
    <xf numFmtId="0" fontId="192" fillId="0" borderId="1" xfId="0" applyFont="1" applyBorder="1" applyAlignment="1">
      <alignment horizontal="center" vertical="center" wrapText="1"/>
    </xf>
    <xf numFmtId="0" fontId="0" fillId="0" borderId="24" xfId="0" applyBorder="1" applyAlignment="1">
      <alignment wrapText="1"/>
    </xf>
    <xf numFmtId="0" fontId="167" fillId="0" borderId="22" xfId="0" applyNumberFormat="1" applyFont="1" applyFill="1" applyBorder="1" applyAlignment="1" quotePrefix="1">
      <alignment horizontal="justify" vertical="center" wrapText="1"/>
    </xf>
    <xf numFmtId="0" fontId="164" fillId="0" borderId="23" xfId="0" applyNumberFormat="1" applyFont="1" applyFill="1" applyBorder="1" applyAlignment="1">
      <alignment horizontal="justify" vertical="center" wrapText="1"/>
    </xf>
    <xf numFmtId="0" fontId="164" fillId="0" borderId="21" xfId="0" applyNumberFormat="1" applyFont="1" applyFill="1" applyBorder="1" applyAlignment="1">
      <alignment horizontal="justify" vertical="center" wrapText="1"/>
    </xf>
    <xf numFmtId="0" fontId="54" fillId="0" borderId="22" xfId="0" applyFont="1" applyFill="1" applyBorder="1" applyAlignment="1">
      <alignment horizontal="justify" vertical="center" wrapText="1"/>
    </xf>
    <xf numFmtId="49" fontId="159" fillId="0" borderId="22" xfId="0" applyNumberFormat="1" applyFont="1" applyFill="1" applyBorder="1" applyAlignment="1">
      <alignment horizontal="justify" vertical="top" wrapText="1"/>
    </xf>
    <xf numFmtId="49" fontId="159" fillId="0" borderId="23" xfId="0" applyNumberFormat="1" applyFont="1" applyFill="1" applyBorder="1" applyAlignment="1">
      <alignment horizontal="justify" vertical="top" wrapText="1"/>
    </xf>
    <xf numFmtId="49" fontId="159" fillId="0" borderId="21" xfId="0" applyNumberFormat="1" applyFont="1" applyFill="1" applyBorder="1" applyAlignment="1">
      <alignment horizontal="justify" vertical="top" wrapText="1"/>
    </xf>
    <xf numFmtId="2" fontId="159" fillId="0" borderId="22" xfId="0" applyNumberFormat="1" applyFont="1" applyFill="1" applyBorder="1" applyAlignment="1">
      <alignment horizontal="justify" vertical="center" wrapText="1"/>
    </xf>
    <xf numFmtId="0" fontId="182" fillId="0" borderId="23" xfId="0" applyFont="1" applyFill="1" applyBorder="1" applyAlignment="1">
      <alignment horizontal="justify" vertical="center" wrapText="1"/>
    </xf>
    <xf numFmtId="0" fontId="182" fillId="0" borderId="21" xfId="0" applyFont="1" applyFill="1" applyBorder="1" applyAlignment="1">
      <alignment horizontal="justify" vertical="center" wrapText="1"/>
    </xf>
    <xf numFmtId="49" fontId="160" fillId="0" borderId="22" xfId="0" applyNumberFormat="1" applyFont="1" applyFill="1" applyBorder="1" applyAlignment="1">
      <alignment vertical="center" wrapText="1"/>
    </xf>
    <xf numFmtId="0" fontId="208" fillId="0" borderId="23" xfId="0" applyFont="1" applyBorder="1" applyAlignment="1">
      <alignment wrapText="1"/>
    </xf>
    <xf numFmtId="0" fontId="208" fillId="0" borderId="21" xfId="0" applyFont="1" applyBorder="1" applyAlignment="1">
      <alignment wrapText="1"/>
    </xf>
    <xf numFmtId="0" fontId="167" fillId="0" borderId="22" xfId="0" applyFont="1" applyFill="1" applyBorder="1" applyAlignment="1">
      <alignment horizontal="justify" vertical="top" wrapText="1"/>
    </xf>
    <xf numFmtId="0" fontId="167" fillId="0" borderId="23" xfId="0" applyFont="1" applyFill="1" applyBorder="1" applyAlignment="1">
      <alignment horizontal="justify" vertical="top" wrapText="1"/>
    </xf>
    <xf numFmtId="0" fontId="167" fillId="0" borderId="21" xfId="0" applyFont="1" applyFill="1" applyBorder="1" applyAlignment="1">
      <alignment horizontal="justify" vertical="top" wrapText="1"/>
    </xf>
    <xf numFmtId="0" fontId="167" fillId="36" borderId="22" xfId="0" applyFont="1" applyFill="1" applyBorder="1" applyAlignment="1">
      <alignment horizontal="justify" vertical="top" wrapText="1"/>
    </xf>
    <xf numFmtId="0" fontId="167" fillId="36" borderId="23" xfId="0" applyFont="1" applyFill="1" applyBorder="1" applyAlignment="1">
      <alignment horizontal="justify" vertical="top" wrapText="1"/>
    </xf>
    <xf numFmtId="0" fontId="167" fillId="36" borderId="21" xfId="0" applyFont="1" applyFill="1" applyBorder="1" applyAlignment="1">
      <alignment horizontal="justify" vertical="top" wrapText="1"/>
    </xf>
    <xf numFmtId="0" fontId="36" fillId="0" borderId="37" xfId="0" applyFont="1" applyFill="1" applyBorder="1" applyAlignment="1">
      <alignment horizontal="center" vertical="center" wrapText="1"/>
    </xf>
    <xf numFmtId="0" fontId="36" fillId="0" borderId="37" xfId="0" applyFont="1" applyFill="1" applyBorder="1" applyAlignment="1">
      <alignment horizontal="center" vertical="center"/>
    </xf>
    <xf numFmtId="0" fontId="37" fillId="0" borderId="37" xfId="0" applyFont="1" applyFill="1" applyBorder="1" applyAlignment="1">
      <alignment horizontal="center" vertical="center" wrapText="1"/>
    </xf>
    <xf numFmtId="3" fontId="36" fillId="0" borderId="37" xfId="0" applyNumberFormat="1" applyFont="1" applyFill="1" applyBorder="1" applyAlignment="1">
      <alignment horizontal="center" vertical="center" wrapText="1"/>
    </xf>
    <xf numFmtId="49" fontId="167" fillId="0" borderId="22" xfId="0" applyNumberFormat="1" applyFont="1" applyFill="1" applyBorder="1" applyAlignment="1" quotePrefix="1">
      <alignment vertical="center" wrapText="1"/>
    </xf>
    <xf numFmtId="0" fontId="167" fillId="36" borderId="22" xfId="0" applyFont="1" applyFill="1" applyBorder="1" applyAlignment="1">
      <alignment horizontal="justify" vertical="center" wrapText="1"/>
    </xf>
    <xf numFmtId="0" fontId="167" fillId="36" borderId="23" xfId="0" applyFont="1" applyFill="1" applyBorder="1" applyAlignment="1">
      <alignment horizontal="justify" vertical="center" wrapText="1"/>
    </xf>
    <xf numFmtId="0" fontId="167" fillId="36" borderId="21" xfId="0" applyFont="1" applyFill="1" applyBorder="1" applyAlignment="1">
      <alignment horizontal="justify" vertical="center" wrapText="1"/>
    </xf>
    <xf numFmtId="0" fontId="165" fillId="0" borderId="25" xfId="0" applyFont="1" applyFill="1" applyBorder="1" applyAlignment="1">
      <alignment horizontal="center" vertical="center" wrapText="1"/>
    </xf>
    <xf numFmtId="2" fontId="159" fillId="0" borderId="34" xfId="0" applyNumberFormat="1" applyFont="1" applyFill="1" applyBorder="1" applyAlignment="1">
      <alignment horizontal="justify" vertical="top" wrapText="1"/>
    </xf>
    <xf numFmtId="2" fontId="159" fillId="0" borderId="27" xfId="0" applyNumberFormat="1" applyFont="1" applyFill="1" applyBorder="1" applyAlignment="1">
      <alignment horizontal="justify" vertical="top" wrapText="1"/>
    </xf>
    <xf numFmtId="0" fontId="159" fillId="36" borderId="19" xfId="0" applyFont="1" applyFill="1" applyBorder="1" applyAlignment="1">
      <alignment horizontal="left" vertical="center" wrapText="1"/>
    </xf>
    <xf numFmtId="0" fontId="167" fillId="0" borderId="22" xfId="0" applyFont="1" applyFill="1" applyBorder="1" applyAlignment="1">
      <alignment horizontal="left" vertical="center" wrapText="1"/>
    </xf>
    <xf numFmtId="0" fontId="0" fillId="0" borderId="23" xfId="0" applyBorder="1" applyAlignment="1">
      <alignment vertical="center" wrapText="1"/>
    </xf>
    <xf numFmtId="0" fontId="0" fillId="0" borderId="21" xfId="0" applyBorder="1" applyAlignment="1">
      <alignment vertical="center" wrapText="1"/>
    </xf>
    <xf numFmtId="0" fontId="167" fillId="0" borderId="23" xfId="0" applyNumberFormat="1" applyFont="1" applyFill="1" applyBorder="1" applyAlignment="1">
      <alignment horizontal="justify" vertical="center" wrapText="1"/>
    </xf>
    <xf numFmtId="0" fontId="167" fillId="0" borderId="21" xfId="0" applyNumberFormat="1" applyFont="1" applyFill="1" applyBorder="1" applyAlignment="1">
      <alignment horizontal="justify" vertical="center" wrapText="1"/>
    </xf>
    <xf numFmtId="49" fontId="159" fillId="0" borderId="22" xfId="0" applyNumberFormat="1" applyFont="1" applyFill="1" applyBorder="1" applyAlignment="1">
      <alignment vertical="center" wrapText="1"/>
    </xf>
    <xf numFmtId="49" fontId="159" fillId="0" borderId="23" xfId="0" applyNumberFormat="1" applyFont="1" applyFill="1" applyBorder="1" applyAlignment="1">
      <alignment vertical="center" wrapText="1"/>
    </xf>
    <xf numFmtId="49" fontId="159" fillId="0" borderId="21" xfId="0" applyNumberFormat="1" applyFont="1" applyFill="1" applyBorder="1" applyAlignment="1">
      <alignment vertical="center" wrapText="1"/>
    </xf>
    <xf numFmtId="0" fontId="178" fillId="0" borderId="23" xfId="0" applyFont="1" applyBorder="1" applyAlignment="1">
      <alignment horizontal="justify" vertical="center" wrapText="1"/>
    </xf>
    <xf numFmtId="0" fontId="178" fillId="0" borderId="21" xfId="0" applyFont="1" applyBorder="1" applyAlignment="1">
      <alignment horizontal="justify" vertical="center" wrapText="1"/>
    </xf>
    <xf numFmtId="0" fontId="181" fillId="0" borderId="23" xfId="0" applyFont="1" applyBorder="1" applyAlignment="1">
      <alignment horizontal="justify" wrapText="1"/>
    </xf>
    <xf numFmtId="0" fontId="181" fillId="0" borderId="21" xfId="0" applyFont="1" applyBorder="1" applyAlignment="1">
      <alignment horizontal="justify" wrapText="1"/>
    </xf>
    <xf numFmtId="0" fontId="0" fillId="0" borderId="23" xfId="0" applyBorder="1" applyAlignment="1">
      <alignment horizontal="justify" vertical="center" wrapText="1"/>
    </xf>
    <xf numFmtId="0" fontId="0" fillId="0" borderId="21" xfId="0" applyBorder="1" applyAlignment="1">
      <alignment horizontal="justify" vertical="center" wrapText="1"/>
    </xf>
    <xf numFmtId="2" fontId="167" fillId="0" borderId="22" xfId="0" applyNumberFormat="1" applyFont="1" applyFill="1" applyBorder="1" applyAlignment="1">
      <alignment horizontal="justify" vertical="center" wrapText="1"/>
    </xf>
    <xf numFmtId="2" fontId="167" fillId="0" borderId="23" xfId="0" applyNumberFormat="1" applyFont="1" applyFill="1" applyBorder="1" applyAlignment="1">
      <alignment horizontal="justify" vertical="center" wrapText="1"/>
    </xf>
    <xf numFmtId="2" fontId="167" fillId="0" borderId="21" xfId="0" applyNumberFormat="1" applyFont="1" applyFill="1" applyBorder="1" applyAlignment="1">
      <alignment horizontal="justify" vertical="center" wrapText="1"/>
    </xf>
    <xf numFmtId="49" fontId="159" fillId="0" borderId="22" xfId="0" applyNumberFormat="1" applyFont="1" applyFill="1" applyBorder="1" applyAlignment="1">
      <alignment horizontal="justify" vertical="center" wrapText="1"/>
    </xf>
    <xf numFmtId="0" fontId="208" fillId="0" borderId="23" xfId="0" applyFont="1" applyBorder="1" applyAlignment="1">
      <alignment horizontal="justify" wrapText="1"/>
    </xf>
    <xf numFmtId="0" fontId="208" fillId="0" borderId="21" xfId="0" applyFont="1" applyBorder="1" applyAlignment="1">
      <alignment horizontal="justify" wrapText="1"/>
    </xf>
    <xf numFmtId="0" fontId="0" fillId="0" borderId="23" xfId="0" applyBorder="1" applyAlignment="1">
      <alignment horizontal="justify" wrapText="1"/>
    </xf>
    <xf numFmtId="0" fontId="0" fillId="0" borderId="21" xfId="0" applyBorder="1" applyAlignment="1">
      <alignment horizontal="justify" wrapText="1"/>
    </xf>
    <xf numFmtId="0" fontId="148" fillId="0" borderId="23" xfId="0" applyFont="1" applyBorder="1" applyAlignment="1">
      <alignment horizontal="justify" wrapText="1"/>
    </xf>
    <xf numFmtId="0" fontId="148" fillId="0" borderId="21" xfId="0" applyFont="1" applyBorder="1" applyAlignment="1">
      <alignment horizontal="justify" wrapText="1"/>
    </xf>
    <xf numFmtId="0" fontId="167" fillId="0" borderId="26" xfId="0" applyFont="1" applyFill="1" applyBorder="1" applyAlignment="1">
      <alignment horizontal="left" vertical="center" wrapText="1"/>
    </xf>
    <xf numFmtId="0" fontId="64" fillId="0" borderId="34" xfId="0" applyFont="1" applyBorder="1" applyAlignment="1">
      <alignment vertical="center" wrapText="1"/>
    </xf>
    <xf numFmtId="0" fontId="149" fillId="0" borderId="25" xfId="0" applyFont="1" applyFill="1" applyBorder="1" applyAlignment="1">
      <alignment horizontal="center" vertical="center" wrapText="1"/>
    </xf>
    <xf numFmtId="0" fontId="208" fillId="0" borderId="24" xfId="0" applyFont="1" applyFill="1" applyBorder="1" applyAlignment="1">
      <alignment horizontal="center" vertical="center" wrapText="1"/>
    </xf>
    <xf numFmtId="49" fontId="167" fillId="36" borderId="22" xfId="0" applyNumberFormat="1" applyFont="1" applyFill="1" applyBorder="1" applyAlignment="1" quotePrefix="1">
      <alignment horizontal="justify" vertical="top" wrapText="1"/>
    </xf>
    <xf numFmtId="49" fontId="167" fillId="36" borderId="23" xfId="0" applyNumberFormat="1" applyFont="1" applyFill="1" applyBorder="1" applyAlignment="1" quotePrefix="1">
      <alignment horizontal="justify" vertical="top" wrapText="1"/>
    </xf>
    <xf numFmtId="49" fontId="167" fillId="36" borderId="21" xfId="0" applyNumberFormat="1" applyFont="1" applyFill="1" applyBorder="1" applyAlignment="1" quotePrefix="1">
      <alignment horizontal="justify" vertical="top" wrapText="1"/>
    </xf>
    <xf numFmtId="0" fontId="169" fillId="0" borderId="19" xfId="0" applyFont="1" applyBorder="1" applyAlignment="1">
      <alignment horizontal="center" vertical="center"/>
    </xf>
    <xf numFmtId="0" fontId="149" fillId="0" borderId="19" xfId="0" applyFont="1" applyFill="1" applyBorder="1" applyAlignment="1">
      <alignment horizontal="center" vertical="top" wrapText="1"/>
    </xf>
    <xf numFmtId="49" fontId="159" fillId="0" borderId="22" xfId="0" applyNumberFormat="1" applyFont="1" applyFill="1" applyBorder="1" applyAlignment="1">
      <alignment horizontal="left" vertical="top" wrapText="1"/>
    </xf>
    <xf numFmtId="49" fontId="159" fillId="0" borderId="23" xfId="0" applyNumberFormat="1" applyFont="1" applyFill="1" applyBorder="1" applyAlignment="1">
      <alignment horizontal="left" vertical="top" wrapText="1"/>
    </xf>
    <xf numFmtId="49" fontId="159" fillId="0" borderId="21" xfId="0" applyNumberFormat="1" applyFont="1" applyFill="1" applyBorder="1" applyAlignment="1">
      <alignment horizontal="left" vertical="top" wrapText="1"/>
    </xf>
    <xf numFmtId="49" fontId="201" fillId="0" borderId="22" xfId="0" applyNumberFormat="1" applyFont="1" applyFill="1" applyBorder="1" applyAlignment="1">
      <alignment horizontal="justify" vertical="top" wrapText="1"/>
    </xf>
    <xf numFmtId="49" fontId="201" fillId="0" borderId="23" xfId="0" applyNumberFormat="1" applyFont="1" applyFill="1" applyBorder="1" applyAlignment="1">
      <alignment horizontal="justify" vertical="top" wrapText="1"/>
    </xf>
    <xf numFmtId="49" fontId="201" fillId="0" borderId="21" xfId="0" applyNumberFormat="1" applyFont="1" applyFill="1" applyBorder="1" applyAlignment="1">
      <alignment horizontal="justify" vertical="top" wrapText="1"/>
    </xf>
    <xf numFmtId="0" fontId="60" fillId="0" borderId="25" xfId="0" applyFont="1" applyFill="1" applyBorder="1" applyAlignment="1">
      <alignment horizontal="center" vertical="top" wrapText="1"/>
    </xf>
    <xf numFmtId="0" fontId="60" fillId="0" borderId="1" xfId="0" applyFont="1" applyFill="1" applyBorder="1" applyAlignment="1">
      <alignment horizontal="center" vertical="top"/>
    </xf>
    <xf numFmtId="0" fontId="60" fillId="0" borderId="24" xfId="0" applyFont="1" applyFill="1" applyBorder="1" applyAlignment="1">
      <alignment horizontal="center" vertical="top"/>
    </xf>
    <xf numFmtId="2" fontId="27" fillId="0" borderId="39" xfId="0" applyNumberFormat="1" applyFont="1" applyFill="1" applyBorder="1" applyAlignment="1">
      <alignment horizontal="justify" vertical="top" wrapText="1"/>
    </xf>
    <xf numFmtId="2" fontId="27" fillId="0" borderId="31" xfId="0" applyNumberFormat="1" applyFont="1" applyFill="1" applyBorder="1" applyAlignment="1">
      <alignment horizontal="justify" vertical="top" wrapText="1"/>
    </xf>
    <xf numFmtId="2" fontId="27" fillId="0" borderId="20" xfId="0" applyNumberFormat="1" applyFont="1" applyFill="1" applyBorder="1" applyAlignment="1">
      <alignment horizontal="justify" vertical="top" wrapText="1"/>
    </xf>
    <xf numFmtId="0" fontId="182" fillId="0" borderId="19" xfId="0" applyFont="1" applyFill="1" applyBorder="1" applyAlignment="1">
      <alignment horizontal="center" vertical="center" wrapText="1"/>
    </xf>
    <xf numFmtId="0" fontId="169" fillId="0" borderId="23" xfId="0" applyFont="1" applyBorder="1" applyAlignment="1">
      <alignment vertical="top" wrapText="1"/>
    </xf>
    <xf numFmtId="0" fontId="169" fillId="0" borderId="21" xfId="0" applyFont="1" applyBorder="1" applyAlignment="1">
      <alignment vertical="top" wrapText="1"/>
    </xf>
    <xf numFmtId="0" fontId="164" fillId="36" borderId="25" xfId="0" applyFont="1" applyFill="1" applyBorder="1" applyAlignment="1">
      <alignment horizontal="center" vertical="center" wrapText="1"/>
    </xf>
    <xf numFmtId="0" fontId="177" fillId="0" borderId="34" xfId="0" applyFont="1" applyBorder="1" applyAlignment="1">
      <alignment horizontal="justify" wrapText="1"/>
    </xf>
    <xf numFmtId="0" fontId="159" fillId="36" borderId="22" xfId="0" applyFont="1" applyFill="1" applyBorder="1" applyAlignment="1" quotePrefix="1">
      <alignment horizontal="left" vertical="center" wrapText="1"/>
    </xf>
    <xf numFmtId="0" fontId="189" fillId="0" borderId="23" xfId="0" applyFont="1" applyBorder="1" applyAlignment="1">
      <alignment vertical="center" wrapText="1"/>
    </xf>
    <xf numFmtId="0" fontId="189" fillId="0" borderId="21" xfId="0" applyFont="1" applyBorder="1" applyAlignment="1">
      <alignment vertical="center" wrapText="1"/>
    </xf>
    <xf numFmtId="0" fontId="167" fillId="0" borderId="22" xfId="0" applyFont="1" applyFill="1" applyBorder="1" applyAlignment="1" quotePrefix="1">
      <alignment horizontal="justify" vertical="center" wrapText="1"/>
    </xf>
    <xf numFmtId="0" fontId="169" fillId="0" borderId="23" xfId="0" applyFont="1" applyBorder="1" applyAlignment="1">
      <alignment horizontal="justify" wrapText="1"/>
    </xf>
    <xf numFmtId="0" fontId="169" fillId="0" borderId="21" xfId="0" applyFont="1" applyBorder="1" applyAlignment="1">
      <alignment horizontal="justify" wrapText="1"/>
    </xf>
    <xf numFmtId="0" fontId="149" fillId="0" borderId="1" xfId="0" applyFont="1" applyFill="1" applyBorder="1" applyAlignment="1">
      <alignment horizontal="center" vertical="center" wrapText="1"/>
    </xf>
    <xf numFmtId="0" fontId="0" fillId="0" borderId="38" xfId="0" applyBorder="1" applyAlignment="1">
      <alignment horizontal="center" vertical="center" wrapText="1"/>
    </xf>
    <xf numFmtId="0" fontId="166" fillId="0" borderId="25" xfId="0" applyFont="1" applyFill="1" applyBorder="1" applyAlignment="1">
      <alignment horizontal="center" vertical="center" wrapText="1"/>
    </xf>
    <xf numFmtId="0" fontId="169" fillId="0" borderId="19" xfId="0" applyFont="1" applyBorder="1" applyAlignment="1">
      <alignment horizontal="center" vertical="center" wrapText="1"/>
    </xf>
    <xf numFmtId="0" fontId="169" fillId="0" borderId="25" xfId="0" applyFont="1" applyBorder="1" applyAlignment="1">
      <alignment horizontal="center" vertical="center" wrapText="1"/>
    </xf>
    <xf numFmtId="49" fontId="27" fillId="0" borderId="22" xfId="0" applyNumberFormat="1" applyFont="1" applyFill="1" applyBorder="1" applyAlignment="1">
      <alignment horizontal="justify" vertical="center" wrapText="1"/>
    </xf>
    <xf numFmtId="0" fontId="45" fillId="0" borderId="23" xfId="0" applyFont="1" applyBorder="1" applyAlignment="1">
      <alignment vertical="center" wrapText="1"/>
    </xf>
    <xf numFmtId="0" fontId="45" fillId="0" borderId="21" xfId="0" applyFont="1" applyBorder="1" applyAlignment="1">
      <alignment vertical="center" wrapText="1"/>
    </xf>
    <xf numFmtId="49" fontId="167" fillId="0" borderId="23" xfId="0" applyNumberFormat="1" applyFont="1" applyFill="1" applyBorder="1" applyAlignment="1">
      <alignment horizontal="justify" vertical="center" wrapText="1"/>
    </xf>
    <xf numFmtId="49" fontId="167" fillId="0" borderId="21" xfId="0" applyNumberFormat="1" applyFont="1" applyFill="1" applyBorder="1" applyAlignment="1">
      <alignment horizontal="justify" vertical="center" wrapText="1"/>
    </xf>
    <xf numFmtId="0" fontId="194" fillId="0" borderId="22" xfId="0" applyFont="1" applyBorder="1" applyAlignment="1">
      <alignment horizontal="justify" vertical="center" wrapText="1"/>
    </xf>
    <xf numFmtId="0" fontId="167" fillId="0" borderId="26" xfId="0" applyFont="1" applyFill="1" applyBorder="1" applyAlignment="1">
      <alignment horizontal="justify" vertical="top" wrapText="1"/>
    </xf>
    <xf numFmtId="0" fontId="167" fillId="0" borderId="34" xfId="0" applyFont="1" applyFill="1" applyBorder="1" applyAlignment="1">
      <alignment horizontal="justify" vertical="top" wrapText="1"/>
    </xf>
    <xf numFmtId="49" fontId="163" fillId="0" borderId="22" xfId="0" applyNumberFormat="1" applyFont="1" applyFill="1" applyBorder="1" applyAlignment="1">
      <alignment vertical="top" wrapText="1"/>
    </xf>
    <xf numFmtId="49" fontId="167" fillId="0" borderId="22" xfId="0" applyNumberFormat="1" applyFont="1" applyFill="1" applyBorder="1" applyAlignment="1">
      <alignment horizontal="left" vertical="top" wrapText="1"/>
    </xf>
    <xf numFmtId="0" fontId="194" fillId="36" borderId="39" xfId="0" applyFont="1" applyFill="1" applyBorder="1" applyAlignment="1">
      <alignment horizontal="justify" vertical="top" wrapText="1"/>
    </xf>
    <xf numFmtId="0" fontId="193" fillId="36" borderId="31" xfId="0" applyFont="1" applyFill="1" applyBorder="1" applyAlignment="1">
      <alignment horizontal="justify" vertical="top" wrapText="1"/>
    </xf>
    <xf numFmtId="0" fontId="193" fillId="36" borderId="20" xfId="0" applyFont="1" applyFill="1" applyBorder="1" applyAlignment="1">
      <alignment horizontal="justify" vertical="top" wrapText="1"/>
    </xf>
    <xf numFmtId="182" fontId="209" fillId="2" borderId="25"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45" fillId="0" borderId="24" xfId="0" applyFont="1" applyBorder="1" applyAlignment="1">
      <alignment horizontal="center" vertical="center" wrapText="1"/>
    </xf>
    <xf numFmtId="49" fontId="159" fillId="0" borderId="22" xfId="0" applyNumberFormat="1" applyFont="1" applyFill="1" applyBorder="1" applyAlignment="1" quotePrefix="1">
      <alignment horizontal="justify" vertical="center" wrapText="1"/>
    </xf>
    <xf numFmtId="0" fontId="182" fillId="0" borderId="19" xfId="0" applyFont="1" applyFill="1" applyBorder="1" applyAlignment="1" quotePrefix="1">
      <alignment horizontal="center" vertical="center"/>
    </xf>
    <xf numFmtId="49" fontId="32" fillId="0" borderId="0" xfId="0" applyNumberFormat="1" applyFont="1" applyBorder="1" applyAlignment="1" quotePrefix="1">
      <alignment horizontal="justify" vertical="top" wrapText="1"/>
    </xf>
    <xf numFmtId="0" fontId="0" fillId="0" borderId="0" xfId="0" applyAlignment="1">
      <alignment horizontal="justify" wrapText="1"/>
    </xf>
    <xf numFmtId="49" fontId="32" fillId="0" borderId="0" xfId="0" applyNumberFormat="1" applyFont="1" applyBorder="1" applyAlignment="1">
      <alignment horizontal="justify" vertical="top" wrapText="1"/>
    </xf>
    <xf numFmtId="49" fontId="32" fillId="0" borderId="0" xfId="0" applyNumberFormat="1" applyFont="1" applyFill="1" applyBorder="1" applyAlignment="1" quotePrefix="1">
      <alignment horizontal="justify" vertical="top" wrapText="1"/>
    </xf>
    <xf numFmtId="0" fontId="32" fillId="0" borderId="4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45" xfId="0" applyFont="1" applyBorder="1" applyAlignment="1">
      <alignment horizontal="center" vertical="center" wrapText="1"/>
    </xf>
    <xf numFmtId="49" fontId="32" fillId="0" borderId="0" xfId="0" applyNumberFormat="1" applyFont="1" applyFill="1" applyBorder="1" applyAlignment="1" quotePrefix="1">
      <alignment vertical="top" wrapText="1"/>
    </xf>
    <xf numFmtId="0" fontId="0" fillId="0" borderId="0" xfId="0" applyAlignment="1">
      <alignment wrapText="1"/>
    </xf>
    <xf numFmtId="49" fontId="48" fillId="0" borderId="46" xfId="0" applyNumberFormat="1" applyFont="1" applyFill="1" applyBorder="1" applyAlignment="1">
      <alignment vertical="top" wrapText="1"/>
    </xf>
    <xf numFmtId="0" fontId="0" fillId="0" borderId="46" xfId="0" applyBorder="1" applyAlignment="1">
      <alignment wrapText="1"/>
    </xf>
    <xf numFmtId="0" fontId="194" fillId="37" borderId="44" xfId="0" applyFont="1" applyFill="1" applyBorder="1" applyAlignment="1">
      <alignment vertical="center" wrapText="1"/>
    </xf>
    <xf numFmtId="0" fontId="194" fillId="37" borderId="5" xfId="0" applyFont="1" applyFill="1" applyBorder="1" applyAlignment="1">
      <alignment vertical="center" wrapText="1"/>
    </xf>
    <xf numFmtId="0" fontId="194" fillId="37" borderId="45" xfId="0" applyFont="1" applyFill="1" applyBorder="1" applyAlignment="1">
      <alignment vertical="center" wrapText="1"/>
    </xf>
    <xf numFmtId="0" fontId="210" fillId="38" borderId="44" xfId="0" applyFont="1" applyFill="1" applyBorder="1" applyAlignment="1">
      <alignment horizontal="left" vertical="top" wrapText="1"/>
    </xf>
    <xf numFmtId="0" fontId="210" fillId="38" borderId="5" xfId="0" applyFont="1" applyFill="1" applyBorder="1" applyAlignment="1">
      <alignment horizontal="left" vertical="top" wrapText="1"/>
    </xf>
    <xf numFmtId="0" fontId="210" fillId="38" borderId="45" xfId="0" applyFont="1" applyFill="1" applyBorder="1" applyAlignment="1">
      <alignment horizontal="left" vertical="top" wrapText="1"/>
    </xf>
    <xf numFmtId="0" fontId="39" fillId="0" borderId="0" xfId="0" applyFont="1" applyAlignment="1">
      <alignment horizontal="center" vertical="top" wrapText="1"/>
    </xf>
    <xf numFmtId="0" fontId="45" fillId="0" borderId="0" xfId="0" applyFont="1" applyAlignment="1">
      <alignment horizontal="center" vertical="top" wrapText="1"/>
    </xf>
    <xf numFmtId="0" fontId="52" fillId="0" borderId="0" xfId="0" applyFont="1" applyAlignment="1">
      <alignment horizontal="center" vertical="top" wrapText="1"/>
    </xf>
    <xf numFmtId="0" fontId="51" fillId="0" borderId="0" xfId="0" applyFont="1" applyAlignment="1">
      <alignment horizontal="center" vertical="top" wrapText="1"/>
    </xf>
    <xf numFmtId="0" fontId="39" fillId="38" borderId="44"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188" fillId="0" borderId="17" xfId="0" applyFont="1" applyBorder="1" applyAlignment="1">
      <alignment horizontal="center" vertical="center" wrapText="1"/>
    </xf>
    <xf numFmtId="0" fontId="0" fillId="0" borderId="38" xfId="0" applyBorder="1" applyAlignment="1">
      <alignment vertical="center" wrapText="1"/>
    </xf>
    <xf numFmtId="0" fontId="188" fillId="0" borderId="17" xfId="0" applyFont="1" applyBorder="1" applyAlignment="1">
      <alignment vertical="center" wrapText="1"/>
    </xf>
    <xf numFmtId="0" fontId="176" fillId="0" borderId="17" xfId="0" applyFont="1" applyBorder="1" applyAlignment="1">
      <alignment horizontal="center" vertical="center" wrapText="1"/>
    </xf>
    <xf numFmtId="0" fontId="206" fillId="36" borderId="22" xfId="0" applyFont="1" applyFill="1" applyBorder="1" applyAlignment="1">
      <alignment horizontal="justify" vertical="center" wrapText="1"/>
    </xf>
  </cellXfs>
  <cellStyles count="78">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3" xfId="63"/>
    <cellStyle name="Normal 3" xfId="64"/>
    <cellStyle name="Normal 45" xfId="65"/>
    <cellStyle name="Normal_Bang gia HDPE" xfId="66"/>
    <cellStyle name="Normal_Sheet1" xfId="67"/>
    <cellStyle name="Note" xfId="68"/>
    <cellStyle name="Output" xfId="69"/>
    <cellStyle name="Percent" xfId="70"/>
    <cellStyle name="Style 1" xfId="71"/>
    <cellStyle name="Title" xfId="72"/>
    <cellStyle name="Total" xfId="73"/>
    <cellStyle name="Warning Text" xfId="74"/>
    <cellStyle name="똿뗦먛귟 [0.00]_PRODUCT DETAIL Q1" xfId="75"/>
    <cellStyle name="똿뗦먛귟_PRODUCT DETAIL Q1" xfId="76"/>
    <cellStyle name="믅됞 [0.00]_PRODUCT DETAIL Q1" xfId="77"/>
    <cellStyle name="믅됞_PRODUCT DETAIL Q1" xfId="78"/>
    <cellStyle name="백분율_95" xfId="79"/>
    <cellStyle name="뷭?_BOOKSHIP" xfId="80"/>
    <cellStyle name="콤마 [0]_1202" xfId="81"/>
    <cellStyle name="콤마_1202" xfId="82"/>
    <cellStyle name="통화 [0]_1202" xfId="83"/>
    <cellStyle name="통화_1202" xfId="84"/>
    <cellStyle name="표준_(정보부문)월별인원계획" xfId="85"/>
    <cellStyle name="표준_kc-elec system check list" xfId="86"/>
    <cellStyle name="一般_Book1" xfId="87"/>
    <cellStyle name="千分位[0]_Book1" xfId="88"/>
    <cellStyle name="千分位_Book1" xfId="89"/>
    <cellStyle name="貨幣 [0]_Book1" xfId="90"/>
    <cellStyle name="貨幣_Book1" xfId="91"/>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987</xdr:row>
      <xdr:rowOff>0</xdr:rowOff>
    </xdr:from>
    <xdr:ext cx="228600" cy="266700"/>
    <xdr:sp fLocksText="0">
      <xdr:nvSpPr>
        <xdr:cNvPr id="1" name="TextBox 1"/>
        <xdr:cNvSpPr txBox="1">
          <a:spLocks noChangeArrowheads="1"/>
        </xdr:cNvSpPr>
      </xdr:nvSpPr>
      <xdr:spPr>
        <a:xfrm>
          <a:off x="11677650" y="3027807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987</xdr:row>
      <xdr:rowOff>0</xdr:rowOff>
    </xdr:from>
    <xdr:ext cx="238125" cy="266700"/>
    <xdr:sp fLocksText="0">
      <xdr:nvSpPr>
        <xdr:cNvPr id="2" name="TextBox 1"/>
        <xdr:cNvSpPr txBox="1">
          <a:spLocks noChangeArrowheads="1"/>
        </xdr:cNvSpPr>
      </xdr:nvSpPr>
      <xdr:spPr>
        <a:xfrm>
          <a:off x="11677650" y="30278070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1034</xdr:row>
      <xdr:rowOff>0</xdr:rowOff>
    </xdr:from>
    <xdr:ext cx="228600" cy="266700"/>
    <xdr:sp fLocksText="0">
      <xdr:nvSpPr>
        <xdr:cNvPr id="3" name="TextBox 7"/>
        <xdr:cNvSpPr txBox="1">
          <a:spLocks noChangeArrowheads="1"/>
        </xdr:cNvSpPr>
      </xdr:nvSpPr>
      <xdr:spPr>
        <a:xfrm>
          <a:off x="11677650" y="317239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987</xdr:row>
      <xdr:rowOff>0</xdr:rowOff>
    </xdr:from>
    <xdr:ext cx="238125" cy="266700"/>
    <xdr:sp fLocksText="0">
      <xdr:nvSpPr>
        <xdr:cNvPr id="4" name="TextBox 1"/>
        <xdr:cNvSpPr txBox="1">
          <a:spLocks noChangeArrowheads="1"/>
        </xdr:cNvSpPr>
      </xdr:nvSpPr>
      <xdr:spPr>
        <a:xfrm>
          <a:off x="11677650" y="30278070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2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3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4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5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6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7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8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9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0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0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1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2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3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4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5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6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7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8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5"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6"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7"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8"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199"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00" name="Text Box 82"/>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01" name="Text Box 83"/>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02" name="Text Box 84"/>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03" name="Text Box 85"/>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1373</xdr:row>
      <xdr:rowOff>0</xdr:rowOff>
    </xdr:from>
    <xdr:ext cx="0" cy="28575"/>
    <xdr:sp fLocksText="0">
      <xdr:nvSpPr>
        <xdr:cNvPr id="1204" name="Text Box 86"/>
        <xdr:cNvSpPr txBox="1">
          <a:spLocks noChangeArrowheads="1"/>
        </xdr:cNvSpPr>
      </xdr:nvSpPr>
      <xdr:spPr>
        <a:xfrm>
          <a:off x="2162175" y="4447127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17</xdr:row>
      <xdr:rowOff>0</xdr:rowOff>
    </xdr:from>
    <xdr:ext cx="228600" cy="266700"/>
    <xdr:sp fLocksText="0">
      <xdr:nvSpPr>
        <xdr:cNvPr id="1" name="TextBox 1"/>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17</xdr:row>
      <xdr:rowOff>0</xdr:rowOff>
    </xdr:from>
    <xdr:ext cx="228600" cy="266700"/>
    <xdr:sp fLocksText="0">
      <xdr:nvSpPr>
        <xdr:cNvPr id="2" name="TextBox 1"/>
        <xdr:cNvSpPr txBox="1">
          <a:spLocks noChangeArrowheads="1"/>
        </xdr:cNvSpPr>
      </xdr:nvSpPr>
      <xdr:spPr>
        <a:xfrm>
          <a:off x="8839200"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3" name="TextBox 3"/>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17</xdr:row>
      <xdr:rowOff>0</xdr:rowOff>
    </xdr:from>
    <xdr:ext cx="228600" cy="266700"/>
    <xdr:sp fLocksText="0">
      <xdr:nvSpPr>
        <xdr:cNvPr id="4" name="TextBox 1"/>
        <xdr:cNvSpPr txBox="1">
          <a:spLocks noChangeArrowheads="1"/>
        </xdr:cNvSpPr>
      </xdr:nvSpPr>
      <xdr:spPr>
        <a:xfrm>
          <a:off x="8839200"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5" name="TextBox 5"/>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17</xdr:row>
      <xdr:rowOff>0</xdr:rowOff>
    </xdr:from>
    <xdr:ext cx="228600" cy="266700"/>
    <xdr:sp fLocksText="0">
      <xdr:nvSpPr>
        <xdr:cNvPr id="6" name="TextBox 1"/>
        <xdr:cNvSpPr txBox="1">
          <a:spLocks noChangeArrowheads="1"/>
        </xdr:cNvSpPr>
      </xdr:nvSpPr>
      <xdr:spPr>
        <a:xfrm>
          <a:off x="8839200"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7" name="TextBox 7"/>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17</xdr:row>
      <xdr:rowOff>0</xdr:rowOff>
    </xdr:from>
    <xdr:ext cx="228600" cy="266700"/>
    <xdr:sp fLocksText="0">
      <xdr:nvSpPr>
        <xdr:cNvPr id="8" name="TextBox 1"/>
        <xdr:cNvSpPr txBox="1">
          <a:spLocks noChangeArrowheads="1"/>
        </xdr:cNvSpPr>
      </xdr:nvSpPr>
      <xdr:spPr>
        <a:xfrm>
          <a:off x="8839200"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268"/>
  <sheetViews>
    <sheetView tabSelected="1" zoomScaleSheetLayoutView="70" zoomScalePageLayoutView="55" workbookViewId="0" topLeftCell="A1">
      <selection activeCell="B1273" sqref="B1273"/>
    </sheetView>
  </sheetViews>
  <sheetFormatPr defaultColWidth="8.796875" defaultRowHeight="15"/>
  <cols>
    <col min="1" max="1" width="7.09765625" style="797" customWidth="1"/>
    <col min="2" max="2" width="65.5" style="33" customWidth="1"/>
    <col min="3" max="3" width="22.69921875" style="61" customWidth="1"/>
    <col min="4" max="4" width="8.59765625" style="38" customWidth="1"/>
    <col min="5" max="5" width="12.19921875" style="39" customWidth="1"/>
    <col min="6" max="6" width="13.3984375" style="39" customWidth="1"/>
    <col min="7" max="7" width="13" style="704" customWidth="1"/>
    <col min="8" max="8" width="13.8984375" style="28" customWidth="1"/>
    <col min="9" max="9" width="17.5" style="28" customWidth="1"/>
    <col min="10" max="16384" width="9" style="28" customWidth="1"/>
  </cols>
  <sheetData>
    <row r="1" spans="1:6" s="29" customFormat="1" ht="43.5" customHeight="1">
      <c r="A1" s="967" t="s">
        <v>2140</v>
      </c>
      <c r="B1" s="968"/>
      <c r="C1" s="968"/>
      <c r="D1" s="968"/>
      <c r="E1" s="968"/>
      <c r="F1" s="968"/>
    </row>
    <row r="2" spans="1:6" s="29" customFormat="1" ht="21.75" customHeight="1">
      <c r="A2" s="971" t="s">
        <v>2210</v>
      </c>
      <c r="B2" s="971"/>
      <c r="C2" s="971"/>
      <c r="D2" s="971"/>
      <c r="E2" s="971"/>
      <c r="F2" s="971"/>
    </row>
    <row r="3" spans="1:7" s="25" customFormat="1" ht="14.25">
      <c r="A3" s="1004" t="s">
        <v>1489</v>
      </c>
      <c r="B3" s="969" t="s">
        <v>119</v>
      </c>
      <c r="C3" s="1006" t="s">
        <v>41</v>
      </c>
      <c r="D3" s="1004" t="s">
        <v>220</v>
      </c>
      <c r="E3" s="1007" t="s">
        <v>433</v>
      </c>
      <c r="F3" s="1007" t="s">
        <v>434</v>
      </c>
      <c r="G3" s="26"/>
    </row>
    <row r="4" spans="1:7" s="25" customFormat="1" ht="14.25">
      <c r="A4" s="1005"/>
      <c r="B4" s="969"/>
      <c r="C4" s="1006"/>
      <c r="D4" s="1004"/>
      <c r="E4" s="1007"/>
      <c r="F4" s="1007"/>
      <c r="G4" s="26"/>
    </row>
    <row r="5" spans="1:7" s="25" customFormat="1" ht="14.25">
      <c r="A5" s="1005"/>
      <c r="B5" s="970"/>
      <c r="C5" s="1006"/>
      <c r="D5" s="1004"/>
      <c r="E5" s="1007"/>
      <c r="F5" s="1007"/>
      <c r="G5" s="26"/>
    </row>
    <row r="6" spans="1:7" s="25" customFormat="1" ht="14.25">
      <c r="A6" s="1005"/>
      <c r="B6" s="970"/>
      <c r="C6" s="1006"/>
      <c r="D6" s="1004"/>
      <c r="E6" s="1007"/>
      <c r="F6" s="1007"/>
      <c r="G6" s="26"/>
    </row>
    <row r="7" spans="1:7" s="25" customFormat="1" ht="30.75" customHeight="1">
      <c r="A7" s="1005"/>
      <c r="B7" s="969"/>
      <c r="C7" s="1006"/>
      <c r="D7" s="1004"/>
      <c r="E7" s="1007"/>
      <c r="F7" s="1007"/>
      <c r="G7" s="26"/>
    </row>
    <row r="8" spans="1:7" s="22" customFormat="1" ht="19.5" customHeight="1">
      <c r="A8" s="784" t="s">
        <v>362</v>
      </c>
      <c r="B8" s="258" t="s">
        <v>363</v>
      </c>
      <c r="C8" s="258" t="s">
        <v>364</v>
      </c>
      <c r="D8" s="258" t="s">
        <v>365</v>
      </c>
      <c r="E8" s="258" t="s">
        <v>366</v>
      </c>
      <c r="F8" s="258" t="s">
        <v>367</v>
      </c>
      <c r="G8" s="32"/>
    </row>
    <row r="9" spans="1:7" s="22" customFormat="1" ht="19.5" customHeight="1">
      <c r="A9" s="785" t="s">
        <v>388</v>
      </c>
      <c r="B9" s="107" t="s">
        <v>389</v>
      </c>
      <c r="C9" s="84"/>
      <c r="D9" s="84"/>
      <c r="E9" s="84"/>
      <c r="F9" s="84"/>
      <c r="G9" s="32"/>
    </row>
    <row r="10" spans="1:7" s="111" customFormat="1" ht="18.75">
      <c r="A10" s="277" t="s">
        <v>121</v>
      </c>
      <c r="B10" s="114" t="s">
        <v>390</v>
      </c>
      <c r="C10" s="115"/>
      <c r="D10" s="116"/>
      <c r="E10" s="117"/>
      <c r="F10" s="117"/>
      <c r="G10" s="700"/>
    </row>
    <row r="11" spans="1:7" s="22" customFormat="1" ht="57.75" customHeight="1">
      <c r="A11" s="287">
        <v>1</v>
      </c>
      <c r="B11" s="675" t="s">
        <v>936</v>
      </c>
      <c r="C11" s="407" t="s">
        <v>3</v>
      </c>
      <c r="D11" s="46" t="s">
        <v>40</v>
      </c>
      <c r="E11" s="47"/>
      <c r="F11" s="824">
        <v>1660</v>
      </c>
      <c r="G11" s="32"/>
    </row>
    <row r="12" spans="1:7" s="22" customFormat="1" ht="56.25">
      <c r="A12" s="287">
        <v>2</v>
      </c>
      <c r="B12" s="676" t="s">
        <v>934</v>
      </c>
      <c r="C12" s="62"/>
      <c r="D12" s="46"/>
      <c r="E12" s="47"/>
      <c r="F12" s="824">
        <v>1810</v>
      </c>
      <c r="G12" s="32"/>
    </row>
    <row r="13" spans="1:7" s="22" customFormat="1" ht="37.5">
      <c r="A13" s="287">
        <v>3</v>
      </c>
      <c r="B13" s="677" t="s">
        <v>1428</v>
      </c>
      <c r="C13" s="62" t="s">
        <v>3</v>
      </c>
      <c r="D13" s="46" t="s">
        <v>89</v>
      </c>
      <c r="E13" s="47"/>
      <c r="F13" s="47">
        <v>1640</v>
      </c>
      <c r="G13" s="32"/>
    </row>
    <row r="14" spans="1:7" s="22" customFormat="1" ht="38.25" customHeight="1">
      <c r="A14" s="287">
        <v>4</v>
      </c>
      <c r="B14" s="109" t="s">
        <v>1327</v>
      </c>
      <c r="C14" s="62" t="s">
        <v>3</v>
      </c>
      <c r="D14" s="46" t="s">
        <v>89</v>
      </c>
      <c r="E14" s="47"/>
      <c r="F14" s="47">
        <v>1700</v>
      </c>
      <c r="G14" s="32"/>
    </row>
    <row r="15" spans="1:7" s="22" customFormat="1" ht="38.25" customHeight="1">
      <c r="A15" s="287">
        <v>5</v>
      </c>
      <c r="B15" s="109" t="s">
        <v>2025</v>
      </c>
      <c r="C15" s="62" t="s">
        <v>3</v>
      </c>
      <c r="D15" s="46" t="s">
        <v>89</v>
      </c>
      <c r="E15" s="47"/>
      <c r="F15" s="824">
        <v>1810</v>
      </c>
      <c r="G15" s="32"/>
    </row>
    <row r="16" spans="1:7" s="22" customFormat="1" ht="37.5">
      <c r="A16" s="287">
        <v>6</v>
      </c>
      <c r="B16" s="557" t="s">
        <v>1912</v>
      </c>
      <c r="C16" s="65" t="s">
        <v>3</v>
      </c>
      <c r="D16" s="46" t="s">
        <v>89</v>
      </c>
      <c r="E16" s="47"/>
      <c r="F16" s="829">
        <f>90500/50</f>
        <v>1810</v>
      </c>
      <c r="G16" s="32"/>
    </row>
    <row r="17" spans="1:7" s="22" customFormat="1" ht="56.25">
      <c r="A17" s="287">
        <v>7</v>
      </c>
      <c r="B17" s="557" t="s">
        <v>2164</v>
      </c>
      <c r="C17" s="65" t="s">
        <v>3</v>
      </c>
      <c r="D17" s="46" t="s">
        <v>89</v>
      </c>
      <c r="E17" s="47"/>
      <c r="F17" s="829"/>
      <c r="G17" s="32"/>
    </row>
    <row r="18" spans="1:7" s="22" customFormat="1" ht="18.75">
      <c r="A18" s="287"/>
      <c r="B18" s="408" t="s">
        <v>2165</v>
      </c>
      <c r="C18" s="65" t="s">
        <v>762</v>
      </c>
      <c r="D18" s="46"/>
      <c r="E18" s="47">
        <f>86000/50</f>
        <v>1720</v>
      </c>
      <c r="F18" s="829"/>
      <c r="G18" s="32"/>
    </row>
    <row r="19" spans="1:7" s="22" customFormat="1" ht="18.75">
      <c r="A19" s="287"/>
      <c r="B19" s="408" t="s">
        <v>2166</v>
      </c>
      <c r="C19" s="65" t="s">
        <v>762</v>
      </c>
      <c r="D19" s="46" t="s">
        <v>89</v>
      </c>
      <c r="E19" s="47">
        <f>92000/50</f>
        <v>1840</v>
      </c>
      <c r="F19" s="829"/>
      <c r="G19" s="32"/>
    </row>
    <row r="20" spans="1:7" s="22" customFormat="1" ht="37.5">
      <c r="A20" s="287">
        <v>8</v>
      </c>
      <c r="B20" s="557" t="s">
        <v>2026</v>
      </c>
      <c r="C20" s="65" t="s">
        <v>3</v>
      </c>
      <c r="D20" s="46" t="s">
        <v>89</v>
      </c>
      <c r="E20" s="47"/>
      <c r="F20" s="829">
        <v>1780</v>
      </c>
      <c r="G20" s="32"/>
    </row>
    <row r="21" spans="1:7" s="22" customFormat="1" ht="72.75" customHeight="1">
      <c r="A21" s="287">
        <v>9</v>
      </c>
      <c r="B21" s="557" t="s">
        <v>1913</v>
      </c>
      <c r="C21" s="65" t="s">
        <v>712</v>
      </c>
      <c r="D21" s="46" t="s">
        <v>89</v>
      </c>
      <c r="E21" s="47"/>
      <c r="F21" s="254">
        <f>95000/50</f>
        <v>1900</v>
      </c>
      <c r="G21" s="32"/>
    </row>
    <row r="22" spans="1:7" s="22" customFormat="1" ht="60" customHeight="1">
      <c r="A22" s="287">
        <v>10</v>
      </c>
      <c r="B22" s="557" t="s">
        <v>2027</v>
      </c>
      <c r="C22" s="65"/>
      <c r="D22" s="46" t="s">
        <v>89</v>
      </c>
      <c r="E22" s="47"/>
      <c r="F22" s="254"/>
      <c r="G22" s="32"/>
    </row>
    <row r="23" spans="1:7" s="22" customFormat="1" ht="19.5" customHeight="1">
      <c r="A23" s="287"/>
      <c r="B23" s="408" t="s">
        <v>1280</v>
      </c>
      <c r="C23" s="65" t="s">
        <v>762</v>
      </c>
      <c r="D23" s="46"/>
      <c r="E23" s="47"/>
      <c r="F23" s="254">
        <f>72000/50</f>
        <v>1440</v>
      </c>
      <c r="G23" s="32"/>
    </row>
    <row r="24" spans="1:7" s="22" customFormat="1" ht="20.25" customHeight="1">
      <c r="A24" s="287"/>
      <c r="B24" s="408" t="s">
        <v>1281</v>
      </c>
      <c r="C24" s="65" t="s">
        <v>762</v>
      </c>
      <c r="D24" s="46" t="s">
        <v>89</v>
      </c>
      <c r="E24" s="47"/>
      <c r="F24" s="254">
        <f>82000/50</f>
        <v>1640</v>
      </c>
      <c r="G24" s="32"/>
    </row>
    <row r="25" spans="1:7" s="22" customFormat="1" ht="37.5" customHeight="1">
      <c r="A25" s="287">
        <v>11</v>
      </c>
      <c r="B25" s="756" t="s">
        <v>1911</v>
      </c>
      <c r="C25" s="65"/>
      <c r="D25" s="46"/>
      <c r="E25" s="47"/>
      <c r="F25" s="254">
        <f>85000/50</f>
        <v>1700</v>
      </c>
      <c r="G25" s="32"/>
    </row>
    <row r="26" spans="1:7" s="22" customFormat="1" ht="18.75">
      <c r="A26" s="287">
        <v>12</v>
      </c>
      <c r="B26" s="677" t="s">
        <v>1282</v>
      </c>
      <c r="C26" s="62"/>
      <c r="D26" s="46" t="s">
        <v>89</v>
      </c>
      <c r="E26" s="47"/>
      <c r="F26" s="47">
        <f>173000/40</f>
        <v>4325</v>
      </c>
      <c r="G26" s="32"/>
    </row>
    <row r="27" spans="1:7" s="22" customFormat="1" ht="18.75">
      <c r="A27" s="287">
        <v>13</v>
      </c>
      <c r="B27" s="677" t="s">
        <v>1283</v>
      </c>
      <c r="C27" s="62"/>
      <c r="D27" s="46" t="s">
        <v>89</v>
      </c>
      <c r="E27" s="47"/>
      <c r="F27" s="47">
        <f>153000/40</f>
        <v>3825</v>
      </c>
      <c r="G27" s="32"/>
    </row>
    <row r="28" spans="1:7" s="111" customFormat="1" ht="26.25" customHeight="1">
      <c r="A28" s="277" t="s">
        <v>5</v>
      </c>
      <c r="B28" s="120" t="s">
        <v>391</v>
      </c>
      <c r="C28" s="115"/>
      <c r="D28" s="116"/>
      <c r="E28" s="117"/>
      <c r="F28" s="117"/>
      <c r="G28" s="700"/>
    </row>
    <row r="29" spans="1:7" s="113" customFormat="1" ht="18.75">
      <c r="A29" s="175">
        <v>1</v>
      </c>
      <c r="B29" s="982" t="s">
        <v>937</v>
      </c>
      <c r="C29" s="982"/>
      <c r="D29" s="982"/>
      <c r="E29" s="982"/>
      <c r="F29" s="982"/>
      <c r="G29" s="701"/>
    </row>
    <row r="30" spans="1:7" s="113" customFormat="1" ht="18.75">
      <c r="A30" s="175" t="s">
        <v>392</v>
      </c>
      <c r="B30" s="260" t="s">
        <v>727</v>
      </c>
      <c r="C30" s="136"/>
      <c r="D30" s="136"/>
      <c r="E30" s="136"/>
      <c r="F30" s="136"/>
      <c r="G30" s="701"/>
    </row>
    <row r="31" spans="1:7" s="113" customFormat="1" ht="37.5">
      <c r="A31" s="175"/>
      <c r="B31" s="138" t="s">
        <v>922</v>
      </c>
      <c r="C31" s="139"/>
      <c r="D31" s="135" t="s">
        <v>440</v>
      </c>
      <c r="E31" s="140">
        <v>60000</v>
      </c>
      <c r="F31" s="140"/>
      <c r="G31" s="701"/>
    </row>
    <row r="32" spans="1:7" s="113" customFormat="1" ht="56.25">
      <c r="A32" s="175"/>
      <c r="B32" s="138" t="s">
        <v>729</v>
      </c>
      <c r="C32" s="139"/>
      <c r="D32" s="648" t="s">
        <v>89</v>
      </c>
      <c r="E32" s="141">
        <v>60000</v>
      </c>
      <c r="F32" s="140"/>
      <c r="G32" s="701"/>
    </row>
    <row r="33" spans="1:7" s="113" customFormat="1" ht="56.25">
      <c r="A33" s="175"/>
      <c r="B33" s="138" t="s">
        <v>728</v>
      </c>
      <c r="C33" s="139"/>
      <c r="D33" s="648" t="s">
        <v>89</v>
      </c>
      <c r="E33" s="141">
        <v>40000</v>
      </c>
      <c r="F33" s="140"/>
      <c r="G33" s="701"/>
    </row>
    <row r="34" spans="1:7" s="113" customFormat="1" ht="61.5" customHeight="1">
      <c r="A34" s="175" t="s">
        <v>393</v>
      </c>
      <c r="B34" s="978" t="s">
        <v>1401</v>
      </c>
      <c r="C34" s="979"/>
      <c r="D34" s="979"/>
      <c r="E34" s="979"/>
      <c r="F34" s="980"/>
      <c r="G34" s="701"/>
    </row>
    <row r="35" spans="1:7" s="113" customFormat="1" ht="39" customHeight="1">
      <c r="A35" s="175"/>
      <c r="B35" s="142" t="s">
        <v>763</v>
      </c>
      <c r="C35" s="143"/>
      <c r="D35" s="135" t="s">
        <v>440</v>
      </c>
      <c r="E35" s="141">
        <v>115000</v>
      </c>
      <c r="F35" s="140"/>
      <c r="G35" s="701"/>
    </row>
    <row r="36" spans="1:7" s="113" customFormat="1" ht="35.25" customHeight="1">
      <c r="A36" s="175"/>
      <c r="B36" s="142" t="s">
        <v>730</v>
      </c>
      <c r="C36" s="143"/>
      <c r="D36" s="135" t="s">
        <v>440</v>
      </c>
      <c r="E36" s="141">
        <v>100000</v>
      </c>
      <c r="F36" s="140"/>
      <c r="G36" s="701"/>
    </row>
    <row r="37" spans="1:7" s="113" customFormat="1" ht="43.5" customHeight="1">
      <c r="A37" s="175">
        <v>2</v>
      </c>
      <c r="B37" s="985" t="s">
        <v>1389</v>
      </c>
      <c r="C37" s="986"/>
      <c r="D37" s="986"/>
      <c r="E37" s="986"/>
      <c r="F37" s="987"/>
      <c r="G37" s="701"/>
    </row>
    <row r="38" spans="1:7" s="113" customFormat="1" ht="18.75">
      <c r="A38" s="175" t="s">
        <v>394</v>
      </c>
      <c r="B38" s="1008" t="s">
        <v>1402</v>
      </c>
      <c r="C38" s="963"/>
      <c r="D38" s="135"/>
      <c r="E38" s="141"/>
      <c r="F38" s="141"/>
      <c r="G38" s="372"/>
    </row>
    <row r="39" spans="1:7" s="113" customFormat="1" ht="18.75">
      <c r="A39" s="156"/>
      <c r="B39" s="145" t="s">
        <v>736</v>
      </c>
      <c r="C39" s="139"/>
      <c r="D39" s="135" t="s">
        <v>440</v>
      </c>
      <c r="E39" s="141"/>
      <c r="F39" s="141">
        <v>120000</v>
      </c>
      <c r="G39" s="372"/>
    </row>
    <row r="40" spans="1:7" s="113" customFormat="1" ht="18.75">
      <c r="A40" s="156"/>
      <c r="B40" s="146" t="s">
        <v>356</v>
      </c>
      <c r="C40" s="147"/>
      <c r="D40" s="135" t="s">
        <v>440</v>
      </c>
      <c r="E40" s="140"/>
      <c r="F40" s="141">
        <v>165000</v>
      </c>
      <c r="G40" s="701"/>
    </row>
    <row r="41" spans="1:7" s="113" customFormat="1" ht="18.75">
      <c r="A41" s="156"/>
      <c r="B41" s="146" t="s">
        <v>764</v>
      </c>
      <c r="C41" s="147"/>
      <c r="D41" s="135" t="s">
        <v>440</v>
      </c>
      <c r="E41" s="140"/>
      <c r="F41" s="141">
        <v>220000</v>
      </c>
      <c r="G41" s="701"/>
    </row>
    <row r="42" spans="1:7" s="113" customFormat="1" ht="18.75">
      <c r="A42" s="175" t="s">
        <v>393</v>
      </c>
      <c r="B42" s="981" t="s">
        <v>1403</v>
      </c>
      <c r="C42" s="982"/>
      <c r="D42" s="982"/>
      <c r="E42" s="982"/>
      <c r="F42" s="982"/>
      <c r="G42" s="701"/>
    </row>
    <row r="43" spans="1:7" s="113" customFormat="1" ht="18.75">
      <c r="A43" s="156"/>
      <c r="B43" s="145" t="s">
        <v>665</v>
      </c>
      <c r="C43" s="139"/>
      <c r="D43" s="135" t="s">
        <v>440</v>
      </c>
      <c r="E43" s="141"/>
      <c r="F43" s="141">
        <v>110000</v>
      </c>
      <c r="G43" s="701"/>
    </row>
    <row r="44" spans="1:7" s="113" customFormat="1" ht="18.75">
      <c r="A44" s="175"/>
      <c r="B44" s="146" t="s">
        <v>765</v>
      </c>
      <c r="C44" s="147"/>
      <c r="D44" s="135" t="s">
        <v>440</v>
      </c>
      <c r="E44" s="140"/>
      <c r="F44" s="141">
        <v>150000</v>
      </c>
      <c r="G44" s="372"/>
    </row>
    <row r="45" spans="1:7" s="113" customFormat="1" ht="18.75">
      <c r="A45" s="175"/>
      <c r="B45" s="146" t="s">
        <v>764</v>
      </c>
      <c r="C45" s="147"/>
      <c r="D45" s="135" t="s">
        <v>440</v>
      </c>
      <c r="E45" s="140"/>
      <c r="F45" s="141">
        <v>205000</v>
      </c>
      <c r="G45" s="372"/>
    </row>
    <row r="46" spans="1:7" s="113" customFormat="1" ht="54" customHeight="1">
      <c r="A46" s="175">
        <v>3</v>
      </c>
      <c r="B46" s="985" t="s">
        <v>2126</v>
      </c>
      <c r="C46" s="986"/>
      <c r="D46" s="986"/>
      <c r="E46" s="986"/>
      <c r="F46" s="987"/>
      <c r="G46" s="701"/>
    </row>
    <row r="47" spans="1:7" s="113" customFormat="1" ht="22.5" customHeight="1">
      <c r="A47" s="175" t="s">
        <v>392</v>
      </c>
      <c r="B47" s="644" t="s">
        <v>306</v>
      </c>
      <c r="C47" s="625"/>
      <c r="D47" s="135" t="s">
        <v>440</v>
      </c>
      <c r="E47" s="625"/>
      <c r="F47" s="745">
        <v>140000</v>
      </c>
      <c r="G47" s="701"/>
    </row>
    <row r="48" spans="1:7" s="113" customFormat="1" ht="18.75">
      <c r="A48" s="175" t="s">
        <v>393</v>
      </c>
      <c r="B48" s="171" t="s">
        <v>1430</v>
      </c>
      <c r="C48" s="147"/>
      <c r="D48" s="135" t="s">
        <v>440</v>
      </c>
      <c r="E48" s="140"/>
      <c r="F48" s="141">
        <v>160000</v>
      </c>
      <c r="G48" s="701"/>
    </row>
    <row r="49" spans="1:7" s="113" customFormat="1" ht="18.75">
      <c r="A49" s="175" t="s">
        <v>397</v>
      </c>
      <c r="B49" s="171" t="s">
        <v>1431</v>
      </c>
      <c r="C49" s="147"/>
      <c r="D49" s="135" t="s">
        <v>440</v>
      </c>
      <c r="E49" s="140"/>
      <c r="F49" s="745">
        <v>220000</v>
      </c>
      <c r="G49" s="701"/>
    </row>
    <row r="50" spans="1:7" s="113" customFormat="1" ht="18.75">
      <c r="A50" s="175" t="s">
        <v>398</v>
      </c>
      <c r="B50" s="171" t="s">
        <v>2121</v>
      </c>
      <c r="C50" s="147"/>
      <c r="D50" s="135" t="s">
        <v>440</v>
      </c>
      <c r="E50" s="140"/>
      <c r="F50" s="745">
        <v>300000</v>
      </c>
      <c r="G50" s="701"/>
    </row>
    <row r="51" spans="1:7" s="113" customFormat="1" ht="41.25" customHeight="1">
      <c r="A51" s="175">
        <v>4</v>
      </c>
      <c r="B51" s="945" t="s">
        <v>568</v>
      </c>
      <c r="C51" s="945"/>
      <c r="D51" s="945"/>
      <c r="E51" s="945"/>
      <c r="F51" s="945"/>
      <c r="G51" s="701"/>
    </row>
    <row r="52" spans="1:7" s="113" customFormat="1" ht="21" customHeight="1">
      <c r="A52" s="175" t="s">
        <v>392</v>
      </c>
      <c r="B52" s="644" t="s">
        <v>306</v>
      </c>
      <c r="C52" s="625"/>
      <c r="D52" s="135" t="s">
        <v>440</v>
      </c>
      <c r="E52" s="625"/>
      <c r="F52" s="745">
        <v>140000</v>
      </c>
      <c r="G52" s="701"/>
    </row>
    <row r="53" spans="1:7" s="113" customFormat="1" ht="18.75">
      <c r="A53" s="175" t="s">
        <v>393</v>
      </c>
      <c r="B53" s="171" t="s">
        <v>1429</v>
      </c>
      <c r="C53" s="147"/>
      <c r="D53" s="135" t="s">
        <v>440</v>
      </c>
      <c r="E53" s="140"/>
      <c r="F53" s="745">
        <v>200000</v>
      </c>
      <c r="G53" s="701"/>
    </row>
    <row r="54" spans="1:7" s="113" customFormat="1" ht="18.75">
      <c r="A54" s="175" t="s">
        <v>397</v>
      </c>
      <c r="B54" s="171" t="s">
        <v>355</v>
      </c>
      <c r="C54" s="147"/>
      <c r="D54" s="135" t="s">
        <v>440</v>
      </c>
      <c r="E54" s="140"/>
      <c r="F54" s="745">
        <v>220000</v>
      </c>
      <c r="G54" s="701"/>
    </row>
    <row r="55" spans="1:7" s="113" customFormat="1" ht="18.75">
      <c r="A55" s="175" t="s">
        <v>398</v>
      </c>
      <c r="B55" s="171" t="s">
        <v>1456</v>
      </c>
      <c r="C55" s="147"/>
      <c r="D55" s="135" t="s">
        <v>440</v>
      </c>
      <c r="E55" s="140"/>
      <c r="F55" s="745">
        <v>300000</v>
      </c>
      <c r="G55" s="701"/>
    </row>
    <row r="56" spans="1:7" s="111" customFormat="1" ht="18.75">
      <c r="A56" s="277" t="s">
        <v>395</v>
      </c>
      <c r="B56" s="120" t="s">
        <v>396</v>
      </c>
      <c r="C56" s="115"/>
      <c r="D56" s="116"/>
      <c r="E56" s="117"/>
      <c r="F56" s="117"/>
      <c r="G56" s="700"/>
    </row>
    <row r="57" spans="1:7" s="112" customFormat="1" ht="60.75" customHeight="1">
      <c r="A57" s="132">
        <v>1</v>
      </c>
      <c r="B57" s="972" t="s">
        <v>1390</v>
      </c>
      <c r="C57" s="973"/>
      <c r="D57" s="973"/>
      <c r="E57" s="973"/>
      <c r="F57" s="974"/>
      <c r="G57" s="702"/>
    </row>
    <row r="58" spans="1:7" s="112" customFormat="1" ht="18.75">
      <c r="A58" s="132" t="s">
        <v>392</v>
      </c>
      <c r="B58" s="645" t="s">
        <v>341</v>
      </c>
      <c r="C58" s="121"/>
      <c r="D58" s="121"/>
      <c r="E58" s="121"/>
      <c r="F58" s="121"/>
      <c r="G58" s="702"/>
    </row>
    <row r="59" spans="1:7" s="112" customFormat="1" ht="18.75">
      <c r="A59" s="132"/>
      <c r="B59" s="122" t="s">
        <v>347</v>
      </c>
      <c r="C59" s="121"/>
      <c r="D59" s="51" t="s">
        <v>437</v>
      </c>
      <c r="E59" s="121"/>
      <c r="F59" s="59">
        <v>452000</v>
      </c>
      <c r="G59" s="702"/>
    </row>
    <row r="60" spans="1:7" s="112" customFormat="1" ht="18.75">
      <c r="A60" s="132"/>
      <c r="B60" s="122" t="s">
        <v>349</v>
      </c>
      <c r="C60" s="121"/>
      <c r="D60" s="51" t="s">
        <v>89</v>
      </c>
      <c r="E60" s="121"/>
      <c r="F60" s="59">
        <v>467000</v>
      </c>
      <c r="G60" s="702"/>
    </row>
    <row r="61" spans="1:7" s="112" customFormat="1" ht="18.75">
      <c r="A61" s="132"/>
      <c r="B61" s="123" t="s">
        <v>438</v>
      </c>
      <c r="C61" s="121"/>
      <c r="D61" s="51" t="s">
        <v>89</v>
      </c>
      <c r="E61" s="121"/>
      <c r="F61" s="59">
        <v>403000</v>
      </c>
      <c r="G61" s="702"/>
    </row>
    <row r="62" spans="1:7" s="112" customFormat="1" ht="18.75">
      <c r="A62" s="132"/>
      <c r="B62" s="123" t="s">
        <v>439</v>
      </c>
      <c r="C62" s="121"/>
      <c r="D62" s="51" t="s">
        <v>89</v>
      </c>
      <c r="E62" s="121"/>
      <c r="F62" s="59">
        <v>388000</v>
      </c>
      <c r="G62" s="702"/>
    </row>
    <row r="63" spans="1:7" s="112" customFormat="1" ht="18.75">
      <c r="A63" s="132" t="s">
        <v>393</v>
      </c>
      <c r="B63" s="645" t="s">
        <v>340</v>
      </c>
      <c r="C63" s="121"/>
      <c r="D63" s="121"/>
      <c r="E63" s="121"/>
      <c r="F63" s="59"/>
      <c r="G63" s="702"/>
    </row>
    <row r="64" spans="1:7" s="112" customFormat="1" ht="18.75">
      <c r="A64" s="132"/>
      <c r="B64" s="122" t="s">
        <v>350</v>
      </c>
      <c r="C64" s="121"/>
      <c r="D64" s="51" t="s">
        <v>89</v>
      </c>
      <c r="E64" s="121"/>
      <c r="F64" s="59">
        <v>335000</v>
      </c>
      <c r="G64" s="702"/>
    </row>
    <row r="65" spans="1:7" s="112" customFormat="1" ht="18.75">
      <c r="A65" s="132" t="s">
        <v>397</v>
      </c>
      <c r="B65" s="645" t="s">
        <v>342</v>
      </c>
      <c r="C65" s="124"/>
      <c r="D65" s="51"/>
      <c r="E65" s="58"/>
      <c r="F65" s="59"/>
      <c r="G65" s="702"/>
    </row>
    <row r="66" spans="1:7" s="112" customFormat="1" ht="18.75">
      <c r="A66" s="132"/>
      <c r="B66" s="122" t="s">
        <v>344</v>
      </c>
      <c r="C66" s="124"/>
      <c r="D66" s="51" t="s">
        <v>437</v>
      </c>
      <c r="E66" s="58"/>
      <c r="F66" s="59">
        <v>305000</v>
      </c>
      <c r="G66" s="702"/>
    </row>
    <row r="67" spans="1:7" s="112" customFormat="1" ht="18.75">
      <c r="A67" s="132" t="s">
        <v>398</v>
      </c>
      <c r="B67" s="645" t="s">
        <v>343</v>
      </c>
      <c r="C67" s="124"/>
      <c r="D67" s="51"/>
      <c r="E67" s="58"/>
      <c r="F67" s="125"/>
      <c r="G67" s="702"/>
    </row>
    <row r="68" spans="1:7" s="112" customFormat="1" ht="18.75">
      <c r="A68" s="132"/>
      <c r="B68" s="122" t="s">
        <v>344</v>
      </c>
      <c r="C68" s="126"/>
      <c r="D68" s="51" t="s">
        <v>437</v>
      </c>
      <c r="E68" s="58"/>
      <c r="F68" s="59">
        <v>325000</v>
      </c>
      <c r="G68" s="702"/>
    </row>
    <row r="69" spans="1:7" s="112" customFormat="1" ht="18.75">
      <c r="A69" s="132" t="s">
        <v>399</v>
      </c>
      <c r="B69" s="645" t="s">
        <v>345</v>
      </c>
      <c r="C69" s="127"/>
      <c r="D69" s="51" t="s">
        <v>89</v>
      </c>
      <c r="E69" s="58"/>
      <c r="F69" s="59"/>
      <c r="G69" s="702"/>
    </row>
    <row r="70" spans="1:7" s="112" customFormat="1" ht="18.75">
      <c r="A70" s="132"/>
      <c r="B70" s="122" t="s">
        <v>348</v>
      </c>
      <c r="C70" s="127"/>
      <c r="D70" s="51" t="s">
        <v>89</v>
      </c>
      <c r="E70" s="58"/>
      <c r="F70" s="59">
        <v>280000</v>
      </c>
      <c r="G70" s="702"/>
    </row>
    <row r="71" spans="1:7" s="112" customFormat="1" ht="59.25" customHeight="1">
      <c r="A71" s="132">
        <v>2</v>
      </c>
      <c r="B71" s="975" t="s">
        <v>2125</v>
      </c>
      <c r="C71" s="976"/>
      <c r="D71" s="976"/>
      <c r="E71" s="976"/>
      <c r="F71" s="977"/>
      <c r="G71" s="702"/>
    </row>
    <row r="72" spans="1:7" s="112" customFormat="1" ht="24.75" customHeight="1">
      <c r="A72" s="132" t="s">
        <v>392</v>
      </c>
      <c r="B72" s="645" t="s">
        <v>516</v>
      </c>
      <c r="C72" s="304"/>
      <c r="D72" s="51"/>
      <c r="E72" s="58"/>
      <c r="F72" s="305"/>
      <c r="G72" s="702"/>
    </row>
    <row r="73" spans="1:7" s="112" customFormat="1" ht="24.75" customHeight="1">
      <c r="A73" s="132"/>
      <c r="B73" s="122" t="s">
        <v>346</v>
      </c>
      <c r="C73" s="304"/>
      <c r="D73" s="51" t="s">
        <v>941</v>
      </c>
      <c r="E73" s="58"/>
      <c r="F73" s="305">
        <v>350000</v>
      </c>
      <c r="G73" s="702"/>
    </row>
    <row r="74" spans="1:7" s="112" customFormat="1" ht="24.75" customHeight="1">
      <c r="A74" s="132"/>
      <c r="B74" s="122" t="s">
        <v>348</v>
      </c>
      <c r="C74" s="304"/>
      <c r="D74" s="51" t="s">
        <v>89</v>
      </c>
      <c r="E74" s="58"/>
      <c r="F74" s="305">
        <v>380000</v>
      </c>
      <c r="G74" s="702"/>
    </row>
    <row r="75" spans="1:7" s="112" customFormat="1" ht="24.75" customHeight="1">
      <c r="A75" s="132"/>
      <c r="B75" s="835" t="s">
        <v>2122</v>
      </c>
      <c r="C75" s="304"/>
      <c r="D75" s="51" t="s">
        <v>89</v>
      </c>
      <c r="E75" s="58"/>
      <c r="F75" s="305">
        <v>400000</v>
      </c>
      <c r="G75" s="702"/>
    </row>
    <row r="76" spans="1:7" s="112" customFormat="1" ht="24.75" customHeight="1">
      <c r="A76" s="132" t="s">
        <v>393</v>
      </c>
      <c r="B76" s="645" t="s">
        <v>2123</v>
      </c>
      <c r="C76" s="304"/>
      <c r="D76" s="51" t="s">
        <v>89</v>
      </c>
      <c r="E76" s="58"/>
      <c r="F76" s="305"/>
      <c r="G76" s="702"/>
    </row>
    <row r="77" spans="1:7" s="112" customFormat="1" ht="24.75" customHeight="1">
      <c r="A77" s="132"/>
      <c r="B77" s="122" t="s">
        <v>2124</v>
      </c>
      <c r="C77" s="304"/>
      <c r="D77" s="51" t="s">
        <v>89</v>
      </c>
      <c r="E77" s="58"/>
      <c r="F77" s="305">
        <v>320000</v>
      </c>
      <c r="G77" s="702"/>
    </row>
    <row r="78" spans="1:7" s="112" customFormat="1" ht="24.75" customHeight="1">
      <c r="A78" s="132"/>
      <c r="B78" s="835" t="s">
        <v>2122</v>
      </c>
      <c r="D78" s="51" t="s">
        <v>89</v>
      </c>
      <c r="E78" s="58"/>
      <c r="F78" s="305">
        <v>380000</v>
      </c>
      <c r="G78" s="702"/>
    </row>
    <row r="79" spans="1:7" s="112" customFormat="1" ht="24.75" customHeight="1">
      <c r="A79" s="132" t="s">
        <v>397</v>
      </c>
      <c r="B79" s="645" t="s">
        <v>938</v>
      </c>
      <c r="C79" s="304"/>
      <c r="D79" s="51" t="s">
        <v>941</v>
      </c>
      <c r="E79" s="58"/>
      <c r="F79" s="305">
        <v>280000</v>
      </c>
      <c r="G79" s="702"/>
    </row>
    <row r="80" spans="1:7" s="112" customFormat="1" ht="24.75" customHeight="1">
      <c r="A80" s="132" t="s">
        <v>398</v>
      </c>
      <c r="B80" s="645" t="s">
        <v>939</v>
      </c>
      <c r="C80" s="304"/>
      <c r="D80" s="51" t="s">
        <v>89</v>
      </c>
      <c r="E80" s="58"/>
      <c r="F80" s="305">
        <v>320000</v>
      </c>
      <c r="G80" s="702"/>
    </row>
    <row r="81" spans="1:7" s="112" customFormat="1" ht="24.75" customHeight="1">
      <c r="A81" s="132" t="s">
        <v>399</v>
      </c>
      <c r="B81" s="645" t="s">
        <v>940</v>
      </c>
      <c r="C81" s="304"/>
      <c r="D81" s="51" t="s">
        <v>89</v>
      </c>
      <c r="E81" s="58"/>
      <c r="F81" s="305">
        <v>270000</v>
      </c>
      <c r="G81" s="702"/>
    </row>
    <row r="82" spans="1:7" s="112" customFormat="1" ht="36.75" customHeight="1">
      <c r="A82" s="132">
        <v>3</v>
      </c>
      <c r="B82" s="1015" t="s">
        <v>724</v>
      </c>
      <c r="C82" s="1015"/>
      <c r="D82" s="1015"/>
      <c r="E82" s="1015"/>
      <c r="F82" s="1015"/>
      <c r="G82" s="702"/>
    </row>
    <row r="83" spans="1:7" s="112" customFormat="1" ht="18.75">
      <c r="A83" s="132" t="s">
        <v>392</v>
      </c>
      <c r="B83" s="645" t="s">
        <v>516</v>
      </c>
      <c r="C83" s="304"/>
      <c r="D83" s="51"/>
      <c r="E83" s="58"/>
      <c r="F83" s="305"/>
      <c r="G83" s="702"/>
    </row>
    <row r="84" spans="1:7" s="112" customFormat="1" ht="21" customHeight="1">
      <c r="A84" s="134"/>
      <c r="B84" s="122" t="s">
        <v>348</v>
      </c>
      <c r="C84" s="304"/>
      <c r="D84" s="51" t="s">
        <v>437</v>
      </c>
      <c r="E84" s="58"/>
      <c r="F84" s="305">
        <v>400000</v>
      </c>
      <c r="G84" s="702"/>
    </row>
    <row r="85" spans="1:7" s="112" customFormat="1" ht="21" customHeight="1">
      <c r="A85" s="134"/>
      <c r="B85" s="122" t="s">
        <v>521</v>
      </c>
      <c r="C85" s="304"/>
      <c r="D85" s="51" t="s">
        <v>89</v>
      </c>
      <c r="E85" s="58"/>
      <c r="F85" s="305">
        <v>470000</v>
      </c>
      <c r="G85" s="702"/>
    </row>
    <row r="86" spans="1:7" s="112" customFormat="1" ht="21" customHeight="1">
      <c r="A86" s="132" t="s">
        <v>393</v>
      </c>
      <c r="B86" s="645" t="s">
        <v>517</v>
      </c>
      <c r="C86" s="304"/>
      <c r="D86" s="51" t="s">
        <v>89</v>
      </c>
      <c r="E86" s="58"/>
      <c r="F86" s="305">
        <v>350000</v>
      </c>
      <c r="G86" s="702"/>
    </row>
    <row r="87" spans="1:7" s="112" customFormat="1" ht="21" customHeight="1">
      <c r="A87" s="132" t="s">
        <v>397</v>
      </c>
      <c r="B87" s="645" t="s">
        <v>518</v>
      </c>
      <c r="C87" s="304"/>
      <c r="D87" s="51" t="s">
        <v>89</v>
      </c>
      <c r="E87" s="58"/>
      <c r="F87" s="305">
        <v>300000</v>
      </c>
      <c r="G87" s="702"/>
    </row>
    <row r="88" spans="1:7" s="112" customFormat="1" ht="21" customHeight="1">
      <c r="A88" s="132" t="s">
        <v>398</v>
      </c>
      <c r="B88" s="645" t="s">
        <v>520</v>
      </c>
      <c r="C88" s="304"/>
      <c r="D88" s="51" t="s">
        <v>89</v>
      </c>
      <c r="E88" s="58"/>
      <c r="F88" s="305">
        <v>320000</v>
      </c>
      <c r="G88" s="702"/>
    </row>
    <row r="89" spans="1:7" s="112" customFormat="1" ht="21" customHeight="1">
      <c r="A89" s="132" t="s">
        <v>399</v>
      </c>
      <c r="B89" s="645" t="s">
        <v>519</v>
      </c>
      <c r="C89" s="304"/>
      <c r="D89" s="51" t="s">
        <v>89</v>
      </c>
      <c r="E89" s="58"/>
      <c r="F89" s="305">
        <v>250000</v>
      </c>
      <c r="G89" s="702"/>
    </row>
    <row r="90" spans="1:7" s="112" customFormat="1" ht="74.25" customHeight="1">
      <c r="A90" s="132">
        <v>4</v>
      </c>
      <c r="B90" s="972" t="s">
        <v>1391</v>
      </c>
      <c r="C90" s="973"/>
      <c r="D90" s="973"/>
      <c r="E90" s="973"/>
      <c r="F90" s="974"/>
      <c r="G90" s="702"/>
    </row>
    <row r="91" spans="1:7" s="112" customFormat="1" ht="21.75" customHeight="1">
      <c r="A91" s="132"/>
      <c r="B91" s="128" t="s">
        <v>896</v>
      </c>
      <c r="C91" s="129"/>
      <c r="D91" s="130" t="s">
        <v>437</v>
      </c>
      <c r="E91" s="237">
        <v>280500</v>
      </c>
      <c r="F91" s="131"/>
      <c r="G91" s="702"/>
    </row>
    <row r="92" spans="1:7" s="112" customFormat="1" ht="21.75" customHeight="1">
      <c r="A92" s="132"/>
      <c r="B92" s="128" t="s">
        <v>325</v>
      </c>
      <c r="C92" s="129"/>
      <c r="D92" s="130" t="s">
        <v>89</v>
      </c>
      <c r="E92" s="237">
        <v>269500</v>
      </c>
      <c r="F92" s="131"/>
      <c r="G92" s="702"/>
    </row>
    <row r="93" spans="1:7" s="112" customFormat="1" ht="21.75" customHeight="1">
      <c r="A93" s="132"/>
      <c r="B93" s="128" t="s">
        <v>897</v>
      </c>
      <c r="C93" s="129"/>
      <c r="D93" s="130" t="s">
        <v>89</v>
      </c>
      <c r="E93" s="237">
        <v>236500</v>
      </c>
      <c r="F93" s="131"/>
      <c r="G93" s="702"/>
    </row>
    <row r="94" spans="1:7" s="112" customFormat="1" ht="21.75" customHeight="1">
      <c r="A94" s="132"/>
      <c r="B94" s="128" t="s">
        <v>898</v>
      </c>
      <c r="C94" s="129"/>
      <c r="D94" s="130" t="s">
        <v>89</v>
      </c>
      <c r="E94" s="237">
        <v>242000</v>
      </c>
      <c r="F94" s="131"/>
      <c r="G94" s="702"/>
    </row>
    <row r="95" spans="1:7" s="112" customFormat="1" ht="21.75" customHeight="1">
      <c r="A95" s="132"/>
      <c r="B95" s="128" t="s">
        <v>326</v>
      </c>
      <c r="C95" s="129"/>
      <c r="D95" s="130" t="s">
        <v>89</v>
      </c>
      <c r="E95" s="237">
        <v>209000</v>
      </c>
      <c r="F95" s="131"/>
      <c r="G95" s="702"/>
    </row>
    <row r="96" spans="1:7" s="112" customFormat="1" ht="21.75" customHeight="1">
      <c r="A96" s="132"/>
      <c r="B96" s="128" t="s">
        <v>327</v>
      </c>
      <c r="C96" s="129"/>
      <c r="D96" s="130" t="s">
        <v>89</v>
      </c>
      <c r="E96" s="237">
        <v>192500</v>
      </c>
      <c r="F96" s="131"/>
      <c r="G96" s="702"/>
    </row>
    <row r="97" spans="1:7" s="112" customFormat="1" ht="21.75" customHeight="1">
      <c r="A97" s="132"/>
      <c r="B97" s="128" t="s">
        <v>328</v>
      </c>
      <c r="C97" s="129"/>
      <c r="D97" s="130" t="s">
        <v>89</v>
      </c>
      <c r="E97" s="237">
        <v>205700</v>
      </c>
      <c r="F97" s="131"/>
      <c r="G97" s="702"/>
    </row>
    <row r="98" spans="1:7" s="112" customFormat="1" ht="21.75" customHeight="1">
      <c r="A98" s="132"/>
      <c r="B98" s="128" t="s">
        <v>899</v>
      </c>
      <c r="C98" s="129"/>
      <c r="D98" s="130" t="s">
        <v>89</v>
      </c>
      <c r="E98" s="237">
        <v>194700</v>
      </c>
      <c r="F98" s="131"/>
      <c r="G98" s="702"/>
    </row>
    <row r="99" spans="1:7" s="112" customFormat="1" ht="21.75" customHeight="1">
      <c r="A99" s="132"/>
      <c r="B99" s="128" t="s">
        <v>908</v>
      </c>
      <c r="C99" s="129"/>
      <c r="D99" s="130" t="s">
        <v>89</v>
      </c>
      <c r="E99" s="237">
        <v>212300</v>
      </c>
      <c r="F99" s="131"/>
      <c r="G99" s="702"/>
    </row>
    <row r="100" spans="1:7" s="112" customFormat="1" ht="21.75" customHeight="1">
      <c r="A100" s="132"/>
      <c r="B100" s="128" t="s">
        <v>909</v>
      </c>
      <c r="C100" s="129"/>
      <c r="D100" s="130" t="s">
        <v>89</v>
      </c>
      <c r="E100" s="237">
        <v>187000</v>
      </c>
      <c r="F100" s="131"/>
      <c r="G100" s="702"/>
    </row>
    <row r="101" spans="1:7" s="112" customFormat="1" ht="21.75" customHeight="1">
      <c r="A101" s="132"/>
      <c r="B101" s="128" t="s">
        <v>910</v>
      </c>
      <c r="C101" s="129"/>
      <c r="D101" s="130" t="s">
        <v>89</v>
      </c>
      <c r="E101" s="237">
        <v>181500</v>
      </c>
      <c r="F101" s="131"/>
      <c r="G101" s="702"/>
    </row>
    <row r="102" spans="1:7" s="112" customFormat="1" ht="21.75" customHeight="1">
      <c r="A102" s="132"/>
      <c r="B102" s="128" t="s">
        <v>911</v>
      </c>
      <c r="C102" s="129"/>
      <c r="D102" s="130" t="s">
        <v>89</v>
      </c>
      <c r="E102" s="237">
        <v>145200</v>
      </c>
      <c r="F102" s="131"/>
      <c r="G102" s="702"/>
    </row>
    <row r="103" spans="1:7" s="112" customFormat="1" ht="21.75" customHeight="1">
      <c r="A103" s="132"/>
      <c r="B103" s="128" t="s">
        <v>329</v>
      </c>
      <c r="C103" s="129"/>
      <c r="D103" s="130" t="s">
        <v>89</v>
      </c>
      <c r="E103" s="237">
        <v>190300</v>
      </c>
      <c r="F103" s="131"/>
      <c r="G103" s="702"/>
    </row>
    <row r="104" spans="1:7" s="112" customFormat="1" ht="21.75" customHeight="1">
      <c r="A104" s="132"/>
      <c r="B104" s="128" t="s">
        <v>330</v>
      </c>
      <c r="C104" s="129"/>
      <c r="D104" s="130" t="s">
        <v>89</v>
      </c>
      <c r="E104" s="237">
        <v>265100</v>
      </c>
      <c r="F104" s="131"/>
      <c r="G104" s="702"/>
    </row>
    <row r="105" spans="1:7" s="112" customFormat="1" ht="21.75" customHeight="1">
      <c r="A105" s="132"/>
      <c r="B105" s="128" t="s">
        <v>900</v>
      </c>
      <c r="C105" s="129"/>
      <c r="D105" s="130" t="s">
        <v>89</v>
      </c>
      <c r="E105" s="237">
        <v>192500</v>
      </c>
      <c r="F105" s="131"/>
      <c r="G105" s="702"/>
    </row>
    <row r="106" spans="1:7" s="112" customFormat="1" ht="21.75" customHeight="1">
      <c r="A106" s="132"/>
      <c r="B106" s="128" t="s">
        <v>901</v>
      </c>
      <c r="C106" s="129"/>
      <c r="D106" s="130" t="s">
        <v>89</v>
      </c>
      <c r="E106" s="237">
        <v>302500</v>
      </c>
      <c r="F106" s="131"/>
      <c r="G106" s="702"/>
    </row>
    <row r="107" spans="1:7" s="112" customFormat="1" ht="21.75" customHeight="1">
      <c r="A107" s="132"/>
      <c r="B107" s="128" t="s">
        <v>902</v>
      </c>
      <c r="C107" s="129"/>
      <c r="D107" s="130" t="s">
        <v>89</v>
      </c>
      <c r="E107" s="237">
        <v>291500</v>
      </c>
      <c r="F107" s="131"/>
      <c r="G107" s="702"/>
    </row>
    <row r="108" spans="1:7" s="112" customFormat="1" ht="21.75" customHeight="1">
      <c r="A108" s="132"/>
      <c r="B108" s="128" t="s">
        <v>903</v>
      </c>
      <c r="C108" s="129"/>
      <c r="D108" s="130" t="s">
        <v>89</v>
      </c>
      <c r="E108" s="237">
        <v>308000</v>
      </c>
      <c r="F108" s="131"/>
      <c r="G108" s="702"/>
    </row>
    <row r="109" spans="1:7" s="112" customFormat="1" ht="21.75" customHeight="1">
      <c r="A109" s="132"/>
      <c r="B109" s="128" t="s">
        <v>904</v>
      </c>
      <c r="C109" s="129"/>
      <c r="D109" s="130" t="s">
        <v>89</v>
      </c>
      <c r="E109" s="237">
        <v>313500</v>
      </c>
      <c r="F109" s="131"/>
      <c r="G109" s="702"/>
    </row>
    <row r="110" spans="1:7" s="112" customFormat="1" ht="21.75" customHeight="1">
      <c r="A110" s="132"/>
      <c r="B110" s="128" t="s">
        <v>905</v>
      </c>
      <c r="C110" s="129"/>
      <c r="D110" s="130" t="s">
        <v>89</v>
      </c>
      <c r="E110" s="237">
        <v>341000</v>
      </c>
      <c r="F110" s="131"/>
      <c r="G110" s="702"/>
    </row>
    <row r="111" spans="1:7" s="112" customFormat="1" ht="21.75" customHeight="1">
      <c r="A111" s="132"/>
      <c r="B111" s="128" t="s">
        <v>912</v>
      </c>
      <c r="C111" s="129"/>
      <c r="D111" s="130" t="s">
        <v>89</v>
      </c>
      <c r="E111" s="237">
        <v>264000</v>
      </c>
      <c r="F111" s="131"/>
      <c r="G111" s="702"/>
    </row>
    <row r="112" spans="1:7" s="112" customFormat="1" ht="21.75" customHeight="1">
      <c r="A112" s="132"/>
      <c r="B112" s="128" t="s">
        <v>913</v>
      </c>
      <c r="C112" s="129"/>
      <c r="D112" s="130" t="s">
        <v>89</v>
      </c>
      <c r="E112" s="237">
        <v>247500</v>
      </c>
      <c r="F112" s="131"/>
      <c r="G112" s="702"/>
    </row>
    <row r="113" spans="1:7" s="112" customFormat="1" ht="21.75" customHeight="1">
      <c r="A113" s="132"/>
      <c r="B113" s="128" t="s">
        <v>906</v>
      </c>
      <c r="C113" s="129"/>
      <c r="D113" s="130" t="s">
        <v>89</v>
      </c>
      <c r="E113" s="237">
        <v>242000</v>
      </c>
      <c r="F113" s="131"/>
      <c r="G113" s="702"/>
    </row>
    <row r="114" spans="1:7" s="112" customFormat="1" ht="21.75" customHeight="1">
      <c r="A114" s="132"/>
      <c r="B114" s="128" t="s">
        <v>907</v>
      </c>
      <c r="C114" s="129"/>
      <c r="D114" s="130" t="s">
        <v>89</v>
      </c>
      <c r="E114" s="237">
        <v>242000</v>
      </c>
      <c r="F114" s="131"/>
      <c r="G114" s="702"/>
    </row>
    <row r="115" spans="1:7" s="112" customFormat="1" ht="74.25" customHeight="1">
      <c r="A115" s="132">
        <v>5</v>
      </c>
      <c r="B115" s="879" t="s">
        <v>1308</v>
      </c>
      <c r="C115" s="890"/>
      <c r="D115" s="890"/>
      <c r="E115" s="890"/>
      <c r="F115" s="891"/>
      <c r="G115" s="702"/>
    </row>
    <row r="116" spans="1:7" s="112" customFormat="1" ht="23.25" customHeight="1">
      <c r="A116" s="132"/>
      <c r="B116" s="515" t="s">
        <v>1064</v>
      </c>
      <c r="C116" s="517" t="s">
        <v>1070</v>
      </c>
      <c r="D116" s="130" t="s">
        <v>437</v>
      </c>
      <c r="E116" s="516">
        <v>405000</v>
      </c>
      <c r="F116" s="514"/>
      <c r="G116" s="702"/>
    </row>
    <row r="117" spans="1:7" s="112" customFormat="1" ht="21" customHeight="1">
      <c r="A117" s="132"/>
      <c r="B117" s="515" t="s">
        <v>1065</v>
      </c>
      <c r="C117" s="130" t="s">
        <v>89</v>
      </c>
      <c r="D117" s="130" t="s">
        <v>89</v>
      </c>
      <c r="E117" s="516">
        <v>390000</v>
      </c>
      <c r="F117" s="514"/>
      <c r="G117" s="702"/>
    </row>
    <row r="118" spans="1:7" s="112" customFormat="1" ht="21.75" customHeight="1">
      <c r="A118" s="132"/>
      <c r="B118" s="128" t="s">
        <v>1066</v>
      </c>
      <c r="C118" s="130" t="s">
        <v>89</v>
      </c>
      <c r="D118" s="130" t="s">
        <v>89</v>
      </c>
      <c r="E118" s="516">
        <v>380000</v>
      </c>
      <c r="F118" s="131"/>
      <c r="G118" s="702"/>
    </row>
    <row r="119" spans="1:7" s="112" customFormat="1" ht="21.75" customHeight="1">
      <c r="A119" s="132"/>
      <c r="B119" s="515" t="s">
        <v>1067</v>
      </c>
      <c r="C119" s="130" t="s">
        <v>89</v>
      </c>
      <c r="D119" s="130" t="s">
        <v>89</v>
      </c>
      <c r="E119" s="516">
        <v>305000</v>
      </c>
      <c r="F119" s="131"/>
      <c r="G119" s="702"/>
    </row>
    <row r="120" spans="1:7" s="112" customFormat="1" ht="21.75" customHeight="1">
      <c r="A120" s="132"/>
      <c r="B120" s="128" t="s">
        <v>1068</v>
      </c>
      <c r="C120" s="130" t="s">
        <v>89</v>
      </c>
      <c r="D120" s="130" t="s">
        <v>89</v>
      </c>
      <c r="E120" s="516">
        <v>270000</v>
      </c>
      <c r="F120" s="131"/>
      <c r="G120" s="702"/>
    </row>
    <row r="121" spans="1:7" s="112" customFormat="1" ht="21.75" customHeight="1">
      <c r="A121" s="132"/>
      <c r="B121" s="128" t="s">
        <v>1069</v>
      </c>
      <c r="C121" s="130" t="s">
        <v>89</v>
      </c>
      <c r="D121" s="130" t="s">
        <v>89</v>
      </c>
      <c r="E121" s="516">
        <v>320000</v>
      </c>
      <c r="F121" s="131"/>
      <c r="G121" s="702"/>
    </row>
    <row r="122" spans="1:7" s="112" customFormat="1" ht="21.75" customHeight="1">
      <c r="A122" s="132"/>
      <c r="B122" s="128" t="s">
        <v>343</v>
      </c>
      <c r="C122" s="130" t="s">
        <v>89</v>
      </c>
      <c r="D122" s="130" t="s">
        <v>89</v>
      </c>
      <c r="E122" s="516">
        <v>310000</v>
      </c>
      <c r="F122" s="131"/>
      <c r="G122" s="702"/>
    </row>
    <row r="123" spans="1:7" s="112" customFormat="1" ht="21.75" customHeight="1">
      <c r="A123" s="132"/>
      <c r="B123" s="128" t="s">
        <v>345</v>
      </c>
      <c r="C123" s="130" t="s">
        <v>89</v>
      </c>
      <c r="D123" s="130" t="s">
        <v>89</v>
      </c>
      <c r="E123" s="516">
        <v>265000</v>
      </c>
      <c r="F123" s="131"/>
      <c r="G123" s="702"/>
    </row>
    <row r="124" spans="1:7" s="111" customFormat="1" ht="21.75" customHeight="1">
      <c r="A124" s="277" t="s">
        <v>421</v>
      </c>
      <c r="B124" s="120" t="s">
        <v>432</v>
      </c>
      <c r="C124" s="115"/>
      <c r="D124" s="116"/>
      <c r="E124" s="117"/>
      <c r="F124" s="117"/>
      <c r="G124" s="700"/>
    </row>
    <row r="125" spans="1:7" s="22" customFormat="1" ht="21.75" customHeight="1">
      <c r="A125" s="175">
        <v>1</v>
      </c>
      <c r="B125" s="148" t="s">
        <v>370</v>
      </c>
      <c r="C125" s="149"/>
      <c r="D125" s="135"/>
      <c r="E125" s="140"/>
      <c r="F125" s="140"/>
      <c r="G125" s="32"/>
    </row>
    <row r="126" spans="1:7" s="22" customFormat="1" ht="23.25" customHeight="1">
      <c r="A126" s="175" t="s">
        <v>392</v>
      </c>
      <c r="B126" s="1086" t="s">
        <v>1432</v>
      </c>
      <c r="C126" s="847"/>
      <c r="D126" s="847"/>
      <c r="E126" s="847"/>
      <c r="F126" s="848"/>
      <c r="G126" s="32"/>
    </row>
    <row r="127" spans="1:7" s="22" customFormat="1" ht="21.75" customHeight="1">
      <c r="A127" s="156"/>
      <c r="B127" s="151" t="s">
        <v>1433</v>
      </c>
      <c r="C127" s="143"/>
      <c r="D127" s="135" t="s">
        <v>97</v>
      </c>
      <c r="E127" s="140"/>
      <c r="F127" s="814" t="s">
        <v>2024</v>
      </c>
      <c r="G127" s="32"/>
    </row>
    <row r="128" spans="1:7" s="22" customFormat="1" ht="21.75" customHeight="1">
      <c r="A128" s="156"/>
      <c r="B128" s="151" t="s">
        <v>1434</v>
      </c>
      <c r="C128" s="143"/>
      <c r="D128" s="135" t="s">
        <v>89</v>
      </c>
      <c r="E128" s="140"/>
      <c r="F128" s="814" t="s">
        <v>2023</v>
      </c>
      <c r="G128" s="32"/>
    </row>
    <row r="129" spans="1:7" s="31" customFormat="1" ht="21.75" customHeight="1">
      <c r="A129" s="156"/>
      <c r="B129" s="151" t="s">
        <v>1435</v>
      </c>
      <c r="C129" s="143"/>
      <c r="D129" s="135" t="s">
        <v>89</v>
      </c>
      <c r="E129" s="140"/>
      <c r="F129" s="140">
        <v>950</v>
      </c>
      <c r="G129" s="703"/>
    </row>
    <row r="130" spans="1:7" s="22" customFormat="1" ht="38.25" customHeight="1">
      <c r="A130" s="275" t="s">
        <v>393</v>
      </c>
      <c r="B130" s="952" t="s">
        <v>2005</v>
      </c>
      <c r="C130" s="1026"/>
      <c r="D130" s="1026"/>
      <c r="E130" s="1026"/>
      <c r="F130" s="1027"/>
      <c r="G130" s="32"/>
    </row>
    <row r="131" spans="1:7" s="22" customFormat="1" ht="21.75" customHeight="1">
      <c r="A131" s="275"/>
      <c r="B131" s="405" t="s">
        <v>1436</v>
      </c>
      <c r="C131" s="276" t="s">
        <v>631</v>
      </c>
      <c r="D131" s="164" t="s">
        <v>97</v>
      </c>
      <c r="E131" s="403"/>
      <c r="F131" s="739">
        <v>3060</v>
      </c>
      <c r="G131" s="32" t="s">
        <v>1404</v>
      </c>
    </row>
    <row r="132" spans="1:7" s="22" customFormat="1" ht="21.75" customHeight="1">
      <c r="A132" s="275"/>
      <c r="B132" s="405" t="s">
        <v>1437</v>
      </c>
      <c r="C132" s="276" t="s">
        <v>89</v>
      </c>
      <c r="D132" s="164" t="s">
        <v>97</v>
      </c>
      <c r="E132" s="403"/>
      <c r="F132" s="739">
        <v>3060</v>
      </c>
      <c r="G132" s="32"/>
    </row>
    <row r="133" spans="1:7" s="22" customFormat="1" ht="21.75" customHeight="1">
      <c r="A133" s="175" t="s">
        <v>397</v>
      </c>
      <c r="B133" s="196" t="s">
        <v>1438</v>
      </c>
      <c r="C133" s="152"/>
      <c r="D133" s="164" t="s">
        <v>97</v>
      </c>
      <c r="E133" s="140"/>
      <c r="F133" s="140">
        <v>47000</v>
      </c>
      <c r="G133" s="32"/>
    </row>
    <row r="134" spans="1:6" ht="21.75" customHeight="1">
      <c r="A134" s="175">
        <v>2</v>
      </c>
      <c r="B134" s="148" t="s">
        <v>372</v>
      </c>
      <c r="C134" s="152"/>
      <c r="D134" s="153"/>
      <c r="E134" s="154"/>
      <c r="F134" s="259"/>
    </row>
    <row r="135" spans="1:6" ht="44.25" customHeight="1">
      <c r="A135" s="175" t="s">
        <v>392</v>
      </c>
      <c r="B135" s="868" t="s">
        <v>2012</v>
      </c>
      <c r="C135" s="1024"/>
      <c r="D135" s="1024"/>
      <c r="E135" s="1024"/>
      <c r="F135" s="1025"/>
    </row>
    <row r="136" spans="1:6" ht="36" customHeight="1">
      <c r="A136" s="175"/>
      <c r="B136" s="808" t="s">
        <v>923</v>
      </c>
      <c r="C136" s="155" t="s">
        <v>738</v>
      </c>
      <c r="D136" s="174" t="s">
        <v>87</v>
      </c>
      <c r="E136" s="809">
        <v>1100</v>
      </c>
      <c r="F136" s="141"/>
    </row>
    <row r="137" spans="1:6" ht="18.75">
      <c r="A137" s="175"/>
      <c r="B137" s="808" t="s">
        <v>924</v>
      </c>
      <c r="C137" s="315" t="s">
        <v>113</v>
      </c>
      <c r="D137" s="147" t="s">
        <v>89</v>
      </c>
      <c r="E137" s="809">
        <v>1150</v>
      </c>
      <c r="F137" s="141"/>
    </row>
    <row r="138" spans="1:6" ht="18.75">
      <c r="A138" s="175"/>
      <c r="B138" s="808" t="s">
        <v>925</v>
      </c>
      <c r="C138" s="315" t="s">
        <v>113</v>
      </c>
      <c r="D138" s="147" t="s">
        <v>89</v>
      </c>
      <c r="E138" s="809">
        <v>1250</v>
      </c>
      <c r="F138" s="141"/>
    </row>
    <row r="139" spans="1:6" ht="25.5" customHeight="1">
      <c r="A139" s="175"/>
      <c r="B139" s="808" t="s">
        <v>926</v>
      </c>
      <c r="C139" s="315" t="s">
        <v>113</v>
      </c>
      <c r="D139" s="147" t="s">
        <v>89</v>
      </c>
      <c r="E139" s="809">
        <v>1400</v>
      </c>
      <c r="F139" s="141"/>
    </row>
    <row r="140" spans="1:6" ht="26.25" customHeight="1">
      <c r="A140" s="175"/>
      <c r="B140" s="808" t="s">
        <v>927</v>
      </c>
      <c r="C140" s="315" t="s">
        <v>113</v>
      </c>
      <c r="D140" s="147" t="s">
        <v>89</v>
      </c>
      <c r="E140" s="820">
        <v>5100</v>
      </c>
      <c r="F140" s="141"/>
    </row>
    <row r="141" spans="1:6" ht="24" customHeight="1">
      <c r="A141" s="175"/>
      <c r="B141" s="808" t="s">
        <v>928</v>
      </c>
      <c r="C141" s="315" t="s">
        <v>113</v>
      </c>
      <c r="D141" s="147" t="s">
        <v>89</v>
      </c>
      <c r="E141" s="809">
        <v>9100</v>
      </c>
      <c r="F141" s="141"/>
    </row>
    <row r="142" spans="1:6" ht="20.25" customHeight="1">
      <c r="A142" s="175"/>
      <c r="B142" s="808" t="s">
        <v>929</v>
      </c>
      <c r="C142" s="315" t="s">
        <v>113</v>
      </c>
      <c r="D142" s="147" t="s">
        <v>89</v>
      </c>
      <c r="E142" s="809">
        <v>1150</v>
      </c>
      <c r="F142" s="314"/>
    </row>
    <row r="143" spans="1:6" ht="21.75" customHeight="1">
      <c r="A143" s="175"/>
      <c r="B143" s="808" t="s">
        <v>930</v>
      </c>
      <c r="C143" s="315" t="s">
        <v>113</v>
      </c>
      <c r="D143" s="147" t="s">
        <v>89</v>
      </c>
      <c r="E143" s="809">
        <v>1200</v>
      </c>
      <c r="F143" s="314"/>
    </row>
    <row r="144" spans="1:6" ht="18.75" customHeight="1">
      <c r="A144" s="175"/>
      <c r="B144" s="808" t="s">
        <v>931</v>
      </c>
      <c r="C144" s="315" t="s">
        <v>113</v>
      </c>
      <c r="D144" s="147" t="s">
        <v>89</v>
      </c>
      <c r="E144" s="809">
        <v>1300</v>
      </c>
      <c r="F144" s="314"/>
    </row>
    <row r="145" spans="1:6" ht="18.75" customHeight="1">
      <c r="A145" s="175"/>
      <c r="B145" s="808" t="s">
        <v>932</v>
      </c>
      <c r="C145" s="315" t="s">
        <v>113</v>
      </c>
      <c r="D145" s="147" t="s">
        <v>89</v>
      </c>
      <c r="E145" s="809">
        <v>1200</v>
      </c>
      <c r="F145" s="314"/>
    </row>
    <row r="146" spans="1:6" ht="18.75" customHeight="1">
      <c r="A146" s="175"/>
      <c r="B146" s="808" t="s">
        <v>933</v>
      </c>
      <c r="C146" s="315" t="s">
        <v>113</v>
      </c>
      <c r="D146" s="147" t="s">
        <v>89</v>
      </c>
      <c r="E146" s="809">
        <v>1350</v>
      </c>
      <c r="F146" s="314"/>
    </row>
    <row r="147" spans="1:6" ht="45" customHeight="1">
      <c r="A147" s="175" t="s">
        <v>393</v>
      </c>
      <c r="B147" s="868" t="s">
        <v>756</v>
      </c>
      <c r="C147" s="1024"/>
      <c r="D147" s="1024"/>
      <c r="E147" s="1024"/>
      <c r="F147" s="1025"/>
    </row>
    <row r="148" spans="1:6" ht="21.75" customHeight="1">
      <c r="A148" s="175"/>
      <c r="B148" s="157" t="s">
        <v>335</v>
      </c>
      <c r="C148" s="158" t="s">
        <v>180</v>
      </c>
      <c r="D148" s="156" t="s">
        <v>87</v>
      </c>
      <c r="E148" s="141">
        <v>8000</v>
      </c>
      <c r="F148" s="141"/>
    </row>
    <row r="149" spans="1:6" ht="21.75" customHeight="1">
      <c r="A149" s="175"/>
      <c r="B149" s="159" t="s">
        <v>336</v>
      </c>
      <c r="C149" s="158"/>
      <c r="D149" s="135" t="s">
        <v>89</v>
      </c>
      <c r="E149" s="141">
        <v>8250</v>
      </c>
      <c r="F149" s="141"/>
    </row>
    <row r="150" spans="1:6" ht="21.75" customHeight="1">
      <c r="A150" s="175"/>
      <c r="B150" s="159" t="s">
        <v>339</v>
      </c>
      <c r="C150" s="158"/>
      <c r="D150" s="135" t="s">
        <v>89</v>
      </c>
      <c r="E150" s="141">
        <v>4250</v>
      </c>
      <c r="F150" s="141"/>
    </row>
    <row r="151" spans="1:6" ht="21.75" customHeight="1">
      <c r="A151" s="175"/>
      <c r="B151" s="159" t="s">
        <v>337</v>
      </c>
      <c r="C151" s="158"/>
      <c r="D151" s="135" t="s">
        <v>89</v>
      </c>
      <c r="E151" s="141">
        <v>1000</v>
      </c>
      <c r="F151" s="141"/>
    </row>
    <row r="152" spans="1:6" ht="21.75" customHeight="1">
      <c r="A152" s="175"/>
      <c r="B152" s="159" t="s">
        <v>338</v>
      </c>
      <c r="C152" s="158"/>
      <c r="D152" s="135" t="s">
        <v>89</v>
      </c>
      <c r="E152" s="141">
        <v>950</v>
      </c>
      <c r="F152" s="141"/>
    </row>
    <row r="153" spans="1:6" ht="45" customHeight="1">
      <c r="A153" s="175" t="s">
        <v>397</v>
      </c>
      <c r="B153" s="868" t="s">
        <v>689</v>
      </c>
      <c r="C153" s="1024"/>
      <c r="D153" s="1024"/>
      <c r="E153" s="1024"/>
      <c r="F153" s="1025"/>
    </row>
    <row r="154" spans="1:6" ht="21.75" customHeight="1">
      <c r="A154" s="175"/>
      <c r="B154" s="159" t="s">
        <v>358</v>
      </c>
      <c r="C154" s="158" t="s">
        <v>180</v>
      </c>
      <c r="D154" s="156" t="s">
        <v>87</v>
      </c>
      <c r="E154" s="141">
        <v>1100</v>
      </c>
      <c r="F154" s="141"/>
    </row>
    <row r="155" spans="1:6" ht="21.75" customHeight="1">
      <c r="A155" s="175"/>
      <c r="B155" s="159" t="s">
        <v>360</v>
      </c>
      <c r="C155" s="158"/>
      <c r="D155" s="135" t="s">
        <v>89</v>
      </c>
      <c r="E155" s="141">
        <v>1200</v>
      </c>
      <c r="F155" s="141"/>
    </row>
    <row r="156" spans="1:6" ht="21.75" customHeight="1">
      <c r="A156" s="175"/>
      <c r="B156" s="160" t="s">
        <v>357</v>
      </c>
      <c r="C156" s="158"/>
      <c r="D156" s="135" t="s">
        <v>89</v>
      </c>
      <c r="E156" s="141">
        <v>1700</v>
      </c>
      <c r="F156" s="141"/>
    </row>
    <row r="157" spans="1:6" ht="21.75" customHeight="1">
      <c r="A157" s="175"/>
      <c r="B157" s="159" t="s">
        <v>359</v>
      </c>
      <c r="C157" s="158"/>
      <c r="D157" s="135" t="s">
        <v>89</v>
      </c>
      <c r="E157" s="141">
        <v>4800</v>
      </c>
      <c r="F157" s="141"/>
    </row>
    <row r="158" spans="1:6" ht="21.75" customHeight="1">
      <c r="A158" s="175"/>
      <c r="B158" s="159" t="s">
        <v>361</v>
      </c>
      <c r="C158" s="158"/>
      <c r="D158" s="135" t="s">
        <v>89</v>
      </c>
      <c r="E158" s="141">
        <v>8900</v>
      </c>
      <c r="F158" s="141"/>
    </row>
    <row r="159" spans="1:6" ht="46.5" customHeight="1">
      <c r="A159" s="175" t="s">
        <v>398</v>
      </c>
      <c r="B159" s="868" t="s">
        <v>690</v>
      </c>
      <c r="C159" s="869"/>
      <c r="D159" s="869"/>
      <c r="E159" s="869"/>
      <c r="F159" s="870"/>
    </row>
    <row r="160" spans="1:6" ht="57" customHeight="1">
      <c r="A160" s="175"/>
      <c r="B160" s="262" t="s">
        <v>1834</v>
      </c>
      <c r="C160" s="155" t="s">
        <v>180</v>
      </c>
      <c r="D160" s="135" t="s">
        <v>440</v>
      </c>
      <c r="E160" s="141">
        <v>1600000</v>
      </c>
      <c r="F160" s="162">
        <v>1750000</v>
      </c>
    </row>
    <row r="161" spans="1:6" ht="24.75" customHeight="1">
      <c r="A161" s="175"/>
      <c r="B161" s="146" t="s">
        <v>193</v>
      </c>
      <c r="C161" s="155" t="s">
        <v>131</v>
      </c>
      <c r="D161" s="135" t="s">
        <v>40</v>
      </c>
      <c r="E161" s="141">
        <f>185000/50</f>
        <v>3700</v>
      </c>
      <c r="F161" s="141">
        <f>195000/50</f>
        <v>3900</v>
      </c>
    </row>
    <row r="162" spans="1:6" ht="24.75" customHeight="1">
      <c r="A162" s="175"/>
      <c r="B162" s="146" t="s">
        <v>212</v>
      </c>
      <c r="C162" s="155"/>
      <c r="D162" s="156" t="s">
        <v>30</v>
      </c>
      <c r="E162" s="141">
        <v>4000</v>
      </c>
      <c r="F162" s="141">
        <v>4000</v>
      </c>
    </row>
    <row r="163" spans="1:6" ht="24.75" customHeight="1">
      <c r="A163" s="175"/>
      <c r="B163" s="146" t="s">
        <v>213</v>
      </c>
      <c r="C163" s="155"/>
      <c r="D163" s="156" t="s">
        <v>30</v>
      </c>
      <c r="E163" s="141">
        <v>6000</v>
      </c>
      <c r="F163" s="141">
        <v>6000</v>
      </c>
    </row>
    <row r="164" spans="1:6" ht="79.5" customHeight="1">
      <c r="A164" s="175" t="s">
        <v>399</v>
      </c>
      <c r="B164" s="1030" t="s">
        <v>777</v>
      </c>
      <c r="C164" s="1031"/>
      <c r="D164" s="1031"/>
      <c r="E164" s="1031"/>
      <c r="F164" s="1032"/>
    </row>
    <row r="165" spans="1:6" ht="21.75" customHeight="1">
      <c r="A165" s="175"/>
      <c r="B165" s="429" t="s">
        <v>1159</v>
      </c>
      <c r="C165" s="1012" t="s">
        <v>770</v>
      </c>
      <c r="D165" s="156" t="s">
        <v>667</v>
      </c>
      <c r="E165" s="314"/>
      <c r="F165" s="314">
        <v>1650000</v>
      </c>
    </row>
    <row r="166" spans="1:6" ht="21.75" customHeight="1">
      <c r="A166" s="175"/>
      <c r="B166" s="429" t="s">
        <v>1160</v>
      </c>
      <c r="C166" s="948"/>
      <c r="D166" s="156" t="s">
        <v>667</v>
      </c>
      <c r="E166" s="314"/>
      <c r="F166" s="314">
        <v>1795000</v>
      </c>
    </row>
    <row r="167" spans="1:6" ht="21.75" customHeight="1">
      <c r="A167" s="175"/>
      <c r="B167" s="429" t="s">
        <v>1161</v>
      </c>
      <c r="C167" s="949"/>
      <c r="D167" s="156" t="s">
        <v>667</v>
      </c>
      <c r="E167" s="314"/>
      <c r="F167" s="314">
        <v>2050000</v>
      </c>
    </row>
    <row r="168" spans="1:6" ht="21.75" customHeight="1">
      <c r="A168" s="175"/>
      <c r="B168" s="161" t="s">
        <v>771</v>
      </c>
      <c r="C168" s="1012" t="s">
        <v>772</v>
      </c>
      <c r="D168" s="156" t="s">
        <v>40</v>
      </c>
      <c r="E168" s="314"/>
      <c r="F168" s="314">
        <v>3920</v>
      </c>
    </row>
    <row r="169" spans="1:6" ht="21.75" customHeight="1">
      <c r="A169" s="175"/>
      <c r="B169" s="161" t="s">
        <v>773</v>
      </c>
      <c r="C169" s="949"/>
      <c r="D169" s="156" t="s">
        <v>40</v>
      </c>
      <c r="E169" s="314"/>
      <c r="F169" s="314">
        <v>3400</v>
      </c>
    </row>
    <row r="170" spans="1:6" ht="21.75" customHeight="1">
      <c r="A170" s="175"/>
      <c r="B170" s="429" t="s">
        <v>774</v>
      </c>
      <c r="C170" s="430"/>
      <c r="D170" s="156" t="s">
        <v>333</v>
      </c>
      <c r="E170" s="314"/>
      <c r="F170" s="314">
        <v>85000</v>
      </c>
    </row>
    <row r="171" spans="1:6" ht="21.75" customHeight="1">
      <c r="A171" s="175"/>
      <c r="B171" s="167" t="s">
        <v>775</v>
      </c>
      <c r="C171" s="430"/>
      <c r="D171" s="156" t="s">
        <v>30</v>
      </c>
      <c r="E171" s="314"/>
      <c r="F171" s="314">
        <v>5000</v>
      </c>
    </row>
    <row r="172" spans="1:6" ht="21.75" customHeight="1">
      <c r="A172" s="175"/>
      <c r="B172" s="167" t="s">
        <v>776</v>
      </c>
      <c r="C172" s="430"/>
      <c r="D172" s="156" t="s">
        <v>96</v>
      </c>
      <c r="E172" s="314"/>
      <c r="F172" s="314">
        <v>12000</v>
      </c>
    </row>
    <row r="173" spans="1:6" ht="75.75" customHeight="1">
      <c r="A173" s="175" t="s">
        <v>400</v>
      </c>
      <c r="B173" s="952" t="s">
        <v>778</v>
      </c>
      <c r="C173" s="928"/>
      <c r="D173" s="928"/>
      <c r="E173" s="928"/>
      <c r="F173" s="929"/>
    </row>
    <row r="174" spans="1:6" ht="21.75" customHeight="1">
      <c r="A174" s="175"/>
      <c r="B174" s="431" t="s">
        <v>1440</v>
      </c>
      <c r="C174" s="1012" t="s">
        <v>738</v>
      </c>
      <c r="D174" s="156"/>
      <c r="E174" s="314"/>
      <c r="F174" s="314"/>
    </row>
    <row r="175" spans="1:6" ht="21.75" customHeight="1">
      <c r="A175" s="175"/>
      <c r="B175" s="431" t="s">
        <v>1441</v>
      </c>
      <c r="C175" s="948"/>
      <c r="D175" s="156" t="s">
        <v>87</v>
      </c>
      <c r="E175" s="314"/>
      <c r="F175" s="314">
        <v>1250</v>
      </c>
    </row>
    <row r="176" spans="1:6" ht="21.75" customHeight="1">
      <c r="A176" s="175"/>
      <c r="B176" s="431" t="s">
        <v>1442</v>
      </c>
      <c r="C176" s="948"/>
      <c r="D176" s="135" t="s">
        <v>89</v>
      </c>
      <c r="E176" s="314"/>
      <c r="F176" s="314">
        <v>1300</v>
      </c>
    </row>
    <row r="177" spans="1:6" ht="21.75" customHeight="1">
      <c r="A177" s="175"/>
      <c r="B177" s="431" t="s">
        <v>1443</v>
      </c>
      <c r="C177" s="948"/>
      <c r="D177" s="135" t="s">
        <v>89</v>
      </c>
      <c r="E177" s="314"/>
      <c r="F177" s="314">
        <v>1350</v>
      </c>
    </row>
    <row r="178" spans="1:6" ht="21.75" customHeight="1">
      <c r="A178" s="175"/>
      <c r="B178" s="431" t="s">
        <v>1444</v>
      </c>
      <c r="C178" s="948"/>
      <c r="D178" s="156"/>
      <c r="E178" s="314"/>
      <c r="F178" s="314"/>
    </row>
    <row r="179" spans="1:6" ht="21.75" customHeight="1">
      <c r="A179" s="175"/>
      <c r="B179" s="431" t="s">
        <v>1445</v>
      </c>
      <c r="C179" s="948"/>
      <c r="D179" s="135" t="s">
        <v>89</v>
      </c>
      <c r="E179" s="314"/>
      <c r="F179" s="314">
        <v>1400</v>
      </c>
    </row>
    <row r="180" spans="1:6" ht="21.75" customHeight="1">
      <c r="A180" s="175"/>
      <c r="B180" s="431" t="s">
        <v>1446</v>
      </c>
      <c r="C180" s="948"/>
      <c r="D180" s="135" t="s">
        <v>89</v>
      </c>
      <c r="E180" s="314"/>
      <c r="F180" s="314">
        <v>1450</v>
      </c>
    </row>
    <row r="181" spans="1:6" ht="21.75" customHeight="1">
      <c r="A181" s="175"/>
      <c r="B181" s="431" t="s">
        <v>1447</v>
      </c>
      <c r="C181" s="948"/>
      <c r="D181" s="135" t="s">
        <v>89</v>
      </c>
      <c r="E181" s="314"/>
      <c r="F181" s="314">
        <v>6000</v>
      </c>
    </row>
    <row r="182" spans="1:6" ht="21.75" customHeight="1">
      <c r="A182" s="175"/>
      <c r="B182" s="431" t="s">
        <v>1448</v>
      </c>
      <c r="C182" s="948"/>
      <c r="D182" s="135" t="s">
        <v>89</v>
      </c>
      <c r="E182" s="314"/>
      <c r="F182" s="314">
        <v>11000</v>
      </c>
    </row>
    <row r="183" spans="1:6" ht="21.75" customHeight="1">
      <c r="A183" s="175"/>
      <c r="B183" s="431" t="s">
        <v>1449</v>
      </c>
      <c r="C183" s="948"/>
      <c r="D183" s="135" t="s">
        <v>89</v>
      </c>
      <c r="E183" s="314"/>
      <c r="F183" s="314">
        <v>1500</v>
      </c>
    </row>
    <row r="184" spans="1:6" ht="21.75" customHeight="1">
      <c r="A184" s="175"/>
      <c r="B184" s="431" t="s">
        <v>1450</v>
      </c>
      <c r="C184" s="949"/>
      <c r="D184" s="135" t="s">
        <v>89</v>
      </c>
      <c r="E184" s="314"/>
      <c r="F184" s="314">
        <v>1500</v>
      </c>
    </row>
    <row r="185" spans="1:6" ht="58.5" customHeight="1">
      <c r="A185" s="175" t="s">
        <v>401</v>
      </c>
      <c r="B185" s="871" t="s">
        <v>1285</v>
      </c>
      <c r="C185" s="869"/>
      <c r="D185" s="869"/>
      <c r="E185" s="869"/>
      <c r="F185" s="870"/>
    </row>
    <row r="186" spans="1:6" ht="33">
      <c r="A186" s="175"/>
      <c r="B186" s="159" t="s">
        <v>384</v>
      </c>
      <c r="C186" s="158" t="s">
        <v>383</v>
      </c>
      <c r="D186" s="156" t="s">
        <v>87</v>
      </c>
      <c r="E186" s="141"/>
      <c r="F186" s="141">
        <v>1470</v>
      </c>
    </row>
    <row r="187" spans="1:6" ht="21.75" customHeight="1">
      <c r="A187" s="175"/>
      <c r="B187" s="159" t="s">
        <v>385</v>
      </c>
      <c r="C187" s="155" t="s">
        <v>89</v>
      </c>
      <c r="D187" s="135" t="s">
        <v>89</v>
      </c>
      <c r="E187" s="141"/>
      <c r="F187" s="141">
        <v>1930</v>
      </c>
    </row>
    <row r="188" spans="1:6" ht="21.75" customHeight="1">
      <c r="A188" s="175"/>
      <c r="B188" s="159" t="s">
        <v>1054</v>
      </c>
      <c r="C188" s="155" t="s">
        <v>89</v>
      </c>
      <c r="D188" s="135" t="s">
        <v>89</v>
      </c>
      <c r="E188" s="141"/>
      <c r="F188" s="141">
        <v>9590</v>
      </c>
    </row>
    <row r="189" spans="1:6" ht="21.75" customHeight="1">
      <c r="A189" s="175"/>
      <c r="B189" s="159" t="s">
        <v>386</v>
      </c>
      <c r="C189" s="155" t="s">
        <v>89</v>
      </c>
      <c r="D189" s="135" t="s">
        <v>89</v>
      </c>
      <c r="E189" s="141"/>
      <c r="F189" s="141">
        <v>10290</v>
      </c>
    </row>
    <row r="190" spans="1:6" ht="21.75" customHeight="1">
      <c r="A190" s="175"/>
      <c r="B190" s="159" t="s">
        <v>1055</v>
      </c>
      <c r="C190" s="155" t="s">
        <v>89</v>
      </c>
      <c r="D190" s="135" t="s">
        <v>89</v>
      </c>
      <c r="E190" s="141"/>
      <c r="F190" s="141">
        <v>17050</v>
      </c>
    </row>
    <row r="191" spans="1:6" ht="21.75" customHeight="1">
      <c r="A191" s="175"/>
      <c r="B191" s="159" t="s">
        <v>387</v>
      </c>
      <c r="C191" s="155" t="s">
        <v>89</v>
      </c>
      <c r="D191" s="135" t="s">
        <v>89</v>
      </c>
      <c r="E191" s="141"/>
      <c r="F191" s="141">
        <v>17050</v>
      </c>
    </row>
    <row r="192" spans="1:7" s="22" customFormat="1" ht="97.5" customHeight="1">
      <c r="A192" s="275" t="s">
        <v>402</v>
      </c>
      <c r="B192" s="1009" t="s">
        <v>691</v>
      </c>
      <c r="C192" s="1010"/>
      <c r="D192" s="1010"/>
      <c r="E192" s="1010"/>
      <c r="F192" s="1011"/>
      <c r="G192" s="32"/>
    </row>
    <row r="193" spans="1:7" s="22" customFormat="1" ht="51.75" customHeight="1">
      <c r="A193" s="275"/>
      <c r="B193" s="261" t="s">
        <v>1835</v>
      </c>
      <c r="C193" s="169" t="s">
        <v>50</v>
      </c>
      <c r="D193" s="164" t="s">
        <v>440</v>
      </c>
      <c r="E193" s="165"/>
      <c r="F193" s="165">
        <v>1665000</v>
      </c>
      <c r="G193" s="32"/>
    </row>
    <row r="194" spans="1:7" s="22" customFormat="1" ht="51" customHeight="1">
      <c r="A194" s="275"/>
      <c r="B194" s="261" t="s">
        <v>1836</v>
      </c>
      <c r="C194" s="169" t="s">
        <v>50</v>
      </c>
      <c r="D194" s="164" t="s">
        <v>440</v>
      </c>
      <c r="E194" s="165"/>
      <c r="F194" s="165">
        <v>1775000</v>
      </c>
      <c r="G194" s="32"/>
    </row>
    <row r="195" spans="1:7" s="22" customFormat="1" ht="18.75">
      <c r="A195" s="275"/>
      <c r="B195" s="170" t="s">
        <v>1439</v>
      </c>
      <c r="C195" s="169" t="s">
        <v>50</v>
      </c>
      <c r="D195" s="164" t="s">
        <v>40</v>
      </c>
      <c r="E195" s="165"/>
      <c r="F195" s="165">
        <v>4000</v>
      </c>
      <c r="G195" s="32"/>
    </row>
    <row r="196" spans="1:7" s="22" customFormat="1" ht="40.5" customHeight="1">
      <c r="A196" s="275" t="s">
        <v>403</v>
      </c>
      <c r="B196" s="985" t="s">
        <v>692</v>
      </c>
      <c r="C196" s="1019"/>
      <c r="D196" s="1019"/>
      <c r="E196" s="1019"/>
      <c r="F196" s="1020"/>
      <c r="G196" s="32"/>
    </row>
    <row r="197" spans="1:7" s="22" customFormat="1" ht="24.75" customHeight="1">
      <c r="A197" s="275"/>
      <c r="B197" s="653" t="s">
        <v>1405</v>
      </c>
      <c r="C197" s="155"/>
      <c r="D197" s="156"/>
      <c r="E197" s="369"/>
      <c r="F197" s="374"/>
      <c r="G197" s="32"/>
    </row>
    <row r="198" spans="1:7" s="22" customFormat="1" ht="21.75" customHeight="1">
      <c r="A198" s="275"/>
      <c r="B198" s="159" t="s">
        <v>666</v>
      </c>
      <c r="C198" s="155"/>
      <c r="D198" s="156" t="s">
        <v>667</v>
      </c>
      <c r="E198" s="369"/>
      <c r="F198" s="374">
        <v>1550000</v>
      </c>
      <c r="G198" s="32"/>
    </row>
    <row r="199" spans="1:7" s="22" customFormat="1" ht="22.5" customHeight="1">
      <c r="A199" s="275" t="s">
        <v>1404</v>
      </c>
      <c r="B199" s="159" t="s">
        <v>668</v>
      </c>
      <c r="C199" s="155"/>
      <c r="D199" s="135" t="s">
        <v>89</v>
      </c>
      <c r="E199" s="369"/>
      <c r="F199" s="374">
        <v>1550000</v>
      </c>
      <c r="G199" s="32"/>
    </row>
    <row r="200" spans="1:7" s="22" customFormat="1" ht="21.75" customHeight="1">
      <c r="A200" s="275"/>
      <c r="B200" s="159" t="s">
        <v>669</v>
      </c>
      <c r="C200" s="155"/>
      <c r="D200" s="135" t="s">
        <v>89</v>
      </c>
      <c r="E200" s="369"/>
      <c r="F200" s="374">
        <v>1550000</v>
      </c>
      <c r="G200" s="32"/>
    </row>
    <row r="201" spans="1:7" s="22" customFormat="1" ht="21" customHeight="1">
      <c r="A201" s="275"/>
      <c r="B201" s="159" t="s">
        <v>670</v>
      </c>
      <c r="C201" s="155"/>
      <c r="D201" s="135" t="s">
        <v>89</v>
      </c>
      <c r="E201" s="369"/>
      <c r="F201" s="374">
        <v>1550000</v>
      </c>
      <c r="G201" s="32"/>
    </row>
    <row r="202" spans="1:7" s="22" customFormat="1" ht="20.25" customHeight="1">
      <c r="A202" s="275"/>
      <c r="B202" s="653" t="s">
        <v>1406</v>
      </c>
      <c r="C202" s="155"/>
      <c r="D202" s="156"/>
      <c r="E202" s="369"/>
      <c r="F202" s="374"/>
      <c r="G202" s="32"/>
    </row>
    <row r="203" spans="1:7" s="22" customFormat="1" ht="24.75" customHeight="1">
      <c r="A203" s="275"/>
      <c r="B203" s="159" t="s">
        <v>674</v>
      </c>
      <c r="C203" s="155"/>
      <c r="D203" s="156" t="s">
        <v>87</v>
      </c>
      <c r="E203" s="369"/>
      <c r="F203" s="374">
        <v>1350</v>
      </c>
      <c r="G203" s="32"/>
    </row>
    <row r="204" spans="1:7" s="22" customFormat="1" ht="24.75" customHeight="1">
      <c r="A204" s="275"/>
      <c r="B204" s="159" t="s">
        <v>671</v>
      </c>
      <c r="C204" s="155"/>
      <c r="D204" s="135" t="s">
        <v>89</v>
      </c>
      <c r="E204" s="369"/>
      <c r="F204" s="374">
        <v>1450</v>
      </c>
      <c r="G204" s="32"/>
    </row>
    <row r="205" spans="1:7" s="22" customFormat="1" ht="24.75" customHeight="1">
      <c r="A205" s="275"/>
      <c r="B205" s="159" t="s">
        <v>672</v>
      </c>
      <c r="C205" s="155"/>
      <c r="D205" s="135" t="s">
        <v>89</v>
      </c>
      <c r="E205" s="369"/>
      <c r="F205" s="374">
        <v>10200</v>
      </c>
      <c r="G205" s="32"/>
    </row>
    <row r="206" spans="1:7" s="22" customFormat="1" ht="24.75" customHeight="1">
      <c r="A206" s="275"/>
      <c r="B206" s="159" t="s">
        <v>673</v>
      </c>
      <c r="C206" s="155"/>
      <c r="D206" s="135" t="s">
        <v>89</v>
      </c>
      <c r="E206" s="369"/>
      <c r="F206" s="374">
        <v>6300</v>
      </c>
      <c r="G206" s="32"/>
    </row>
    <row r="207" spans="1:7" s="22" customFormat="1" ht="24.75" customHeight="1">
      <c r="A207" s="275"/>
      <c r="B207" s="653" t="s">
        <v>1407</v>
      </c>
      <c r="C207" s="155"/>
      <c r="D207" s="156" t="s">
        <v>200</v>
      </c>
      <c r="E207" s="369"/>
      <c r="F207" s="374">
        <v>85000</v>
      </c>
      <c r="G207" s="32"/>
    </row>
    <row r="208" spans="1:7" s="22" customFormat="1" ht="24.75" customHeight="1">
      <c r="A208" s="275"/>
      <c r="B208" s="653" t="s">
        <v>1408</v>
      </c>
      <c r="C208" s="155"/>
      <c r="D208" s="156" t="s">
        <v>200</v>
      </c>
      <c r="E208" s="369"/>
      <c r="F208" s="374">
        <v>75000</v>
      </c>
      <c r="G208" s="32"/>
    </row>
    <row r="209" spans="1:7" s="22" customFormat="1" ht="41.25" customHeight="1">
      <c r="A209" s="275" t="s">
        <v>448</v>
      </c>
      <c r="B209" s="1016" t="s">
        <v>867</v>
      </c>
      <c r="C209" s="1017"/>
      <c r="D209" s="1017"/>
      <c r="E209" s="1017"/>
      <c r="F209" s="1018"/>
      <c r="G209" s="32"/>
    </row>
    <row r="210" spans="1:7" s="22" customFormat="1" ht="24.75" customHeight="1">
      <c r="A210" s="275"/>
      <c r="B210" s="653" t="s">
        <v>1409</v>
      </c>
      <c r="C210" s="155"/>
      <c r="D210" s="156"/>
      <c r="E210" s="420"/>
      <c r="F210" s="374"/>
      <c r="G210" s="32"/>
    </row>
    <row r="211" spans="1:7" s="22" customFormat="1" ht="24.75" customHeight="1">
      <c r="A211" s="275"/>
      <c r="B211" s="159" t="s">
        <v>740</v>
      </c>
      <c r="C211" s="155"/>
      <c r="D211" s="156" t="s">
        <v>87</v>
      </c>
      <c r="E211" s="374">
        <v>1200</v>
      </c>
      <c r="F211" s="374"/>
      <c r="G211" s="32"/>
    </row>
    <row r="212" spans="1:7" s="22" customFormat="1" ht="24.75" customHeight="1">
      <c r="A212" s="275"/>
      <c r="B212" s="159" t="s">
        <v>741</v>
      </c>
      <c r="C212" s="155"/>
      <c r="D212" s="135" t="s">
        <v>89</v>
      </c>
      <c r="E212" s="374">
        <v>1200</v>
      </c>
      <c r="F212" s="374"/>
      <c r="G212" s="32"/>
    </row>
    <row r="213" spans="1:7" s="22" customFormat="1" ht="24.75" customHeight="1">
      <c r="A213" s="275"/>
      <c r="B213" s="159" t="s">
        <v>745</v>
      </c>
      <c r="C213" s="155"/>
      <c r="D213" s="135" t="s">
        <v>89</v>
      </c>
      <c r="E213" s="374">
        <v>950</v>
      </c>
      <c r="F213" s="374"/>
      <c r="G213" s="32"/>
    </row>
    <row r="214" spans="1:7" s="22" customFormat="1" ht="24.75" customHeight="1">
      <c r="A214" s="275"/>
      <c r="B214" s="159" t="s">
        <v>742</v>
      </c>
      <c r="C214" s="155"/>
      <c r="D214" s="135" t="s">
        <v>89</v>
      </c>
      <c r="E214" s="374">
        <v>8600</v>
      </c>
      <c r="F214" s="374"/>
      <c r="G214" s="32"/>
    </row>
    <row r="215" spans="1:7" s="22" customFormat="1" ht="24.75" customHeight="1">
      <c r="A215" s="275"/>
      <c r="B215" s="159" t="s">
        <v>743</v>
      </c>
      <c r="C215" s="155"/>
      <c r="D215" s="135" t="s">
        <v>89</v>
      </c>
      <c r="E215" s="374">
        <v>4600</v>
      </c>
      <c r="F215" s="374"/>
      <c r="G215" s="32"/>
    </row>
    <row r="216" spans="1:7" s="22" customFormat="1" ht="24.75" customHeight="1">
      <c r="A216" s="275"/>
      <c r="B216" s="159" t="s">
        <v>744</v>
      </c>
      <c r="C216" s="155"/>
      <c r="D216" s="135" t="s">
        <v>89</v>
      </c>
      <c r="E216" s="374">
        <v>7000</v>
      </c>
      <c r="F216" s="374"/>
      <c r="G216" s="32"/>
    </row>
    <row r="217" spans="1:7" s="22" customFormat="1" ht="42.75" customHeight="1">
      <c r="A217" s="275" t="s">
        <v>456</v>
      </c>
      <c r="B217" s="871" t="s">
        <v>761</v>
      </c>
      <c r="C217" s="1028"/>
      <c r="D217" s="1028"/>
      <c r="E217" s="1028"/>
      <c r="F217" s="1029"/>
      <c r="G217" s="32"/>
    </row>
    <row r="218" spans="1:7" s="22" customFormat="1" ht="24.75" customHeight="1">
      <c r="A218" s="275"/>
      <c r="B218" s="653" t="s">
        <v>1410</v>
      </c>
      <c r="C218" s="155" t="s">
        <v>50</v>
      </c>
      <c r="D218" s="156"/>
      <c r="E218" s="374"/>
      <c r="F218" s="374"/>
      <c r="G218" s="32"/>
    </row>
    <row r="219" spans="1:7" s="22" customFormat="1" ht="24.75" customHeight="1">
      <c r="A219" s="275"/>
      <c r="B219" s="159" t="s">
        <v>757</v>
      </c>
      <c r="C219" s="155"/>
      <c r="D219" s="156" t="s">
        <v>87</v>
      </c>
      <c r="E219" s="374">
        <v>15200</v>
      </c>
      <c r="F219" s="374"/>
      <c r="G219" s="32"/>
    </row>
    <row r="220" spans="1:7" s="22" customFormat="1" ht="24.75" customHeight="1">
      <c r="A220" s="275"/>
      <c r="B220" s="159" t="s">
        <v>758</v>
      </c>
      <c r="C220" s="155"/>
      <c r="D220" s="135" t="s">
        <v>89</v>
      </c>
      <c r="E220" s="374">
        <v>20200</v>
      </c>
      <c r="F220" s="374"/>
      <c r="G220" s="32"/>
    </row>
    <row r="221" spans="1:7" s="22" customFormat="1" ht="24.75" customHeight="1">
      <c r="A221" s="275"/>
      <c r="B221" s="159" t="s">
        <v>759</v>
      </c>
      <c r="C221" s="155"/>
      <c r="D221" s="135" t="s">
        <v>89</v>
      </c>
      <c r="E221" s="374">
        <v>30500</v>
      </c>
      <c r="F221" s="374"/>
      <c r="G221" s="32"/>
    </row>
    <row r="222" spans="1:7" s="22" customFormat="1" ht="24.75" customHeight="1">
      <c r="A222" s="275"/>
      <c r="B222" s="159" t="s">
        <v>760</v>
      </c>
      <c r="C222" s="155"/>
      <c r="D222" s="135" t="s">
        <v>89</v>
      </c>
      <c r="E222" s="374">
        <v>41000</v>
      </c>
      <c r="F222" s="374"/>
      <c r="G222" s="32"/>
    </row>
    <row r="223" spans="1:7" s="22" customFormat="1" ht="24.75" customHeight="1">
      <c r="A223" s="275"/>
      <c r="B223" s="653" t="s">
        <v>1411</v>
      </c>
      <c r="C223" s="155" t="s">
        <v>50</v>
      </c>
      <c r="D223" s="156"/>
      <c r="E223" s="374"/>
      <c r="F223" s="374"/>
      <c r="G223" s="32"/>
    </row>
    <row r="224" spans="1:7" s="22" customFormat="1" ht="24.75" customHeight="1">
      <c r="A224" s="275"/>
      <c r="B224" s="159" t="s">
        <v>757</v>
      </c>
      <c r="C224" s="155"/>
      <c r="D224" s="135" t="s">
        <v>89</v>
      </c>
      <c r="E224" s="374">
        <v>16000</v>
      </c>
      <c r="F224" s="374"/>
      <c r="G224" s="32"/>
    </row>
    <row r="225" spans="1:7" s="22" customFormat="1" ht="24.75" customHeight="1">
      <c r="A225" s="275"/>
      <c r="B225" s="159" t="s">
        <v>758</v>
      </c>
      <c r="C225" s="155"/>
      <c r="D225" s="135" t="s">
        <v>89</v>
      </c>
      <c r="E225" s="374">
        <v>21500</v>
      </c>
      <c r="F225" s="374"/>
      <c r="G225" s="32"/>
    </row>
    <row r="226" spans="1:7" s="22" customFormat="1" ht="24.75" customHeight="1">
      <c r="A226" s="275"/>
      <c r="B226" s="159" t="s">
        <v>759</v>
      </c>
      <c r="C226" s="155"/>
      <c r="D226" s="135" t="s">
        <v>89</v>
      </c>
      <c r="E226" s="374">
        <v>32200</v>
      </c>
      <c r="F226" s="374"/>
      <c r="G226" s="32"/>
    </row>
    <row r="227" spans="1:7" s="22" customFormat="1" ht="24.75" customHeight="1">
      <c r="A227" s="275"/>
      <c r="B227" s="159" t="s">
        <v>760</v>
      </c>
      <c r="C227" s="155"/>
      <c r="D227" s="135" t="s">
        <v>89</v>
      </c>
      <c r="E227" s="374">
        <v>43200</v>
      </c>
      <c r="F227" s="374"/>
      <c r="G227" s="32"/>
    </row>
    <row r="228" spans="1:7" s="22" customFormat="1" ht="41.25" customHeight="1">
      <c r="A228" s="275" t="s">
        <v>96</v>
      </c>
      <c r="B228" s="871" t="s">
        <v>779</v>
      </c>
      <c r="C228" s="1028"/>
      <c r="D228" s="1028"/>
      <c r="E228" s="1028"/>
      <c r="F228" s="1029"/>
      <c r="G228" s="32"/>
    </row>
    <row r="229" spans="1:7" s="22" customFormat="1" ht="24.75" customHeight="1">
      <c r="A229" s="275"/>
      <c r="B229" s="159" t="s">
        <v>860</v>
      </c>
      <c r="C229" s="155" t="s">
        <v>762</v>
      </c>
      <c r="D229" s="156" t="s">
        <v>87</v>
      </c>
      <c r="E229" s="374">
        <v>1300</v>
      </c>
      <c r="F229" s="374"/>
      <c r="G229" s="32"/>
    </row>
    <row r="230" spans="1:7" s="22" customFormat="1" ht="24.75" customHeight="1">
      <c r="A230" s="275"/>
      <c r="B230" s="159" t="s">
        <v>861</v>
      </c>
      <c r="C230" s="155"/>
      <c r="D230" s="135" t="s">
        <v>89</v>
      </c>
      <c r="E230" s="374">
        <v>950</v>
      </c>
      <c r="F230" s="374"/>
      <c r="G230" s="32"/>
    </row>
    <row r="231" spans="1:7" s="22" customFormat="1" ht="24.75" customHeight="1">
      <c r="A231" s="275"/>
      <c r="B231" s="159" t="s">
        <v>862</v>
      </c>
      <c r="C231" s="155"/>
      <c r="D231" s="135" t="s">
        <v>89</v>
      </c>
      <c r="E231" s="374">
        <v>5500</v>
      </c>
      <c r="F231" s="374"/>
      <c r="G231" s="32"/>
    </row>
    <row r="232" spans="1:7" s="22" customFormat="1" ht="24.75" customHeight="1">
      <c r="A232" s="275"/>
      <c r="B232" s="159" t="s">
        <v>863</v>
      </c>
      <c r="C232" s="155"/>
      <c r="D232" s="135" t="s">
        <v>89</v>
      </c>
      <c r="E232" s="374">
        <v>11000</v>
      </c>
      <c r="F232" s="374"/>
      <c r="G232" s="32"/>
    </row>
    <row r="233" spans="1:7" s="22" customFormat="1" ht="24.75" customHeight="1">
      <c r="A233" s="275"/>
      <c r="B233" s="159" t="s">
        <v>864</v>
      </c>
      <c r="C233" s="155"/>
      <c r="D233" s="135" t="s">
        <v>89</v>
      </c>
      <c r="E233" s="374">
        <v>11000</v>
      </c>
      <c r="F233" s="374"/>
      <c r="G233" s="32"/>
    </row>
    <row r="234" spans="1:7" s="22" customFormat="1" ht="24.75" customHeight="1">
      <c r="A234" s="275"/>
      <c r="B234" s="159" t="s">
        <v>865</v>
      </c>
      <c r="C234" s="155"/>
      <c r="D234" s="135" t="s">
        <v>89</v>
      </c>
      <c r="E234" s="374">
        <v>1150</v>
      </c>
      <c r="F234" s="374"/>
      <c r="G234" s="32"/>
    </row>
    <row r="235" spans="1:7" s="22" customFormat="1" ht="83.25" customHeight="1">
      <c r="A235" s="442" t="s">
        <v>457</v>
      </c>
      <c r="B235" s="871" t="s">
        <v>2203</v>
      </c>
      <c r="C235" s="1028"/>
      <c r="D235" s="1028"/>
      <c r="E235" s="1028"/>
      <c r="F235" s="1029"/>
      <c r="G235" s="32"/>
    </row>
    <row r="236" spans="1:7" s="22" customFormat="1" ht="27" customHeight="1">
      <c r="A236" s="442"/>
      <c r="B236" s="654" t="s">
        <v>1412</v>
      </c>
      <c r="C236" s="155" t="s">
        <v>762</v>
      </c>
      <c r="D236" s="433"/>
      <c r="E236" s="438"/>
      <c r="F236" s="432"/>
      <c r="G236" s="32"/>
    </row>
    <row r="237" spans="1:7" s="22" customFormat="1" ht="24.75" customHeight="1">
      <c r="A237" s="435"/>
      <c r="B237" s="436" t="s">
        <v>1328</v>
      </c>
      <c r="C237" s="435"/>
      <c r="D237" s="156" t="s">
        <v>87</v>
      </c>
      <c r="E237" s="608">
        <v>1150</v>
      </c>
      <c r="F237" s="434"/>
      <c r="G237" s="32"/>
    </row>
    <row r="238" spans="1:7" s="22" customFormat="1" ht="24.75" customHeight="1">
      <c r="A238" s="435"/>
      <c r="B238" s="436" t="s">
        <v>1329</v>
      </c>
      <c r="C238" s="435"/>
      <c r="D238" s="135" t="s">
        <v>89</v>
      </c>
      <c r="E238" s="608">
        <v>1170</v>
      </c>
      <c r="F238" s="434"/>
      <c r="G238" s="32"/>
    </row>
    <row r="239" spans="1:7" s="22" customFormat="1" ht="24.75" customHeight="1">
      <c r="A239" s="435"/>
      <c r="B239" s="436" t="s">
        <v>1330</v>
      </c>
      <c r="C239" s="435"/>
      <c r="D239" s="135" t="s">
        <v>89</v>
      </c>
      <c r="E239" s="608">
        <v>4600</v>
      </c>
      <c r="F239" s="434"/>
      <c r="G239" s="32"/>
    </row>
    <row r="240" spans="1:7" s="22" customFormat="1" ht="24.75" customHeight="1">
      <c r="A240" s="435"/>
      <c r="B240" s="436" t="s">
        <v>1331</v>
      </c>
      <c r="C240" s="435"/>
      <c r="D240" s="135" t="s">
        <v>89</v>
      </c>
      <c r="E240" s="608">
        <v>8100</v>
      </c>
      <c r="F240" s="434"/>
      <c r="G240" s="32"/>
    </row>
    <row r="241" spans="1:7" s="22" customFormat="1" ht="52.5" customHeight="1">
      <c r="A241" s="442" t="s">
        <v>802</v>
      </c>
      <c r="B241" s="1040" t="s">
        <v>1392</v>
      </c>
      <c r="C241" s="1041"/>
      <c r="D241" s="1041"/>
      <c r="E241" s="1041"/>
      <c r="F241" s="929"/>
      <c r="G241" s="32"/>
    </row>
    <row r="242" spans="1:7" s="22" customFormat="1" ht="24.75" customHeight="1">
      <c r="A242" s="435"/>
      <c r="B242" s="436" t="s">
        <v>1346</v>
      </c>
      <c r="C242" s="155" t="s">
        <v>762</v>
      </c>
      <c r="D242" s="156" t="s">
        <v>87</v>
      </c>
      <c r="E242" s="437"/>
      <c r="F242" s="437">
        <v>1434</v>
      </c>
      <c r="G242" s="32"/>
    </row>
    <row r="243" spans="1:7" s="22" customFormat="1" ht="24.75" customHeight="1">
      <c r="A243" s="435"/>
      <c r="B243" s="436" t="s">
        <v>1035</v>
      </c>
      <c r="C243" s="435"/>
      <c r="D243" s="156" t="s">
        <v>87</v>
      </c>
      <c r="E243" s="437"/>
      <c r="F243" s="437">
        <v>6640</v>
      </c>
      <c r="G243" s="32"/>
    </row>
    <row r="244" spans="1:7" s="22" customFormat="1" ht="24.75" customHeight="1">
      <c r="A244" s="435"/>
      <c r="B244" s="436" t="s">
        <v>1036</v>
      </c>
      <c r="C244" s="435"/>
      <c r="D244" s="156" t="s">
        <v>87</v>
      </c>
      <c r="E244" s="437"/>
      <c r="F244" s="437">
        <v>11710</v>
      </c>
      <c r="G244" s="32"/>
    </row>
    <row r="245" spans="1:7" s="44" customFormat="1" ht="18.75">
      <c r="A245" s="277" t="s">
        <v>404</v>
      </c>
      <c r="B245" s="243" t="s">
        <v>405</v>
      </c>
      <c r="C245" s="86"/>
      <c r="D245" s="85"/>
      <c r="E245" s="87"/>
      <c r="F245" s="88"/>
      <c r="G245" s="705"/>
    </row>
    <row r="246" spans="1:7" s="44" customFormat="1" ht="60.75" customHeight="1">
      <c r="A246" s="132">
        <v>1</v>
      </c>
      <c r="B246" s="903" t="s">
        <v>2120</v>
      </c>
      <c r="C246" s="904"/>
      <c r="D246" s="904"/>
      <c r="E246" s="904"/>
      <c r="F246" s="905"/>
      <c r="G246" s="705"/>
    </row>
    <row r="247" spans="1:7" s="44" customFormat="1" ht="18.75">
      <c r="A247" s="132" t="s">
        <v>392</v>
      </c>
      <c r="B247" s="218" t="s">
        <v>1071</v>
      </c>
      <c r="C247" s="66"/>
      <c r="D247" s="134"/>
      <c r="E247" s="56"/>
      <c r="F247" s="58"/>
      <c r="G247" s="705"/>
    </row>
    <row r="248" spans="1:7" s="44" customFormat="1" ht="18.75">
      <c r="A248" s="132"/>
      <c r="B248" s="55" t="s">
        <v>550</v>
      </c>
      <c r="C248" s="66" t="s">
        <v>549</v>
      </c>
      <c r="D248" s="134" t="s">
        <v>40</v>
      </c>
      <c r="E248" s="56"/>
      <c r="F248" s="58">
        <f>89000/2.6</f>
        <v>34230.76923076923</v>
      </c>
      <c r="G248" s="705"/>
    </row>
    <row r="249" spans="1:7" s="44" customFormat="1" ht="18.75">
      <c r="A249" s="132"/>
      <c r="B249" s="55" t="s">
        <v>551</v>
      </c>
      <c r="C249" s="66" t="s">
        <v>89</v>
      </c>
      <c r="D249" s="66" t="s">
        <v>89</v>
      </c>
      <c r="E249" s="56"/>
      <c r="F249" s="58">
        <f>97000/2.9</f>
        <v>33448.275862068964</v>
      </c>
      <c r="G249" s="705"/>
    </row>
    <row r="250" spans="1:7" s="44" customFormat="1" ht="18.75">
      <c r="A250" s="132"/>
      <c r="B250" s="55" t="s">
        <v>552</v>
      </c>
      <c r="C250" s="66" t="s">
        <v>89</v>
      </c>
      <c r="D250" s="66" t="s">
        <v>89</v>
      </c>
      <c r="E250" s="56"/>
      <c r="F250" s="58">
        <f>97000/2.9</f>
        <v>33448.275862068964</v>
      </c>
      <c r="G250" s="705"/>
    </row>
    <row r="251" spans="1:7" s="44" customFormat="1" ht="18.75">
      <c r="A251" s="132"/>
      <c r="B251" s="55" t="s">
        <v>553</v>
      </c>
      <c r="C251" s="66" t="s">
        <v>89</v>
      </c>
      <c r="D251" s="66" t="s">
        <v>89</v>
      </c>
      <c r="E251" s="56"/>
      <c r="F251" s="58">
        <f>107000/3.2</f>
        <v>33437.5</v>
      </c>
      <c r="G251" s="705"/>
    </row>
    <row r="252" spans="1:7" s="44" customFormat="1" ht="18.75">
      <c r="A252" s="132"/>
      <c r="B252" s="55" t="s">
        <v>554</v>
      </c>
      <c r="C252" s="66" t="s">
        <v>89</v>
      </c>
      <c r="D252" s="66" t="s">
        <v>89</v>
      </c>
      <c r="E252" s="56"/>
      <c r="F252" s="58">
        <f>107000/3.2</f>
        <v>33437.5</v>
      </c>
      <c r="G252" s="705"/>
    </row>
    <row r="253" spans="1:7" s="44" customFormat="1" ht="18.75">
      <c r="A253" s="132"/>
      <c r="B253" s="55" t="s">
        <v>555</v>
      </c>
      <c r="C253" s="66" t="s">
        <v>89</v>
      </c>
      <c r="D253" s="66" t="s">
        <v>89</v>
      </c>
      <c r="E253" s="56"/>
      <c r="F253" s="58">
        <f>119000/3.6</f>
        <v>33055.555555555555</v>
      </c>
      <c r="G253" s="705"/>
    </row>
    <row r="254" spans="1:7" s="44" customFormat="1" ht="18.75">
      <c r="A254" s="132"/>
      <c r="B254" s="55" t="s">
        <v>556</v>
      </c>
      <c r="C254" s="66" t="s">
        <v>89</v>
      </c>
      <c r="D254" s="66" t="s">
        <v>89</v>
      </c>
      <c r="E254" s="56"/>
      <c r="F254" s="58">
        <f>131000/4.05</f>
        <v>32345.67901234568</v>
      </c>
      <c r="G254" s="705"/>
    </row>
    <row r="255" spans="1:7" s="44" customFormat="1" ht="18.75">
      <c r="A255" s="132" t="s">
        <v>393</v>
      </c>
      <c r="B255" s="218" t="s">
        <v>632</v>
      </c>
      <c r="C255" s="66"/>
      <c r="D255" s="134"/>
      <c r="E255" s="56"/>
      <c r="F255" s="58"/>
      <c r="G255" s="705"/>
    </row>
    <row r="256" spans="1:7" s="44" customFormat="1" ht="18.75">
      <c r="A256" s="132"/>
      <c r="B256" s="55" t="s">
        <v>569</v>
      </c>
      <c r="C256" s="66" t="s">
        <v>549</v>
      </c>
      <c r="D256" s="134" t="s">
        <v>40</v>
      </c>
      <c r="E256" s="56"/>
      <c r="F256" s="56">
        <f>84000/2.63</f>
        <v>31939.16349809886</v>
      </c>
      <c r="G256" s="705"/>
    </row>
    <row r="257" spans="1:7" s="44" customFormat="1" ht="18.75">
      <c r="A257" s="132"/>
      <c r="B257" s="55" t="s">
        <v>570</v>
      </c>
      <c r="C257" s="66" t="s">
        <v>89</v>
      </c>
      <c r="D257" s="66" t="s">
        <v>89</v>
      </c>
      <c r="E257" s="56"/>
      <c r="F257" s="56">
        <f>134000/4.2</f>
        <v>31904.761904761905</v>
      </c>
      <c r="G257" s="705"/>
    </row>
    <row r="258" spans="1:7" s="44" customFormat="1" ht="18.75">
      <c r="A258" s="132"/>
      <c r="B258" s="55" t="s">
        <v>571</v>
      </c>
      <c r="C258" s="66" t="s">
        <v>89</v>
      </c>
      <c r="D258" s="66" t="s">
        <v>89</v>
      </c>
      <c r="E258" s="56"/>
      <c r="F258" s="56">
        <f>169000/5.33</f>
        <v>31707.317073170732</v>
      </c>
      <c r="G258" s="705"/>
    </row>
    <row r="259" spans="1:7" s="44" customFormat="1" ht="18.75">
      <c r="A259" s="132"/>
      <c r="B259" s="55" t="s">
        <v>572</v>
      </c>
      <c r="C259" s="66" t="s">
        <v>89</v>
      </c>
      <c r="D259" s="66" t="s">
        <v>89</v>
      </c>
      <c r="E259" s="56"/>
      <c r="F259" s="56">
        <f>238000/7.47</f>
        <v>31860.776439089692</v>
      </c>
      <c r="G259" s="705"/>
    </row>
    <row r="260" spans="1:7" s="44" customFormat="1" ht="18.75">
      <c r="A260" s="132"/>
      <c r="B260" s="55" t="s">
        <v>573</v>
      </c>
      <c r="C260" s="66" t="s">
        <v>89</v>
      </c>
      <c r="D260" s="66" t="s">
        <v>89</v>
      </c>
      <c r="E260" s="56"/>
      <c r="F260" s="56">
        <f>321000/10.11</f>
        <v>31750.741839762613</v>
      </c>
      <c r="G260" s="705"/>
    </row>
    <row r="261" spans="1:7" s="44" customFormat="1" ht="18.75">
      <c r="A261" s="132"/>
      <c r="B261" s="55" t="s">
        <v>574</v>
      </c>
      <c r="C261" s="66" t="s">
        <v>89</v>
      </c>
      <c r="D261" s="66" t="s">
        <v>89</v>
      </c>
      <c r="E261" s="56"/>
      <c r="F261" s="58">
        <f>405000/12.74</f>
        <v>31789.638932496076</v>
      </c>
      <c r="G261" s="705"/>
    </row>
    <row r="262" spans="1:7" s="44" customFormat="1" ht="18.75">
      <c r="A262" s="132"/>
      <c r="B262" s="55" t="s">
        <v>575</v>
      </c>
      <c r="C262" s="66" t="s">
        <v>89</v>
      </c>
      <c r="D262" s="66" t="s">
        <v>89</v>
      </c>
      <c r="E262" s="56"/>
      <c r="F262" s="58">
        <f>607000/19.1</f>
        <v>31780.10471204188</v>
      </c>
      <c r="G262" s="705"/>
    </row>
    <row r="263" spans="1:7" s="44" customFormat="1" ht="18.75">
      <c r="A263" s="132" t="s">
        <v>397</v>
      </c>
      <c r="B263" s="218" t="s">
        <v>660</v>
      </c>
      <c r="C263" s="66"/>
      <c r="D263" s="134"/>
      <c r="E263" s="56"/>
      <c r="F263" s="58"/>
      <c r="G263" s="705"/>
    </row>
    <row r="264" spans="1:7" s="44" customFormat="1" ht="18.75">
      <c r="A264" s="132"/>
      <c r="B264" s="55" t="s">
        <v>576</v>
      </c>
      <c r="C264" s="66" t="s">
        <v>549</v>
      </c>
      <c r="D264" s="134" t="s">
        <v>40</v>
      </c>
      <c r="E264" s="56"/>
      <c r="F264" s="58">
        <f>120000/3.77</f>
        <v>31830.238726790452</v>
      </c>
      <c r="G264" s="705"/>
    </row>
    <row r="265" spans="1:7" s="44" customFormat="1" ht="18.75">
      <c r="A265" s="132"/>
      <c r="B265" s="55" t="s">
        <v>577</v>
      </c>
      <c r="C265" s="66" t="s">
        <v>89</v>
      </c>
      <c r="D265" s="66" t="s">
        <v>89</v>
      </c>
      <c r="E265" s="56"/>
      <c r="F265" s="58">
        <f>238000/7.47</f>
        <v>31860.776439089692</v>
      </c>
      <c r="G265" s="705"/>
    </row>
    <row r="266" spans="1:7" s="44" customFormat="1" ht="18.75">
      <c r="A266" s="132"/>
      <c r="B266" s="55" t="s">
        <v>578</v>
      </c>
      <c r="C266" s="66" t="s">
        <v>89</v>
      </c>
      <c r="D266" s="66" t="s">
        <v>89</v>
      </c>
      <c r="E266" s="56"/>
      <c r="F266" s="58">
        <f>301000/9.45</f>
        <v>31851.851851851854</v>
      </c>
      <c r="G266" s="705"/>
    </row>
    <row r="267" spans="1:7" s="44" customFormat="1" ht="18.75">
      <c r="A267" s="132"/>
      <c r="B267" s="55" t="s">
        <v>579</v>
      </c>
      <c r="C267" s="66" t="s">
        <v>89</v>
      </c>
      <c r="D267" s="66" t="s">
        <v>89</v>
      </c>
      <c r="E267" s="56"/>
      <c r="F267" s="58">
        <f>363000/11.43</f>
        <v>31758.530183727034</v>
      </c>
      <c r="G267" s="705"/>
    </row>
    <row r="268" spans="1:7" s="44" customFormat="1" ht="18.75">
      <c r="A268" s="132"/>
      <c r="B268" s="55" t="s">
        <v>580</v>
      </c>
      <c r="C268" s="66" t="s">
        <v>89</v>
      </c>
      <c r="D268" s="66" t="s">
        <v>89</v>
      </c>
      <c r="E268" s="56"/>
      <c r="F268" s="58">
        <f>489000/15.38</f>
        <v>31794.53836150845</v>
      </c>
      <c r="G268" s="705"/>
    </row>
    <row r="269" spans="1:7" s="44" customFormat="1" ht="18.75">
      <c r="A269" s="132"/>
      <c r="B269" s="55" t="s">
        <v>581</v>
      </c>
      <c r="C269" s="66" t="s">
        <v>89</v>
      </c>
      <c r="D269" s="66" t="s">
        <v>89</v>
      </c>
      <c r="E269" s="56"/>
      <c r="F269" s="58">
        <f>615000/19.33</f>
        <v>31815.830315571653</v>
      </c>
      <c r="G269" s="705"/>
    </row>
    <row r="270" spans="1:7" s="44" customFormat="1" ht="18.75">
      <c r="A270" s="132"/>
      <c r="B270" s="55" t="s">
        <v>582</v>
      </c>
      <c r="C270" s="66" t="s">
        <v>89</v>
      </c>
      <c r="D270" s="66" t="s">
        <v>89</v>
      </c>
      <c r="E270" s="56"/>
      <c r="F270" s="58">
        <f>741000/23.3</f>
        <v>31802.575107296136</v>
      </c>
      <c r="G270" s="705"/>
    </row>
    <row r="271" spans="1:7" s="44" customFormat="1" ht="18.75">
      <c r="A271" s="132" t="s">
        <v>398</v>
      </c>
      <c r="B271" s="218" t="s">
        <v>737</v>
      </c>
      <c r="C271" s="66"/>
      <c r="D271" s="134"/>
      <c r="E271" s="56"/>
      <c r="F271" s="58"/>
      <c r="G271" s="705"/>
    </row>
    <row r="272" spans="1:7" s="44" customFormat="1" ht="18.75">
      <c r="A272" s="132"/>
      <c r="B272" s="55" t="s">
        <v>561</v>
      </c>
      <c r="C272" s="66" t="s">
        <v>549</v>
      </c>
      <c r="D272" s="134" t="s">
        <v>40</v>
      </c>
      <c r="E272" s="56"/>
      <c r="F272" s="58">
        <f>130000/4.1</f>
        <v>31707.317073170736</v>
      </c>
      <c r="G272" s="705"/>
    </row>
    <row r="273" spans="1:7" s="44" customFormat="1" ht="18.75">
      <c r="A273" s="132"/>
      <c r="B273" s="55" t="s">
        <v>562</v>
      </c>
      <c r="C273" s="66" t="s">
        <v>89</v>
      </c>
      <c r="D273" s="66" t="s">
        <v>89</v>
      </c>
      <c r="E273" s="56"/>
      <c r="F273" s="131">
        <f>166000/5.23</f>
        <v>31739.961759082216</v>
      </c>
      <c r="G273" s="705"/>
    </row>
    <row r="274" spans="1:7" s="44" customFormat="1" ht="18.75">
      <c r="A274" s="132"/>
      <c r="B274" s="55" t="s">
        <v>563</v>
      </c>
      <c r="C274" s="66" t="s">
        <v>89</v>
      </c>
      <c r="D274" s="66" t="s">
        <v>89</v>
      </c>
      <c r="E274" s="56"/>
      <c r="F274" s="131">
        <f>211000/6.65</f>
        <v>31729.323308270676</v>
      </c>
      <c r="G274" s="705"/>
    </row>
    <row r="275" spans="1:7" s="44" customFormat="1" ht="18.75">
      <c r="A275" s="132"/>
      <c r="B275" s="55" t="s">
        <v>564</v>
      </c>
      <c r="C275" s="66" t="s">
        <v>89</v>
      </c>
      <c r="D275" s="66" t="s">
        <v>89</v>
      </c>
      <c r="E275" s="56"/>
      <c r="F275" s="131">
        <f>269000/8.45</f>
        <v>31834.319526627223</v>
      </c>
      <c r="G275" s="705"/>
    </row>
    <row r="276" spans="1:7" s="44" customFormat="1" ht="18.75">
      <c r="A276" s="132"/>
      <c r="B276" s="55" t="s">
        <v>565</v>
      </c>
      <c r="C276" s="66" t="s">
        <v>89</v>
      </c>
      <c r="D276" s="66" t="s">
        <v>89</v>
      </c>
      <c r="E276" s="56"/>
      <c r="F276" s="131">
        <f>308000/9.67</f>
        <v>31851.085832471563</v>
      </c>
      <c r="G276" s="705"/>
    </row>
    <row r="277" spans="1:7" s="44" customFormat="1" ht="18.75">
      <c r="A277" s="132"/>
      <c r="B277" s="55" t="s">
        <v>566</v>
      </c>
      <c r="C277" s="66" t="s">
        <v>89</v>
      </c>
      <c r="D277" s="66" t="s">
        <v>89</v>
      </c>
      <c r="E277" s="56"/>
      <c r="F277" s="131">
        <f>385000/12.12</f>
        <v>31765.676567656767</v>
      </c>
      <c r="G277" s="705"/>
    </row>
    <row r="278" spans="1:7" s="44" customFormat="1" ht="18.75">
      <c r="A278" s="132"/>
      <c r="B278" s="55" t="s">
        <v>567</v>
      </c>
      <c r="C278" s="66" t="s">
        <v>89</v>
      </c>
      <c r="D278" s="66" t="s">
        <v>89</v>
      </c>
      <c r="E278" s="56"/>
      <c r="F278" s="131">
        <f>488000/15.36</f>
        <v>31770.833333333336</v>
      </c>
      <c r="G278" s="705"/>
    </row>
    <row r="279" spans="1:7" s="44" customFormat="1" ht="18.75">
      <c r="A279" s="132"/>
      <c r="B279" s="55" t="s">
        <v>1062</v>
      </c>
      <c r="C279" s="66" t="s">
        <v>89</v>
      </c>
      <c r="D279" s="66" t="s">
        <v>89</v>
      </c>
      <c r="E279" s="56"/>
      <c r="F279" s="131">
        <f>733000/23.04</f>
        <v>31814.236111111113</v>
      </c>
      <c r="G279" s="705"/>
    </row>
    <row r="280" spans="1:7" s="44" customFormat="1" ht="40.5" customHeight="1">
      <c r="A280" s="132">
        <v>2</v>
      </c>
      <c r="B280" s="903" t="s">
        <v>2170</v>
      </c>
      <c r="C280" s="1013"/>
      <c r="D280" s="1013"/>
      <c r="E280" s="1013"/>
      <c r="F280" s="1014"/>
      <c r="G280" s="705"/>
    </row>
    <row r="281" spans="1:7" s="44" customFormat="1" ht="21.75" customHeight="1">
      <c r="A281" s="132" t="s">
        <v>392</v>
      </c>
      <c r="B281" s="643" t="s">
        <v>1200</v>
      </c>
      <c r="C281" s="561"/>
      <c r="D281" s="558"/>
      <c r="E281" s="557"/>
      <c r="F281" s="557"/>
      <c r="G281" s="705"/>
    </row>
    <row r="282" spans="1:7" s="44" customFormat="1" ht="21.75" customHeight="1">
      <c r="A282" s="132"/>
      <c r="B282" s="55" t="s">
        <v>1162</v>
      </c>
      <c r="C282" s="561" t="s">
        <v>1171</v>
      </c>
      <c r="D282" s="560" t="s">
        <v>1170</v>
      </c>
      <c r="E282" s="56"/>
      <c r="F282" s="58">
        <v>28250</v>
      </c>
      <c r="G282" s="705"/>
    </row>
    <row r="283" spans="1:7" s="44" customFormat="1" ht="21.75" customHeight="1">
      <c r="A283" s="132"/>
      <c r="B283" s="55" t="s">
        <v>1163</v>
      </c>
      <c r="C283" s="559" t="s">
        <v>89</v>
      </c>
      <c r="D283" s="559" t="s">
        <v>89</v>
      </c>
      <c r="E283" s="56"/>
      <c r="F283" s="58">
        <v>28050</v>
      </c>
      <c r="G283" s="705"/>
    </row>
    <row r="284" spans="1:7" s="44" customFormat="1" ht="21.75" customHeight="1">
      <c r="A284" s="132"/>
      <c r="B284" s="55" t="s">
        <v>1837</v>
      </c>
      <c r="C284" s="559" t="s">
        <v>89</v>
      </c>
      <c r="D284" s="66" t="s">
        <v>89</v>
      </c>
      <c r="E284" s="56"/>
      <c r="F284" s="58">
        <v>28250</v>
      </c>
      <c r="G284" s="705"/>
    </row>
    <row r="285" spans="1:7" s="44" customFormat="1" ht="21.75" customHeight="1">
      <c r="A285" s="132" t="s">
        <v>393</v>
      </c>
      <c r="B285" s="218" t="s">
        <v>1201</v>
      </c>
      <c r="C285" s="561"/>
      <c r="D285" s="66"/>
      <c r="E285" s="56"/>
      <c r="F285" s="58"/>
      <c r="G285" s="705"/>
    </row>
    <row r="286" spans="1:7" s="44" customFormat="1" ht="21.75" customHeight="1">
      <c r="A286" s="132"/>
      <c r="B286" s="55" t="s">
        <v>1164</v>
      </c>
      <c r="C286" s="561" t="s">
        <v>1171</v>
      </c>
      <c r="D286" s="560" t="s">
        <v>1170</v>
      </c>
      <c r="E286" s="56"/>
      <c r="F286" s="58">
        <v>30750</v>
      </c>
      <c r="G286" s="705"/>
    </row>
    <row r="287" spans="1:7" s="44" customFormat="1" ht="21.75" customHeight="1">
      <c r="A287" s="132"/>
      <c r="B287" s="55" t="s">
        <v>1165</v>
      </c>
      <c r="C287" s="559" t="s">
        <v>89</v>
      </c>
      <c r="D287" s="66" t="s">
        <v>89</v>
      </c>
      <c r="E287" s="56"/>
      <c r="F287" s="58">
        <v>30550</v>
      </c>
      <c r="G287" s="705"/>
    </row>
    <row r="288" spans="1:7" s="44" customFormat="1" ht="21.75" customHeight="1">
      <c r="A288" s="132"/>
      <c r="B288" s="55" t="s">
        <v>1166</v>
      </c>
      <c r="C288" s="559" t="s">
        <v>89</v>
      </c>
      <c r="D288" s="66" t="s">
        <v>89</v>
      </c>
      <c r="E288" s="56"/>
      <c r="F288" s="58">
        <v>31050</v>
      </c>
      <c r="G288" s="705"/>
    </row>
    <row r="289" spans="1:7" s="44" customFormat="1" ht="21.75" customHeight="1">
      <c r="A289" s="132"/>
      <c r="B289" s="55" t="s">
        <v>1167</v>
      </c>
      <c r="C289" s="559" t="s">
        <v>89</v>
      </c>
      <c r="D289" s="66" t="s">
        <v>89</v>
      </c>
      <c r="E289" s="56"/>
      <c r="F289" s="58">
        <v>31050</v>
      </c>
      <c r="G289" s="705"/>
    </row>
    <row r="290" spans="1:7" s="44" customFormat="1" ht="21.75" customHeight="1">
      <c r="A290" s="132" t="s">
        <v>397</v>
      </c>
      <c r="B290" s="218" t="s">
        <v>1838</v>
      </c>
      <c r="C290" s="561"/>
      <c r="D290" s="66"/>
      <c r="E290" s="56"/>
      <c r="F290" s="58"/>
      <c r="G290" s="705"/>
    </row>
    <row r="291" spans="1:7" s="44" customFormat="1" ht="21.75" customHeight="1">
      <c r="A291" s="132"/>
      <c r="B291" s="55" t="s">
        <v>1320</v>
      </c>
      <c r="C291" s="561" t="s">
        <v>1171</v>
      </c>
      <c r="D291" s="560" t="s">
        <v>1170</v>
      </c>
      <c r="E291" s="56"/>
      <c r="F291" s="58">
        <v>33250</v>
      </c>
      <c r="G291" s="705"/>
    </row>
    <row r="292" spans="1:7" s="44" customFormat="1" ht="21.75" customHeight="1">
      <c r="A292" s="132" t="s">
        <v>398</v>
      </c>
      <c r="B292" s="218" t="s">
        <v>1168</v>
      </c>
      <c r="C292" s="561"/>
      <c r="D292" s="66"/>
      <c r="E292" s="56"/>
      <c r="F292" s="58"/>
      <c r="G292" s="705"/>
    </row>
    <row r="293" spans="1:7" s="44" customFormat="1" ht="21.75" customHeight="1">
      <c r="A293" s="132"/>
      <c r="B293" s="55" t="s">
        <v>1169</v>
      </c>
      <c r="C293" s="561" t="s">
        <v>1171</v>
      </c>
      <c r="D293" s="560" t="s">
        <v>1170</v>
      </c>
      <c r="E293" s="56"/>
      <c r="F293" s="58">
        <v>21950</v>
      </c>
      <c r="G293" s="705"/>
    </row>
    <row r="294" spans="1:7" s="44" customFormat="1" ht="21.75" customHeight="1">
      <c r="A294" s="132" t="s">
        <v>399</v>
      </c>
      <c r="B294" s="218" t="s">
        <v>1172</v>
      </c>
      <c r="C294" s="559"/>
      <c r="D294" s="560"/>
      <c r="E294" s="56"/>
      <c r="F294" s="58"/>
      <c r="G294" s="705"/>
    </row>
    <row r="295" spans="1:7" s="44" customFormat="1" ht="21.75" customHeight="1">
      <c r="A295" s="132"/>
      <c r="B295" s="55" t="s">
        <v>1173</v>
      </c>
      <c r="C295" s="559" t="s">
        <v>1178</v>
      </c>
      <c r="D295" s="560" t="s">
        <v>1180</v>
      </c>
      <c r="E295" s="56"/>
      <c r="F295" s="58">
        <v>98465</v>
      </c>
      <c r="G295" s="705"/>
    </row>
    <row r="296" spans="1:7" s="44" customFormat="1" ht="21.75" customHeight="1">
      <c r="A296" s="132"/>
      <c r="B296" s="55" t="s">
        <v>1174</v>
      </c>
      <c r="C296" s="559" t="s">
        <v>1178</v>
      </c>
      <c r="D296" s="66" t="s">
        <v>89</v>
      </c>
      <c r="E296" s="56"/>
      <c r="F296" s="58">
        <v>115465</v>
      </c>
      <c r="G296" s="705"/>
    </row>
    <row r="297" spans="1:7" s="44" customFormat="1" ht="21.75" customHeight="1">
      <c r="A297" s="132"/>
      <c r="B297" s="55" t="s">
        <v>1175</v>
      </c>
      <c r="C297" s="559" t="s">
        <v>1178</v>
      </c>
      <c r="D297" s="66" t="s">
        <v>89</v>
      </c>
      <c r="E297" s="56"/>
      <c r="F297" s="58">
        <v>150465</v>
      </c>
      <c r="G297" s="705"/>
    </row>
    <row r="298" spans="1:7" s="44" customFormat="1" ht="21.75" customHeight="1">
      <c r="A298" s="132"/>
      <c r="B298" s="55" t="s">
        <v>1176</v>
      </c>
      <c r="C298" s="559" t="s">
        <v>1178</v>
      </c>
      <c r="D298" s="66" t="s">
        <v>89</v>
      </c>
      <c r="E298" s="56"/>
      <c r="F298" s="58">
        <v>178465</v>
      </c>
      <c r="G298" s="705"/>
    </row>
    <row r="299" spans="1:7" s="44" customFormat="1" ht="21.75" customHeight="1">
      <c r="A299" s="132" t="s">
        <v>400</v>
      </c>
      <c r="B299" s="218" t="s">
        <v>1177</v>
      </c>
      <c r="C299" s="559"/>
      <c r="D299" s="560"/>
      <c r="E299" s="56"/>
      <c r="F299" s="58"/>
      <c r="G299" s="705"/>
    </row>
    <row r="300" spans="1:7" s="44" customFormat="1" ht="21.75" customHeight="1">
      <c r="A300" s="132"/>
      <c r="B300" s="55" t="s">
        <v>1173</v>
      </c>
      <c r="C300" s="559" t="s">
        <v>1179</v>
      </c>
      <c r="D300" s="560" t="s">
        <v>1180</v>
      </c>
      <c r="E300" s="56"/>
      <c r="F300" s="58">
        <v>121465</v>
      </c>
      <c r="G300" s="705"/>
    </row>
    <row r="301" spans="1:7" s="44" customFormat="1" ht="21.75" customHeight="1">
      <c r="A301" s="132"/>
      <c r="B301" s="55" t="s">
        <v>1174</v>
      </c>
      <c r="C301" s="559" t="s">
        <v>1179</v>
      </c>
      <c r="D301" s="66" t="s">
        <v>89</v>
      </c>
      <c r="E301" s="56"/>
      <c r="F301" s="58">
        <v>144235</v>
      </c>
      <c r="G301" s="705"/>
    </row>
    <row r="302" spans="1:7" s="44" customFormat="1" ht="21.75" customHeight="1">
      <c r="A302" s="132"/>
      <c r="B302" s="55" t="s">
        <v>1175</v>
      </c>
      <c r="C302" s="559" t="s">
        <v>1179</v>
      </c>
      <c r="D302" s="66" t="s">
        <v>89</v>
      </c>
      <c r="E302" s="56"/>
      <c r="F302" s="58">
        <v>175742</v>
      </c>
      <c r="G302" s="705"/>
    </row>
    <row r="303" spans="1:7" s="44" customFormat="1" ht="27" customHeight="1">
      <c r="A303" s="132"/>
      <c r="B303" s="55" t="s">
        <v>1176</v>
      </c>
      <c r="C303" s="559" t="s">
        <v>1181</v>
      </c>
      <c r="D303" s="66" t="s">
        <v>89</v>
      </c>
      <c r="E303" s="56"/>
      <c r="F303" s="58">
        <v>205467</v>
      </c>
      <c r="G303" s="705"/>
    </row>
    <row r="304" spans="1:7" s="44" customFormat="1" ht="47.25" customHeight="1" hidden="1">
      <c r="A304" s="132">
        <v>3</v>
      </c>
      <c r="B304" s="1021" t="s">
        <v>1206</v>
      </c>
      <c r="C304" s="1022"/>
      <c r="D304" s="1022"/>
      <c r="E304" s="1022"/>
      <c r="F304" s="1023"/>
      <c r="G304" s="705"/>
    </row>
    <row r="305" spans="1:7" s="44" customFormat="1" ht="24" customHeight="1" hidden="1">
      <c r="A305" s="132"/>
      <c r="B305" s="352" t="s">
        <v>1202</v>
      </c>
      <c r="C305" s="350"/>
      <c r="D305" s="134" t="s">
        <v>40</v>
      </c>
      <c r="E305" s="350"/>
      <c r="F305" s="351">
        <v>19200</v>
      </c>
      <c r="G305" s="705"/>
    </row>
    <row r="306" spans="1:7" s="44" customFormat="1" ht="21.75" customHeight="1" hidden="1">
      <c r="A306" s="132"/>
      <c r="B306" s="352" t="s">
        <v>1203</v>
      </c>
      <c r="C306" s="350"/>
      <c r="D306" s="134" t="s">
        <v>40</v>
      </c>
      <c r="E306" s="350"/>
      <c r="F306" s="351">
        <v>19200</v>
      </c>
      <c r="G306" s="705"/>
    </row>
    <row r="307" spans="1:7" s="44" customFormat="1" ht="24.75" customHeight="1" hidden="1">
      <c r="A307" s="132"/>
      <c r="B307" s="352" t="s">
        <v>1204</v>
      </c>
      <c r="C307" s="350"/>
      <c r="D307" s="134" t="s">
        <v>40</v>
      </c>
      <c r="E307" s="350"/>
      <c r="F307" s="351">
        <v>19200</v>
      </c>
      <c r="G307" s="705"/>
    </row>
    <row r="308" spans="1:7" s="44" customFormat="1" ht="21.75" customHeight="1" hidden="1">
      <c r="A308" s="132"/>
      <c r="B308" s="352" t="s">
        <v>1205</v>
      </c>
      <c r="C308" s="350"/>
      <c r="D308" s="134" t="s">
        <v>40</v>
      </c>
      <c r="E308" s="350"/>
      <c r="F308" s="351">
        <v>19500</v>
      </c>
      <c r="G308" s="705"/>
    </row>
    <row r="309" spans="1:7" s="22" customFormat="1" ht="55.5" customHeight="1">
      <c r="A309" s="132">
        <v>3</v>
      </c>
      <c r="B309" s="1033" t="s">
        <v>2172</v>
      </c>
      <c r="C309" s="1038"/>
      <c r="D309" s="1038"/>
      <c r="E309" s="1038"/>
      <c r="F309" s="1039"/>
      <c r="G309" s="32"/>
    </row>
    <row r="310" spans="1:7" s="22" customFormat="1" ht="37.5">
      <c r="A310" s="132"/>
      <c r="B310" s="223" t="s">
        <v>1839</v>
      </c>
      <c r="C310" s="955" t="s">
        <v>202</v>
      </c>
      <c r="D310" s="134" t="s">
        <v>40</v>
      </c>
      <c r="E310" s="56"/>
      <c r="F310" s="224">
        <v>28200</v>
      </c>
      <c r="G310" s="32"/>
    </row>
    <row r="311" spans="1:7" s="22" customFormat="1" ht="37.5">
      <c r="A311" s="132"/>
      <c r="B311" s="223" t="s">
        <v>1840</v>
      </c>
      <c r="C311" s="955"/>
      <c r="D311" s="51" t="s">
        <v>89</v>
      </c>
      <c r="E311" s="56"/>
      <c r="F311" s="224">
        <v>27400</v>
      </c>
      <c r="G311" s="32"/>
    </row>
    <row r="312" spans="1:7" s="22" customFormat="1" ht="37.5">
      <c r="A312" s="132"/>
      <c r="B312" s="223" t="s">
        <v>1841</v>
      </c>
      <c r="C312" s="955"/>
      <c r="D312" s="51" t="s">
        <v>89</v>
      </c>
      <c r="E312" s="56"/>
      <c r="F312" s="224">
        <v>27100</v>
      </c>
      <c r="G312" s="32"/>
    </row>
    <row r="313" spans="1:7" s="22" customFormat="1" ht="37.5">
      <c r="A313" s="132"/>
      <c r="B313" s="223" t="s">
        <v>1842</v>
      </c>
      <c r="C313" s="955"/>
      <c r="D313" s="51" t="s">
        <v>89</v>
      </c>
      <c r="E313" s="56"/>
      <c r="F313" s="224">
        <v>27100</v>
      </c>
      <c r="G313" s="32"/>
    </row>
    <row r="314" spans="1:7" s="22" customFormat="1" ht="37.5">
      <c r="A314" s="132"/>
      <c r="B314" s="57" t="s">
        <v>1843</v>
      </c>
      <c r="C314" s="955"/>
      <c r="D314" s="51" t="s">
        <v>89</v>
      </c>
      <c r="E314" s="56"/>
      <c r="F314" s="224">
        <v>27300</v>
      </c>
      <c r="G314" s="32"/>
    </row>
    <row r="315" spans="1:7" s="22" customFormat="1" ht="45" customHeight="1">
      <c r="A315" s="132"/>
      <c r="B315" s="50" t="s">
        <v>1844</v>
      </c>
      <c r="C315" s="1042" t="s">
        <v>203</v>
      </c>
      <c r="D315" s="51" t="s">
        <v>89</v>
      </c>
      <c r="E315" s="56"/>
      <c r="F315" s="80">
        <v>27500</v>
      </c>
      <c r="G315" s="32"/>
    </row>
    <row r="316" spans="1:7" s="22" customFormat="1" ht="39" customHeight="1">
      <c r="A316" s="132"/>
      <c r="B316" s="50" t="s">
        <v>1845</v>
      </c>
      <c r="C316" s="1043"/>
      <c r="D316" s="51" t="s">
        <v>89</v>
      </c>
      <c r="E316" s="56"/>
      <c r="F316" s="224">
        <v>28100</v>
      </c>
      <c r="G316" s="32"/>
    </row>
    <row r="317" spans="1:7" s="22" customFormat="1" ht="37.5">
      <c r="A317" s="132"/>
      <c r="B317" s="223" t="s">
        <v>1846</v>
      </c>
      <c r="C317" s="955" t="s">
        <v>202</v>
      </c>
      <c r="D317" s="51" t="s">
        <v>89</v>
      </c>
      <c r="E317" s="56"/>
      <c r="F317" s="224">
        <v>33300</v>
      </c>
      <c r="G317" s="32"/>
    </row>
    <row r="318" spans="1:7" s="22" customFormat="1" ht="37.5">
      <c r="A318" s="132"/>
      <c r="B318" s="223" t="s">
        <v>1847</v>
      </c>
      <c r="C318" s="955"/>
      <c r="D318" s="51" t="s">
        <v>89</v>
      </c>
      <c r="E318" s="56"/>
      <c r="F318" s="224">
        <v>32500</v>
      </c>
      <c r="G318" s="32"/>
    </row>
    <row r="319" spans="1:7" s="22" customFormat="1" ht="37.5">
      <c r="A319" s="132"/>
      <c r="B319" s="223" t="s">
        <v>1848</v>
      </c>
      <c r="C319" s="955"/>
      <c r="D319" s="51" t="s">
        <v>89</v>
      </c>
      <c r="E319" s="56"/>
      <c r="F319" s="224">
        <v>32500</v>
      </c>
      <c r="G319" s="32"/>
    </row>
    <row r="320" spans="1:7" s="22" customFormat="1" ht="43.5" customHeight="1">
      <c r="A320" s="132"/>
      <c r="B320" s="223" t="s">
        <v>1849</v>
      </c>
      <c r="C320" s="1048" t="s">
        <v>203</v>
      </c>
      <c r="D320" s="51" t="s">
        <v>89</v>
      </c>
      <c r="E320" s="56"/>
      <c r="F320" s="224">
        <v>32900</v>
      </c>
      <c r="G320" s="32"/>
    </row>
    <row r="321" spans="1:7" s="22" customFormat="1" ht="42.75" customHeight="1">
      <c r="A321" s="132"/>
      <c r="B321" s="223" t="s">
        <v>1850</v>
      </c>
      <c r="C321" s="1048"/>
      <c r="D321" s="51" t="s">
        <v>89</v>
      </c>
      <c r="E321" s="56"/>
      <c r="F321" s="224">
        <v>33500</v>
      </c>
      <c r="G321" s="32"/>
    </row>
    <row r="322" spans="1:7" s="22" customFormat="1" ht="37.5">
      <c r="A322" s="132"/>
      <c r="B322" s="57" t="s">
        <v>1851</v>
      </c>
      <c r="C322" s="225" t="s">
        <v>204</v>
      </c>
      <c r="D322" s="51" t="s">
        <v>89</v>
      </c>
      <c r="E322" s="56"/>
      <c r="F322" s="224">
        <v>28400</v>
      </c>
      <c r="G322" s="32"/>
    </row>
    <row r="323" spans="1:7" s="22" customFormat="1" ht="42" customHeight="1">
      <c r="A323" s="132">
        <v>4</v>
      </c>
      <c r="B323" s="912" t="s">
        <v>1479</v>
      </c>
      <c r="C323" s="890"/>
      <c r="D323" s="890"/>
      <c r="E323" s="890"/>
      <c r="F323" s="891"/>
      <c r="G323" s="32"/>
    </row>
    <row r="324" spans="1:7" s="22" customFormat="1" ht="56.25">
      <c r="A324" s="786" t="s">
        <v>392</v>
      </c>
      <c r="B324" s="694" t="s">
        <v>1478</v>
      </c>
      <c r="C324" s="695"/>
      <c r="D324" s="696"/>
      <c r="E324" s="697"/>
      <c r="F324" s="698"/>
      <c r="G324" s="32"/>
    </row>
    <row r="325" spans="1:7" s="22" customFormat="1" ht="36">
      <c r="A325" s="134"/>
      <c r="B325" s="490" t="s">
        <v>994</v>
      </c>
      <c r="C325" s="478"/>
      <c r="D325" s="480" t="s">
        <v>96</v>
      </c>
      <c r="E325" s="56"/>
      <c r="F325" s="724">
        <v>47432</v>
      </c>
      <c r="G325" s="706"/>
    </row>
    <row r="326" spans="1:7" s="22" customFormat="1" ht="36">
      <c r="A326" s="134"/>
      <c r="B326" s="490" t="s">
        <v>995</v>
      </c>
      <c r="C326" s="478"/>
      <c r="D326" s="51" t="s">
        <v>89</v>
      </c>
      <c r="E326" s="56"/>
      <c r="F326" s="724">
        <v>58201</v>
      </c>
      <c r="G326" s="706"/>
    </row>
    <row r="327" spans="1:7" s="22" customFormat="1" ht="36">
      <c r="A327" s="134"/>
      <c r="B327" s="490" t="s">
        <v>996</v>
      </c>
      <c r="C327" s="478"/>
      <c r="D327" s="51" t="s">
        <v>89</v>
      </c>
      <c r="E327" s="56"/>
      <c r="F327" s="724">
        <v>67881</v>
      </c>
      <c r="G327" s="706"/>
    </row>
    <row r="328" spans="1:7" s="22" customFormat="1" ht="18.75">
      <c r="A328" s="134"/>
      <c r="B328" s="490" t="s">
        <v>997</v>
      </c>
      <c r="C328" s="478"/>
      <c r="D328" s="51" t="s">
        <v>89</v>
      </c>
      <c r="E328" s="56"/>
      <c r="F328" s="724">
        <v>71390</v>
      </c>
      <c r="G328" s="706"/>
    </row>
    <row r="329" spans="1:7" s="22" customFormat="1" ht="18.75">
      <c r="A329" s="134"/>
      <c r="B329" s="490" t="s">
        <v>998</v>
      </c>
      <c r="C329" s="478"/>
      <c r="D329" s="51" t="s">
        <v>89</v>
      </c>
      <c r="E329" s="56"/>
      <c r="F329" s="724">
        <v>86394</v>
      </c>
      <c r="G329" s="706"/>
    </row>
    <row r="330" spans="1:7" s="22" customFormat="1" ht="18.75">
      <c r="A330" s="134"/>
      <c r="B330" s="490" t="s">
        <v>999</v>
      </c>
      <c r="C330" s="478"/>
      <c r="D330" s="51" t="s">
        <v>89</v>
      </c>
      <c r="E330" s="56"/>
      <c r="F330" s="724">
        <v>99704</v>
      </c>
      <c r="G330" s="706"/>
    </row>
    <row r="331" spans="1:7" s="22" customFormat="1" ht="36">
      <c r="A331" s="134"/>
      <c r="B331" s="490" t="s">
        <v>1000</v>
      </c>
      <c r="C331" s="478"/>
      <c r="D331" s="51" t="s">
        <v>89</v>
      </c>
      <c r="E331" s="56"/>
      <c r="F331" s="724">
        <v>112772</v>
      </c>
      <c r="G331" s="706"/>
    </row>
    <row r="332" spans="1:7" s="22" customFormat="1" ht="18.75">
      <c r="A332" s="134"/>
      <c r="B332" s="490" t="s">
        <v>1001</v>
      </c>
      <c r="C332" s="478"/>
      <c r="D332" s="51" t="s">
        <v>89</v>
      </c>
      <c r="E332" s="56"/>
      <c r="F332" s="724">
        <v>130317</v>
      </c>
      <c r="G332" s="706"/>
    </row>
    <row r="333" spans="1:7" s="22" customFormat="1" ht="46.5" customHeight="1">
      <c r="A333" s="132" t="s">
        <v>393</v>
      </c>
      <c r="B333" s="486" t="s">
        <v>982</v>
      </c>
      <c r="C333" s="478"/>
      <c r="D333" s="479"/>
      <c r="E333" s="56"/>
      <c r="F333" s="724"/>
      <c r="G333" s="706"/>
    </row>
    <row r="334" spans="1:7" s="22" customFormat="1" ht="18.75">
      <c r="A334" s="134"/>
      <c r="B334" s="491" t="s">
        <v>1002</v>
      </c>
      <c r="C334" s="478"/>
      <c r="D334" s="480" t="s">
        <v>96</v>
      </c>
      <c r="E334" s="56"/>
      <c r="F334" s="724">
        <v>44286</v>
      </c>
      <c r="G334" s="706"/>
    </row>
    <row r="335" spans="1:7" s="22" customFormat="1" ht="18.75">
      <c r="A335" s="134"/>
      <c r="B335" s="491" t="s">
        <v>1003</v>
      </c>
      <c r="C335" s="478"/>
      <c r="D335" s="51" t="s">
        <v>89</v>
      </c>
      <c r="E335" s="56"/>
      <c r="F335" s="724">
        <v>52151</v>
      </c>
      <c r="G335" s="706"/>
    </row>
    <row r="336" spans="1:7" s="22" customFormat="1" ht="18.75">
      <c r="A336" s="134"/>
      <c r="B336" s="491" t="s">
        <v>1004</v>
      </c>
      <c r="C336" s="478"/>
      <c r="D336" s="51" t="s">
        <v>89</v>
      </c>
      <c r="E336" s="56"/>
      <c r="F336" s="724">
        <v>64251</v>
      </c>
      <c r="G336" s="706"/>
    </row>
    <row r="337" spans="1:7" s="22" customFormat="1" ht="18.75">
      <c r="A337" s="134"/>
      <c r="B337" s="491" t="s">
        <v>1005</v>
      </c>
      <c r="C337" s="478"/>
      <c r="D337" s="51" t="s">
        <v>89</v>
      </c>
      <c r="E337" s="56"/>
      <c r="F337" s="724">
        <v>67397</v>
      </c>
      <c r="G337" s="706"/>
    </row>
    <row r="338" spans="1:7" s="22" customFormat="1" ht="18.75">
      <c r="A338" s="134"/>
      <c r="B338" s="491" t="s">
        <v>1006</v>
      </c>
      <c r="C338" s="478"/>
      <c r="D338" s="51" t="s">
        <v>89</v>
      </c>
      <c r="E338" s="56"/>
      <c r="F338" s="724">
        <v>101156</v>
      </c>
      <c r="G338" s="706"/>
    </row>
    <row r="339" spans="1:7" s="22" customFormat="1" ht="18.75">
      <c r="A339" s="134"/>
      <c r="B339" s="491" t="s">
        <v>1007</v>
      </c>
      <c r="C339" s="478"/>
      <c r="D339" s="51" t="s">
        <v>89</v>
      </c>
      <c r="E339" s="56"/>
      <c r="F339" s="724">
        <v>117128</v>
      </c>
      <c r="G339" s="706"/>
    </row>
    <row r="340" spans="1:7" s="22" customFormat="1" ht="24" customHeight="1">
      <c r="A340" s="132" t="s">
        <v>397</v>
      </c>
      <c r="B340" s="487" t="s">
        <v>983</v>
      </c>
      <c r="C340" s="478"/>
      <c r="D340" s="479"/>
      <c r="E340" s="56"/>
      <c r="F340" s="724"/>
      <c r="G340" s="706"/>
    </row>
    <row r="341" spans="1:7" s="22" customFormat="1" ht="18.75">
      <c r="A341" s="134"/>
      <c r="B341" s="491" t="s">
        <v>1008</v>
      </c>
      <c r="C341" s="478"/>
      <c r="D341" s="480" t="s">
        <v>989</v>
      </c>
      <c r="E341" s="56"/>
      <c r="F341" s="724">
        <v>1900</v>
      </c>
      <c r="G341" s="706"/>
    </row>
    <row r="342" spans="1:7" s="22" customFormat="1" ht="18.75">
      <c r="A342" s="134"/>
      <c r="B342" s="491" t="s">
        <v>1009</v>
      </c>
      <c r="C342" s="478"/>
      <c r="D342" s="480" t="s">
        <v>989</v>
      </c>
      <c r="E342" s="56"/>
      <c r="F342" s="724">
        <v>4622</v>
      </c>
      <c r="G342" s="706"/>
    </row>
    <row r="343" spans="1:7" s="22" customFormat="1" ht="36">
      <c r="A343" s="134"/>
      <c r="B343" s="481" t="s">
        <v>1010</v>
      </c>
      <c r="C343" s="478"/>
      <c r="D343" s="480" t="s">
        <v>989</v>
      </c>
      <c r="E343" s="56"/>
      <c r="F343" s="724">
        <v>25241</v>
      </c>
      <c r="G343" s="706"/>
    </row>
    <row r="344" spans="1:7" s="22" customFormat="1" ht="36">
      <c r="A344" s="134"/>
      <c r="B344" s="481" t="s">
        <v>1011</v>
      </c>
      <c r="C344" s="478"/>
      <c r="D344" s="480" t="s">
        <v>23</v>
      </c>
      <c r="E344" s="56"/>
      <c r="F344" s="724">
        <v>27951</v>
      </c>
      <c r="G344" s="706"/>
    </row>
    <row r="345" spans="1:7" s="22" customFormat="1" ht="36">
      <c r="A345" s="134"/>
      <c r="B345" s="481" t="s">
        <v>1012</v>
      </c>
      <c r="C345" s="478"/>
      <c r="D345" s="480" t="s">
        <v>23</v>
      </c>
      <c r="E345" s="56"/>
      <c r="F345" s="724">
        <v>28314</v>
      </c>
      <c r="G345" s="706"/>
    </row>
    <row r="346" spans="1:7" s="22" customFormat="1" ht="36">
      <c r="A346" s="134"/>
      <c r="B346" s="481" t="s">
        <v>1013</v>
      </c>
      <c r="C346" s="478"/>
      <c r="D346" s="480" t="s">
        <v>96</v>
      </c>
      <c r="E346" s="56"/>
      <c r="F346" s="724">
        <v>75262</v>
      </c>
      <c r="G346" s="706"/>
    </row>
    <row r="347" spans="1:7" s="22" customFormat="1" ht="36">
      <c r="A347" s="134"/>
      <c r="B347" s="481" t="s">
        <v>1014</v>
      </c>
      <c r="C347" s="478"/>
      <c r="D347" s="480" t="s">
        <v>96</v>
      </c>
      <c r="E347" s="56"/>
      <c r="F347" s="724">
        <v>108053</v>
      </c>
      <c r="G347" s="706"/>
    </row>
    <row r="348" spans="1:7" s="22" customFormat="1" ht="36">
      <c r="A348" s="134"/>
      <c r="B348" s="481" t="s">
        <v>1015</v>
      </c>
      <c r="C348" s="478"/>
      <c r="D348" s="480" t="s">
        <v>96</v>
      </c>
      <c r="E348" s="56"/>
      <c r="F348" s="724">
        <v>192148</v>
      </c>
      <c r="G348" s="706"/>
    </row>
    <row r="349" spans="1:7" s="22" customFormat="1" ht="18.75">
      <c r="A349" s="134"/>
      <c r="B349" s="481" t="s">
        <v>1016</v>
      </c>
      <c r="C349" s="478"/>
      <c r="D349" s="480" t="s">
        <v>96</v>
      </c>
      <c r="E349" s="56"/>
      <c r="F349" s="724">
        <v>165407</v>
      </c>
      <c r="G349" s="706"/>
    </row>
    <row r="350" spans="1:7" s="22" customFormat="1" ht="27" customHeight="1">
      <c r="A350" s="132" t="s">
        <v>398</v>
      </c>
      <c r="B350" s="485" t="s">
        <v>990</v>
      </c>
      <c r="C350" s="478"/>
      <c r="D350" s="479"/>
      <c r="E350" s="56"/>
      <c r="F350" s="224"/>
      <c r="G350" s="706"/>
    </row>
    <row r="351" spans="1:7" s="22" customFormat="1" ht="36">
      <c r="A351" s="134"/>
      <c r="B351" s="482" t="s">
        <v>984</v>
      </c>
      <c r="C351" s="478"/>
      <c r="D351" s="480" t="s">
        <v>42</v>
      </c>
      <c r="E351" s="56"/>
      <c r="F351" s="224">
        <v>792792.0000000001</v>
      </c>
      <c r="G351" s="706"/>
    </row>
    <row r="352" spans="1:7" s="22" customFormat="1" ht="36">
      <c r="A352" s="134"/>
      <c r="B352" s="482" t="s">
        <v>985</v>
      </c>
      <c r="C352" s="478"/>
      <c r="D352" s="480" t="s">
        <v>42</v>
      </c>
      <c r="E352" s="56"/>
      <c r="F352" s="224">
        <v>863262.4000000001</v>
      </c>
      <c r="G352" s="706"/>
    </row>
    <row r="353" spans="1:7" s="22" customFormat="1" ht="27.75" customHeight="1">
      <c r="A353" s="132" t="s">
        <v>400</v>
      </c>
      <c r="B353" s="485" t="s">
        <v>991</v>
      </c>
      <c r="C353" s="478"/>
      <c r="D353" s="480"/>
      <c r="E353" s="56"/>
      <c r="F353" s="224"/>
      <c r="G353" s="706"/>
    </row>
    <row r="354" spans="1:7" s="22" customFormat="1" ht="54">
      <c r="A354" s="134"/>
      <c r="B354" s="482" t="s">
        <v>986</v>
      </c>
      <c r="C354" s="478"/>
      <c r="D354" s="480" t="s">
        <v>42</v>
      </c>
      <c r="E354" s="56"/>
      <c r="F354" s="224">
        <v>563763.2000000001</v>
      </c>
      <c r="G354" s="706"/>
    </row>
    <row r="355" spans="1:7" s="22" customFormat="1" ht="37.5">
      <c r="A355" s="134"/>
      <c r="B355" s="483" t="s">
        <v>992</v>
      </c>
      <c r="C355" s="478"/>
      <c r="D355" s="480" t="s">
        <v>42</v>
      </c>
      <c r="E355" s="56"/>
      <c r="F355" s="224">
        <v>651851.2000000001</v>
      </c>
      <c r="G355" s="706"/>
    </row>
    <row r="356" spans="1:7" s="22" customFormat="1" ht="36">
      <c r="A356" s="132" t="s">
        <v>401</v>
      </c>
      <c r="B356" s="488" t="s">
        <v>987</v>
      </c>
      <c r="C356" s="478"/>
      <c r="D356" s="479"/>
      <c r="E356" s="56"/>
      <c r="F356" s="224"/>
      <c r="G356" s="706"/>
    </row>
    <row r="357" spans="1:7" s="22" customFormat="1" ht="18.75">
      <c r="A357" s="134"/>
      <c r="B357" s="491" t="s">
        <v>1017</v>
      </c>
      <c r="C357" s="478"/>
      <c r="D357" s="480" t="s">
        <v>96</v>
      </c>
      <c r="E357" s="56"/>
      <c r="F357" s="224">
        <v>163108</v>
      </c>
      <c r="G357" s="706"/>
    </row>
    <row r="358" spans="1:7" s="22" customFormat="1" ht="18.75">
      <c r="A358" s="134"/>
      <c r="B358" s="491" t="s">
        <v>1018</v>
      </c>
      <c r="C358" s="478"/>
      <c r="D358" s="51" t="s">
        <v>89</v>
      </c>
      <c r="E358" s="56"/>
      <c r="F358" s="224">
        <v>194447</v>
      </c>
      <c r="G358" s="706"/>
    </row>
    <row r="359" spans="1:7" s="22" customFormat="1" ht="18.75">
      <c r="A359" s="134"/>
      <c r="B359" s="491" t="s">
        <v>1019</v>
      </c>
      <c r="C359" s="478"/>
      <c r="D359" s="51" t="s">
        <v>89</v>
      </c>
      <c r="E359" s="56"/>
      <c r="F359" s="224">
        <v>238128</v>
      </c>
      <c r="G359" s="706"/>
    </row>
    <row r="360" spans="1:7" s="22" customFormat="1" ht="18.75">
      <c r="A360" s="134"/>
      <c r="B360" s="491" t="s">
        <v>1020</v>
      </c>
      <c r="C360" s="478"/>
      <c r="D360" s="51" t="s">
        <v>89</v>
      </c>
      <c r="E360" s="56"/>
      <c r="F360" s="224">
        <v>220946</v>
      </c>
      <c r="G360" s="706"/>
    </row>
    <row r="361" spans="1:7" s="22" customFormat="1" ht="18.75">
      <c r="A361" s="134"/>
      <c r="B361" s="491" t="s">
        <v>1021</v>
      </c>
      <c r="C361" s="478"/>
      <c r="D361" s="51" t="s">
        <v>89</v>
      </c>
      <c r="E361" s="56"/>
      <c r="F361" s="224">
        <v>263901</v>
      </c>
      <c r="G361" s="706"/>
    </row>
    <row r="362" spans="1:7" s="22" customFormat="1" ht="18.75">
      <c r="A362" s="134"/>
      <c r="B362" s="491" t="s">
        <v>1022</v>
      </c>
      <c r="C362" s="478"/>
      <c r="D362" s="51" t="s">
        <v>89</v>
      </c>
      <c r="E362" s="56"/>
      <c r="F362" s="224">
        <v>323191</v>
      </c>
      <c r="G362" s="706"/>
    </row>
    <row r="363" spans="1:7" s="22" customFormat="1" ht="18.75">
      <c r="A363" s="134"/>
      <c r="B363" s="491" t="s">
        <v>1023</v>
      </c>
      <c r="C363" s="478"/>
      <c r="D363" s="51" t="s">
        <v>89</v>
      </c>
      <c r="E363" s="56"/>
      <c r="F363" s="224">
        <v>333718</v>
      </c>
      <c r="G363" s="706"/>
    </row>
    <row r="364" spans="1:7" s="22" customFormat="1" ht="18.75">
      <c r="A364" s="134"/>
      <c r="B364" s="491" t="s">
        <v>1024</v>
      </c>
      <c r="C364" s="478"/>
      <c r="D364" s="51" t="s">
        <v>89</v>
      </c>
      <c r="E364" s="56"/>
      <c r="F364" s="224">
        <v>409948</v>
      </c>
      <c r="G364" s="706"/>
    </row>
    <row r="365" spans="1:7" s="22" customFormat="1" ht="18.75">
      <c r="A365" s="134"/>
      <c r="B365" s="491" t="s">
        <v>1025</v>
      </c>
      <c r="C365" s="478"/>
      <c r="D365" s="51" t="s">
        <v>89</v>
      </c>
      <c r="E365" s="56"/>
      <c r="F365" s="224">
        <v>510257</v>
      </c>
      <c r="G365" s="706"/>
    </row>
    <row r="366" spans="1:7" s="22" customFormat="1" ht="18.75">
      <c r="A366" s="134"/>
      <c r="B366" s="491" t="s">
        <v>1026</v>
      </c>
      <c r="C366" s="478"/>
      <c r="D366" s="480" t="s">
        <v>96</v>
      </c>
      <c r="E366" s="56"/>
      <c r="F366" s="224">
        <v>78892</v>
      </c>
      <c r="G366" s="706"/>
    </row>
    <row r="367" spans="1:7" s="22" customFormat="1" ht="18.75">
      <c r="A367" s="134"/>
      <c r="B367" s="491" t="s">
        <v>1027</v>
      </c>
      <c r="C367" s="478"/>
      <c r="D367" s="480" t="s">
        <v>100</v>
      </c>
      <c r="E367" s="56"/>
      <c r="F367" s="224">
        <v>8833</v>
      </c>
      <c r="G367" s="706"/>
    </row>
    <row r="368" spans="1:7" s="22" customFormat="1" ht="24" customHeight="1">
      <c r="A368" s="132" t="s">
        <v>402</v>
      </c>
      <c r="B368" s="489" t="s">
        <v>1480</v>
      </c>
      <c r="C368" s="478"/>
      <c r="D368" s="479"/>
      <c r="E368" s="56"/>
      <c r="F368" s="224"/>
      <c r="G368" s="706"/>
    </row>
    <row r="369" spans="1:7" s="22" customFormat="1" ht="40.5" customHeight="1">
      <c r="A369" s="134"/>
      <c r="B369" s="492" t="s">
        <v>1028</v>
      </c>
      <c r="C369" s="478"/>
      <c r="D369" s="479" t="s">
        <v>42</v>
      </c>
      <c r="E369" s="56"/>
      <c r="F369" s="224">
        <v>424831</v>
      </c>
      <c r="G369" s="706"/>
    </row>
    <row r="370" spans="1:7" s="22" customFormat="1" ht="36">
      <c r="A370" s="134"/>
      <c r="B370" s="492" t="s">
        <v>1029</v>
      </c>
      <c r="C370" s="478"/>
      <c r="D370" s="479" t="s">
        <v>42</v>
      </c>
      <c r="E370" s="56"/>
      <c r="F370" s="224">
        <v>505296</v>
      </c>
      <c r="G370" s="706"/>
    </row>
    <row r="371" spans="1:7" s="22" customFormat="1" ht="40.5" customHeight="1">
      <c r="A371" s="132" t="s">
        <v>448</v>
      </c>
      <c r="B371" s="484" t="s">
        <v>1481</v>
      </c>
      <c r="C371" s="478"/>
      <c r="D371" s="480"/>
      <c r="E371" s="56"/>
      <c r="F371" s="224"/>
      <c r="G371" s="706"/>
    </row>
    <row r="372" spans="1:7" s="22" customFormat="1" ht="18.75">
      <c r="A372" s="134"/>
      <c r="B372" s="493" t="s">
        <v>1030</v>
      </c>
      <c r="C372" s="478"/>
      <c r="D372" s="480" t="s">
        <v>42</v>
      </c>
      <c r="E372" s="56"/>
      <c r="F372" s="224">
        <v>354772</v>
      </c>
      <c r="G372" s="706"/>
    </row>
    <row r="373" spans="1:7" s="22" customFormat="1" ht="18.75">
      <c r="A373" s="132" t="s">
        <v>456</v>
      </c>
      <c r="B373" s="487" t="s">
        <v>988</v>
      </c>
      <c r="C373" s="478"/>
      <c r="D373" s="479"/>
      <c r="E373" s="56"/>
      <c r="F373" s="224"/>
      <c r="G373" s="706"/>
    </row>
    <row r="374" spans="1:7" s="22" customFormat="1" ht="18.75">
      <c r="A374" s="134"/>
      <c r="B374" s="493" t="s">
        <v>1031</v>
      </c>
      <c r="C374" s="478"/>
      <c r="D374" s="480" t="s">
        <v>23</v>
      </c>
      <c r="E374" s="56"/>
      <c r="F374" s="224">
        <v>20207</v>
      </c>
      <c r="G374" s="706"/>
    </row>
    <row r="375" spans="1:7" s="22" customFormat="1" ht="18.75">
      <c r="A375" s="134"/>
      <c r="B375" s="493" t="s">
        <v>1032</v>
      </c>
      <c r="C375" s="478"/>
      <c r="D375" s="480" t="s">
        <v>23</v>
      </c>
      <c r="E375" s="56"/>
      <c r="F375" s="224">
        <v>1029</v>
      </c>
      <c r="G375" s="706"/>
    </row>
    <row r="376" spans="1:7" s="22" customFormat="1" ht="18.75">
      <c r="A376" s="134"/>
      <c r="B376" s="490" t="s">
        <v>1033</v>
      </c>
      <c r="C376" s="478"/>
      <c r="D376" s="480" t="s">
        <v>23</v>
      </c>
      <c r="E376" s="56"/>
      <c r="F376" s="224">
        <v>39930</v>
      </c>
      <c r="G376" s="706"/>
    </row>
    <row r="377" spans="1:7" s="22" customFormat="1" ht="18.75">
      <c r="A377" s="134"/>
      <c r="B377" s="493" t="s">
        <v>1034</v>
      </c>
      <c r="C377" s="478"/>
      <c r="D377" s="480" t="s">
        <v>23</v>
      </c>
      <c r="E377" s="56"/>
      <c r="F377" s="224">
        <v>1876</v>
      </c>
      <c r="G377" s="706"/>
    </row>
    <row r="378" spans="1:7" s="22" customFormat="1" ht="42" customHeight="1">
      <c r="A378" s="132">
        <v>5</v>
      </c>
      <c r="B378" s="888" t="s">
        <v>1413</v>
      </c>
      <c r="C378" s="889"/>
      <c r="D378" s="890"/>
      <c r="E378" s="890"/>
      <c r="F378" s="891"/>
      <c r="G378" s="32"/>
    </row>
    <row r="379" spans="1:7" s="22" customFormat="1" ht="21.75" customHeight="1">
      <c r="A379" s="132" t="s">
        <v>392</v>
      </c>
      <c r="B379" s="220" t="s">
        <v>2017</v>
      </c>
      <c r="C379" s="221"/>
      <c r="D379" s="51"/>
      <c r="E379" s="58"/>
      <c r="F379" s="226"/>
      <c r="G379" s="32"/>
    </row>
    <row r="380" spans="1:7" s="22" customFormat="1" ht="21.75" customHeight="1">
      <c r="A380" s="132"/>
      <c r="B380" s="219" t="s">
        <v>1509</v>
      </c>
      <c r="C380" s="119" t="s">
        <v>86</v>
      </c>
      <c r="D380" s="51" t="s">
        <v>40</v>
      </c>
      <c r="E380" s="58"/>
      <c r="F380" s="825">
        <v>18600</v>
      </c>
      <c r="G380" s="32"/>
    </row>
    <row r="381" spans="1:7" s="27" customFormat="1" ht="21.75" customHeight="1">
      <c r="A381" s="132"/>
      <c r="B381" s="219" t="s">
        <v>1508</v>
      </c>
      <c r="C381" s="227" t="s">
        <v>89</v>
      </c>
      <c r="D381" s="51" t="s">
        <v>89</v>
      </c>
      <c r="E381" s="58"/>
      <c r="F381" s="825">
        <v>18500</v>
      </c>
      <c r="G381" s="707"/>
    </row>
    <row r="382" spans="1:7" s="22" customFormat="1" ht="21.75" customHeight="1">
      <c r="A382" s="132"/>
      <c r="B382" s="219" t="s">
        <v>1513</v>
      </c>
      <c r="C382" s="227" t="s">
        <v>89</v>
      </c>
      <c r="D382" s="51" t="s">
        <v>89</v>
      </c>
      <c r="E382" s="58"/>
      <c r="F382" s="826">
        <v>16068.930169416393</v>
      </c>
      <c r="G382" s="32"/>
    </row>
    <row r="383" spans="1:7" s="22" customFormat="1" ht="21.75" customHeight="1">
      <c r="A383" s="132"/>
      <c r="B383" s="219" t="s">
        <v>1514</v>
      </c>
      <c r="C383" s="227" t="s">
        <v>89</v>
      </c>
      <c r="D383" s="51" t="s">
        <v>89</v>
      </c>
      <c r="E383" s="58"/>
      <c r="F383" s="826">
        <v>17517.517517517517</v>
      </c>
      <c r="G383" s="708"/>
    </row>
    <row r="384" spans="1:7" s="22" customFormat="1" ht="21.75" customHeight="1">
      <c r="A384" s="132"/>
      <c r="B384" s="219" t="s">
        <v>1510</v>
      </c>
      <c r="C384" s="227" t="s">
        <v>89</v>
      </c>
      <c r="D384" s="51" t="s">
        <v>40</v>
      </c>
      <c r="E384" s="58"/>
      <c r="F384" s="826">
        <v>17659.10856819948</v>
      </c>
      <c r="G384" s="709"/>
    </row>
    <row r="385" spans="1:7" s="22" customFormat="1" ht="21.75" customHeight="1">
      <c r="A385" s="132"/>
      <c r="B385" s="219" t="s">
        <v>1515</v>
      </c>
      <c r="C385" s="227" t="s">
        <v>89</v>
      </c>
      <c r="D385" s="51" t="s">
        <v>89</v>
      </c>
      <c r="E385" s="58"/>
      <c r="F385" s="826">
        <v>17472.682029644053</v>
      </c>
      <c r="G385" s="32"/>
    </row>
    <row r="386" spans="1:7" s="22" customFormat="1" ht="21.75" customHeight="1">
      <c r="A386" s="132"/>
      <c r="B386" s="219" t="s">
        <v>1516</v>
      </c>
      <c r="C386" s="227" t="s">
        <v>89</v>
      </c>
      <c r="D386" s="51" t="s">
        <v>89</v>
      </c>
      <c r="E386" s="58"/>
      <c r="F386" s="826">
        <v>17606.83760683761</v>
      </c>
      <c r="G386" s="32"/>
    </row>
    <row r="387" spans="1:7" s="22" customFormat="1" ht="21.75" customHeight="1">
      <c r="A387" s="132"/>
      <c r="B387" s="219" t="s">
        <v>1517</v>
      </c>
      <c r="C387" s="227" t="s">
        <v>89</v>
      </c>
      <c r="D387" s="51" t="s">
        <v>89</v>
      </c>
      <c r="E387" s="58"/>
      <c r="F387" s="826">
        <v>17647.66946953182</v>
      </c>
      <c r="G387" s="32"/>
    </row>
    <row r="388" spans="1:7" s="22" customFormat="1" ht="21.75" customHeight="1">
      <c r="A388" s="132"/>
      <c r="B388" s="219" t="s">
        <v>1511</v>
      </c>
      <c r="C388" s="227" t="s">
        <v>89</v>
      </c>
      <c r="D388" s="51" t="s">
        <v>89</v>
      </c>
      <c r="E388" s="58"/>
      <c r="F388" s="826">
        <v>17782.366775655366</v>
      </c>
      <c r="G388" s="32"/>
    </row>
    <row r="389" spans="1:7" s="22" customFormat="1" ht="21.75" customHeight="1">
      <c r="A389" s="132"/>
      <c r="B389" s="219" t="s">
        <v>1512</v>
      </c>
      <c r="C389" s="227" t="s">
        <v>89</v>
      </c>
      <c r="D389" s="51" t="s">
        <v>89</v>
      </c>
      <c r="E389" s="58"/>
      <c r="F389" s="826">
        <v>17915.417915417915</v>
      </c>
      <c r="G389" s="32"/>
    </row>
    <row r="390" spans="1:7" s="22" customFormat="1" ht="21.75" customHeight="1">
      <c r="A390" s="132" t="s">
        <v>393</v>
      </c>
      <c r="B390" s="220" t="s">
        <v>2018</v>
      </c>
      <c r="C390" s="221"/>
      <c r="D390" s="51"/>
      <c r="E390" s="58"/>
      <c r="F390" s="620"/>
      <c r="G390" s="32"/>
    </row>
    <row r="391" spans="1:7" s="22" customFormat="1" ht="26.25" customHeight="1">
      <c r="A391" s="132"/>
      <c r="B391" s="219" t="s">
        <v>1509</v>
      </c>
      <c r="C391" s="633"/>
      <c r="D391" s="51" t="s">
        <v>40</v>
      </c>
      <c r="E391" s="58"/>
      <c r="F391" s="827">
        <v>18800</v>
      </c>
      <c r="G391" s="32"/>
    </row>
    <row r="392" spans="1:7" s="22" customFormat="1" ht="25.5" customHeight="1">
      <c r="A392" s="132"/>
      <c r="B392" s="219" t="s">
        <v>1508</v>
      </c>
      <c r="C392" s="632"/>
      <c r="D392" s="51" t="s">
        <v>89</v>
      </c>
      <c r="E392" s="58"/>
      <c r="F392" s="827">
        <v>18700</v>
      </c>
      <c r="G392" s="32"/>
    </row>
    <row r="393" spans="1:7" s="22" customFormat="1" ht="21.75" customHeight="1">
      <c r="A393" s="132"/>
      <c r="B393" s="219" t="s">
        <v>1513</v>
      </c>
      <c r="C393" s="923" t="s">
        <v>739</v>
      </c>
      <c r="D393" s="51" t="s">
        <v>89</v>
      </c>
      <c r="E393" s="58"/>
      <c r="F393" s="828">
        <v>17869.75855047168</v>
      </c>
      <c r="G393" s="32"/>
    </row>
    <row r="394" spans="1:7" s="22" customFormat="1" ht="21.75" customHeight="1">
      <c r="A394" s="132"/>
      <c r="B394" s="219" t="s">
        <v>1514</v>
      </c>
      <c r="C394" s="924"/>
      <c r="D394" s="51" t="s">
        <v>89</v>
      </c>
      <c r="E394" s="58"/>
      <c r="F394" s="828">
        <v>17719.64271964272</v>
      </c>
      <c r="G394" s="32"/>
    </row>
    <row r="395" spans="1:7" s="22" customFormat="1" ht="21.75" customHeight="1">
      <c r="A395" s="132"/>
      <c r="B395" s="219" t="s">
        <v>1510</v>
      </c>
      <c r="C395" s="924"/>
      <c r="D395" s="51" t="s">
        <v>89</v>
      </c>
      <c r="E395" s="58"/>
      <c r="F395" s="828">
        <v>17680.29949848132</v>
      </c>
      <c r="G395" s="32"/>
    </row>
    <row r="396" spans="1:7" s="22" customFormat="1" ht="21.75" customHeight="1">
      <c r="A396" s="132"/>
      <c r="B396" s="219" t="s">
        <v>1515</v>
      </c>
      <c r="C396" s="924"/>
      <c r="D396" s="51" t="s">
        <v>89</v>
      </c>
      <c r="E396" s="58"/>
      <c r="F396" s="828">
        <v>17699.880991020233</v>
      </c>
      <c r="G396" s="32"/>
    </row>
    <row r="397" spans="1:7" s="22" customFormat="1" ht="21.75" customHeight="1">
      <c r="A397" s="132"/>
      <c r="B397" s="219" t="s">
        <v>1516</v>
      </c>
      <c r="C397" s="924"/>
      <c r="D397" s="51" t="s">
        <v>89</v>
      </c>
      <c r="E397" s="58"/>
      <c r="F397" s="828">
        <v>17696.5811965812</v>
      </c>
      <c r="G397" s="32"/>
    </row>
    <row r="398" spans="1:7" s="25" customFormat="1" ht="21.75" customHeight="1">
      <c r="A398" s="132"/>
      <c r="B398" s="219" t="s">
        <v>1517</v>
      </c>
      <c r="C398" s="924"/>
      <c r="D398" s="51" t="s">
        <v>89</v>
      </c>
      <c r="E398" s="58"/>
      <c r="F398" s="828">
        <v>17682.272743001486</v>
      </c>
      <c r="G398" s="26"/>
    </row>
    <row r="399" spans="1:7" s="22" customFormat="1" ht="21.75" customHeight="1">
      <c r="A399" s="132"/>
      <c r="B399" s="219" t="s">
        <v>1511</v>
      </c>
      <c r="C399" s="924"/>
      <c r="D399" s="51" t="s">
        <v>89</v>
      </c>
      <c r="E399" s="58"/>
      <c r="F399" s="828">
        <v>17825.38863075776</v>
      </c>
      <c r="G399" s="32"/>
    </row>
    <row r="400" spans="1:7" s="22" customFormat="1" ht="21.75" customHeight="1">
      <c r="A400" s="132"/>
      <c r="B400" s="219" t="s">
        <v>1512</v>
      </c>
      <c r="C400" s="924"/>
      <c r="D400" s="51" t="s">
        <v>89</v>
      </c>
      <c r="E400" s="58"/>
      <c r="F400" s="828">
        <v>17962.03796203796</v>
      </c>
      <c r="G400" s="32"/>
    </row>
    <row r="401" spans="1:7" s="22" customFormat="1" ht="78" customHeight="1" hidden="1">
      <c r="A401" s="132">
        <v>5</v>
      </c>
      <c r="B401" s="897" t="s">
        <v>1309</v>
      </c>
      <c r="C401" s="898"/>
      <c r="D401" s="847"/>
      <c r="E401" s="847"/>
      <c r="F401" s="848"/>
      <c r="G401" s="32"/>
    </row>
    <row r="402" spans="1:7" s="22" customFormat="1" ht="21.75" customHeight="1" hidden="1">
      <c r="A402" s="132"/>
      <c r="B402" s="352" t="s">
        <v>1105</v>
      </c>
      <c r="C402" s="899" t="s">
        <v>86</v>
      </c>
      <c r="D402" s="51" t="s">
        <v>40</v>
      </c>
      <c r="E402" s="58"/>
      <c r="F402" s="228">
        <v>13050</v>
      </c>
      <c r="G402" s="32"/>
    </row>
    <row r="403" spans="1:7" s="22" customFormat="1" ht="21.75" customHeight="1" hidden="1">
      <c r="A403" s="132"/>
      <c r="B403" s="352" t="s">
        <v>1106</v>
      </c>
      <c r="C403" s="899"/>
      <c r="D403" s="51" t="s">
        <v>40</v>
      </c>
      <c r="E403" s="58"/>
      <c r="F403" s="228">
        <v>13000</v>
      </c>
      <c r="G403" s="32"/>
    </row>
    <row r="404" spans="1:7" s="22" customFormat="1" ht="21.75" customHeight="1" hidden="1">
      <c r="A404" s="132"/>
      <c r="B404" s="55" t="s">
        <v>1100</v>
      </c>
      <c r="C404" s="513" t="s">
        <v>85</v>
      </c>
      <c r="D404" s="51" t="s">
        <v>40</v>
      </c>
      <c r="E404" s="58"/>
      <c r="F404" s="228">
        <v>12650</v>
      </c>
      <c r="G404" s="32"/>
    </row>
    <row r="405" spans="1:7" s="22" customFormat="1" ht="21.75" customHeight="1" hidden="1">
      <c r="A405" s="132"/>
      <c r="B405" s="55" t="s">
        <v>1101</v>
      </c>
      <c r="C405" s="539" t="s">
        <v>334</v>
      </c>
      <c r="D405" s="51" t="s">
        <v>40</v>
      </c>
      <c r="E405" s="58"/>
      <c r="F405" s="228">
        <v>12550</v>
      </c>
      <c r="G405" s="32"/>
    </row>
    <row r="406" spans="1:7" s="22" customFormat="1" ht="21.75" customHeight="1" hidden="1">
      <c r="A406" s="132"/>
      <c r="B406" s="55" t="s">
        <v>1102</v>
      </c>
      <c r="C406" s="539" t="s">
        <v>334</v>
      </c>
      <c r="D406" s="51" t="s">
        <v>40</v>
      </c>
      <c r="E406" s="58"/>
      <c r="F406" s="228">
        <v>12800</v>
      </c>
      <c r="G406" s="32"/>
    </row>
    <row r="407" spans="1:7" s="22" customFormat="1" ht="21.75" customHeight="1" hidden="1">
      <c r="A407" s="132"/>
      <c r="B407" s="55" t="s">
        <v>1103</v>
      </c>
      <c r="C407" s="539" t="s">
        <v>334</v>
      </c>
      <c r="D407" s="51" t="s">
        <v>40</v>
      </c>
      <c r="E407" s="58"/>
      <c r="F407" s="228">
        <v>12700</v>
      </c>
      <c r="G407" s="32"/>
    </row>
    <row r="408" spans="1:7" s="22" customFormat="1" ht="21.75" customHeight="1" hidden="1">
      <c r="A408" s="132"/>
      <c r="B408" s="55" t="s">
        <v>1104</v>
      </c>
      <c r="C408" s="539" t="s">
        <v>334</v>
      </c>
      <c r="D408" s="51" t="s">
        <v>40</v>
      </c>
      <c r="E408" s="58"/>
      <c r="F408" s="228">
        <v>13500</v>
      </c>
      <c r="G408" s="32"/>
    </row>
    <row r="409" spans="1:7" s="22" customFormat="1" ht="25.5" customHeight="1">
      <c r="A409" s="106" t="s">
        <v>406</v>
      </c>
      <c r="B409" s="105" t="s">
        <v>407</v>
      </c>
      <c r="C409" s="89"/>
      <c r="D409" s="89"/>
      <c r="E409" s="89"/>
      <c r="F409" s="89"/>
      <c r="G409" s="32"/>
    </row>
    <row r="410" spans="1:7" s="22" customFormat="1" ht="21.75" customHeight="1">
      <c r="A410" s="277" t="s">
        <v>121</v>
      </c>
      <c r="B410" s="244" t="s">
        <v>408</v>
      </c>
      <c r="C410" s="89"/>
      <c r="D410" s="89"/>
      <c r="E410" s="89"/>
      <c r="F410" s="89"/>
      <c r="G410" s="32"/>
    </row>
    <row r="411" spans="1:7" s="22" customFormat="1" ht="48" customHeight="1">
      <c r="A411" s="175">
        <v>1</v>
      </c>
      <c r="B411" s="988" t="s">
        <v>2028</v>
      </c>
      <c r="C411" s="979"/>
      <c r="D411" s="979"/>
      <c r="E411" s="979"/>
      <c r="F411" s="980"/>
      <c r="G411" s="32"/>
    </row>
    <row r="412" spans="1:7" s="22" customFormat="1" ht="39" customHeight="1">
      <c r="A412" s="175" t="s">
        <v>392</v>
      </c>
      <c r="B412" s="171" t="s">
        <v>2175</v>
      </c>
      <c r="C412" s="155" t="s">
        <v>734</v>
      </c>
      <c r="D412" s="135"/>
      <c r="E412" s="140"/>
      <c r="F412" s="140"/>
      <c r="G412" s="32"/>
    </row>
    <row r="413" spans="1:7" s="22" customFormat="1" ht="21.75" customHeight="1">
      <c r="A413" s="175"/>
      <c r="B413" s="151" t="s">
        <v>1518</v>
      </c>
      <c r="C413" s="172"/>
      <c r="D413" s="135" t="s">
        <v>96</v>
      </c>
      <c r="E413" s="140">
        <v>240000</v>
      </c>
      <c r="F413" s="173"/>
      <c r="G413" s="32"/>
    </row>
    <row r="414" spans="1:7" s="22" customFormat="1" ht="21.75" customHeight="1">
      <c r="A414" s="175"/>
      <c r="B414" s="151" t="s">
        <v>1519</v>
      </c>
      <c r="C414" s="172"/>
      <c r="D414" s="135" t="s">
        <v>89</v>
      </c>
      <c r="E414" s="140">
        <v>300000</v>
      </c>
      <c r="F414" s="173"/>
      <c r="G414" s="32"/>
    </row>
    <row r="415" spans="1:7" s="22" customFormat="1" ht="21.75" customHeight="1">
      <c r="A415" s="175"/>
      <c r="B415" s="151" t="s">
        <v>1520</v>
      </c>
      <c r="C415" s="172"/>
      <c r="D415" s="135" t="s">
        <v>89</v>
      </c>
      <c r="E415" s="140">
        <v>465000</v>
      </c>
      <c r="F415" s="173"/>
      <c r="G415" s="32"/>
    </row>
    <row r="416" spans="1:7" s="22" customFormat="1" ht="21.75" customHeight="1">
      <c r="A416" s="175"/>
      <c r="B416" s="151" t="s">
        <v>1521</v>
      </c>
      <c r="C416" s="172"/>
      <c r="D416" s="135" t="s">
        <v>89</v>
      </c>
      <c r="E416" s="140">
        <v>750000</v>
      </c>
      <c r="F416" s="173"/>
      <c r="G416" s="32"/>
    </row>
    <row r="417" spans="1:7" s="22" customFormat="1" ht="21.75" customHeight="1">
      <c r="A417" s="175"/>
      <c r="B417" s="151" t="s">
        <v>1522</v>
      </c>
      <c r="C417" s="155"/>
      <c r="D417" s="135" t="s">
        <v>89</v>
      </c>
      <c r="E417" s="140">
        <v>1035000</v>
      </c>
      <c r="F417" s="173"/>
      <c r="G417" s="32"/>
    </row>
    <row r="418" spans="1:7" s="22" customFormat="1" ht="38.25" customHeight="1">
      <c r="A418" s="175" t="s">
        <v>393</v>
      </c>
      <c r="B418" s="171" t="s">
        <v>2176</v>
      </c>
      <c r="C418" s="155" t="s">
        <v>435</v>
      </c>
      <c r="D418" s="135"/>
      <c r="E418" s="140"/>
      <c r="F418" s="173"/>
      <c r="G418" s="32"/>
    </row>
    <row r="419" spans="1:7" s="22" customFormat="1" ht="21.75" customHeight="1">
      <c r="A419" s="175"/>
      <c r="B419" s="151" t="s">
        <v>1518</v>
      </c>
      <c r="C419" s="143"/>
      <c r="D419" s="135" t="s">
        <v>96</v>
      </c>
      <c r="E419" s="140">
        <v>255000</v>
      </c>
      <c r="F419" s="173"/>
      <c r="G419" s="32"/>
    </row>
    <row r="420" spans="1:7" s="22" customFormat="1" ht="21.75" customHeight="1">
      <c r="A420" s="175"/>
      <c r="B420" s="151" t="s">
        <v>1519</v>
      </c>
      <c r="C420" s="143"/>
      <c r="D420" s="135" t="s">
        <v>89</v>
      </c>
      <c r="E420" s="140">
        <v>320000</v>
      </c>
      <c r="F420" s="173"/>
      <c r="G420" s="32"/>
    </row>
    <row r="421" spans="1:7" s="22" customFormat="1" ht="21.75" customHeight="1">
      <c r="A421" s="175"/>
      <c r="B421" s="151" t="s">
        <v>1520</v>
      </c>
      <c r="C421" s="143"/>
      <c r="D421" s="135" t="s">
        <v>89</v>
      </c>
      <c r="E421" s="140">
        <v>525000</v>
      </c>
      <c r="F421" s="173"/>
      <c r="G421" s="32"/>
    </row>
    <row r="422" spans="1:7" s="22" customFormat="1" ht="21.75" customHeight="1">
      <c r="A422" s="175"/>
      <c r="B422" s="151" t="s">
        <v>1521</v>
      </c>
      <c r="C422" s="143"/>
      <c r="D422" s="135" t="s">
        <v>89</v>
      </c>
      <c r="E422" s="140">
        <v>830000</v>
      </c>
      <c r="F422" s="173"/>
      <c r="G422" s="32"/>
    </row>
    <row r="423" spans="1:7" s="22" customFormat="1" ht="21.75" customHeight="1">
      <c r="A423" s="175"/>
      <c r="B423" s="151" t="s">
        <v>1522</v>
      </c>
      <c r="C423" s="174"/>
      <c r="D423" s="135" t="s">
        <v>89</v>
      </c>
      <c r="E423" s="140">
        <v>1160000</v>
      </c>
      <c r="F423" s="173"/>
      <c r="G423" s="32"/>
    </row>
    <row r="424" spans="1:7" s="22" customFormat="1" ht="37.5">
      <c r="A424" s="175" t="s">
        <v>397</v>
      </c>
      <c r="B424" s="171" t="s">
        <v>2177</v>
      </c>
      <c r="C424" s="155" t="s">
        <v>380</v>
      </c>
      <c r="D424" s="135"/>
      <c r="E424" s="140"/>
      <c r="F424" s="173"/>
      <c r="G424" s="32"/>
    </row>
    <row r="425" spans="1:7" s="22" customFormat="1" ht="21.75" customHeight="1">
      <c r="A425" s="175"/>
      <c r="B425" s="151" t="s">
        <v>1518</v>
      </c>
      <c r="C425" s="143"/>
      <c r="D425" s="135" t="s">
        <v>96</v>
      </c>
      <c r="E425" s="140">
        <v>265000</v>
      </c>
      <c r="F425" s="173"/>
      <c r="G425" s="32"/>
    </row>
    <row r="426" spans="1:7" s="22" customFormat="1" ht="21.75" customHeight="1">
      <c r="A426" s="175"/>
      <c r="B426" s="151" t="s">
        <v>1519</v>
      </c>
      <c r="C426" s="143"/>
      <c r="D426" s="135" t="s">
        <v>89</v>
      </c>
      <c r="E426" s="140">
        <v>338000</v>
      </c>
      <c r="F426" s="173"/>
      <c r="G426" s="32"/>
    </row>
    <row r="427" spans="1:7" s="22" customFormat="1" ht="21.75" customHeight="1">
      <c r="A427" s="175"/>
      <c r="B427" s="151" t="s">
        <v>1520</v>
      </c>
      <c r="C427" s="143"/>
      <c r="D427" s="135" t="s">
        <v>89</v>
      </c>
      <c r="E427" s="140">
        <v>570000</v>
      </c>
      <c r="F427" s="173"/>
      <c r="G427" s="32"/>
    </row>
    <row r="428" spans="1:7" s="22" customFormat="1" ht="21.75" customHeight="1">
      <c r="A428" s="175"/>
      <c r="B428" s="151" t="s">
        <v>1521</v>
      </c>
      <c r="C428" s="143"/>
      <c r="D428" s="135" t="s">
        <v>89</v>
      </c>
      <c r="E428" s="140">
        <v>880000</v>
      </c>
      <c r="F428" s="173"/>
      <c r="G428" s="32"/>
    </row>
    <row r="429" spans="1:7" s="22" customFormat="1" ht="21.75" customHeight="1">
      <c r="A429" s="175"/>
      <c r="B429" s="151" t="s">
        <v>1522</v>
      </c>
      <c r="C429" s="143"/>
      <c r="D429" s="135" t="s">
        <v>89</v>
      </c>
      <c r="E429" s="140">
        <v>1240000</v>
      </c>
      <c r="F429" s="173"/>
      <c r="G429" s="32"/>
    </row>
    <row r="430" spans="1:7" s="22" customFormat="1" ht="21.75" customHeight="1">
      <c r="A430" s="787" t="s">
        <v>398</v>
      </c>
      <c r="B430" s="413" t="s">
        <v>735</v>
      </c>
      <c r="C430" s="414"/>
      <c r="D430" s="415"/>
      <c r="E430" s="417"/>
      <c r="F430" s="173"/>
      <c r="G430" s="32"/>
    </row>
    <row r="431" spans="1:7" s="22" customFormat="1" ht="21.75" customHeight="1">
      <c r="A431" s="787"/>
      <c r="B431" s="412" t="s">
        <v>1523</v>
      </c>
      <c r="C431" s="414"/>
      <c r="D431" s="416" t="s">
        <v>30</v>
      </c>
      <c r="E431" s="417">
        <v>120000</v>
      </c>
      <c r="F431" s="173"/>
      <c r="G431" s="32"/>
    </row>
    <row r="432" spans="1:7" s="22" customFormat="1" ht="21.75" customHeight="1">
      <c r="A432" s="787"/>
      <c r="B432" s="412" t="s">
        <v>1524</v>
      </c>
      <c r="C432" s="414"/>
      <c r="D432" s="135" t="s">
        <v>89</v>
      </c>
      <c r="E432" s="417">
        <v>130000</v>
      </c>
      <c r="F432" s="173"/>
      <c r="G432" s="32"/>
    </row>
    <row r="433" spans="1:7" s="22" customFormat="1" ht="21.75" customHeight="1">
      <c r="A433" s="787"/>
      <c r="B433" s="412" t="s">
        <v>1525</v>
      </c>
      <c r="C433" s="414"/>
      <c r="D433" s="135" t="s">
        <v>89</v>
      </c>
      <c r="E433" s="417">
        <v>150000</v>
      </c>
      <c r="F433" s="173"/>
      <c r="G433" s="32"/>
    </row>
    <row r="434" spans="1:7" s="22" customFormat="1" ht="21.75" customHeight="1">
      <c r="A434" s="787"/>
      <c r="B434" s="412" t="s">
        <v>1339</v>
      </c>
      <c r="C434" s="414"/>
      <c r="D434" s="135" t="s">
        <v>89</v>
      </c>
      <c r="E434" s="417">
        <v>205000</v>
      </c>
      <c r="F434" s="173"/>
      <c r="G434" s="32"/>
    </row>
    <row r="435" spans="1:7" s="22" customFormat="1" ht="21.75" customHeight="1">
      <c r="A435" s="787"/>
      <c r="B435" s="412" t="s">
        <v>1340</v>
      </c>
      <c r="C435" s="414"/>
      <c r="D435" s="135" t="s">
        <v>89</v>
      </c>
      <c r="E435" s="417">
        <v>265000</v>
      </c>
      <c r="F435" s="173"/>
      <c r="G435" s="32"/>
    </row>
    <row r="436" spans="1:7" s="22" customFormat="1" ht="56.25" customHeight="1">
      <c r="A436" s="787">
        <v>2</v>
      </c>
      <c r="B436" s="998" t="s">
        <v>866</v>
      </c>
      <c r="C436" s="999"/>
      <c r="D436" s="999"/>
      <c r="E436" s="999"/>
      <c r="F436" s="1000"/>
      <c r="G436" s="32"/>
    </row>
    <row r="437" spans="1:7" s="22" customFormat="1" ht="21.75" customHeight="1">
      <c r="A437" s="175"/>
      <c r="B437" s="151" t="s">
        <v>1526</v>
      </c>
      <c r="C437" s="143" t="s">
        <v>205</v>
      </c>
      <c r="D437" s="135" t="s">
        <v>96</v>
      </c>
      <c r="E437" s="140"/>
      <c r="F437" s="140">
        <v>586000</v>
      </c>
      <c r="G437" s="32"/>
    </row>
    <row r="438" spans="1:7" s="37" customFormat="1" ht="21.75" customHeight="1">
      <c r="A438" s="175"/>
      <c r="B438" s="151" t="s">
        <v>1527</v>
      </c>
      <c r="C438" s="143" t="s">
        <v>89</v>
      </c>
      <c r="D438" s="135" t="s">
        <v>89</v>
      </c>
      <c r="E438" s="140"/>
      <c r="F438" s="140">
        <v>803000</v>
      </c>
      <c r="G438" s="710"/>
    </row>
    <row r="439" spans="1:7" s="22" customFormat="1" ht="21.75" customHeight="1">
      <c r="A439" s="175"/>
      <c r="B439" s="151" t="s">
        <v>1528</v>
      </c>
      <c r="C439" s="143" t="s">
        <v>89</v>
      </c>
      <c r="D439" s="135" t="s">
        <v>89</v>
      </c>
      <c r="E439" s="140"/>
      <c r="F439" s="140">
        <v>951000</v>
      </c>
      <c r="G439" s="32"/>
    </row>
    <row r="440" spans="1:7" s="22" customFormat="1" ht="21.75" customHeight="1">
      <c r="A440" s="175"/>
      <c r="B440" s="151" t="s">
        <v>1529</v>
      </c>
      <c r="C440" s="143" t="s">
        <v>89</v>
      </c>
      <c r="D440" s="135" t="s">
        <v>89</v>
      </c>
      <c r="E440" s="140"/>
      <c r="F440" s="140">
        <v>1420000</v>
      </c>
      <c r="G440" s="32"/>
    </row>
    <row r="441" spans="1:7" s="22" customFormat="1" ht="21.75" customHeight="1">
      <c r="A441" s="175"/>
      <c r="B441" s="151" t="s">
        <v>1530</v>
      </c>
      <c r="C441" s="143" t="s">
        <v>89</v>
      </c>
      <c r="D441" s="135" t="s">
        <v>89</v>
      </c>
      <c r="E441" s="140"/>
      <c r="F441" s="140">
        <v>3233000</v>
      </c>
      <c r="G441" s="32"/>
    </row>
    <row r="442" spans="1:7" s="22" customFormat="1" ht="21.75" customHeight="1">
      <c r="A442" s="175"/>
      <c r="B442" s="151" t="s">
        <v>1531</v>
      </c>
      <c r="C442" s="143" t="s">
        <v>89</v>
      </c>
      <c r="D442" s="135" t="s">
        <v>89</v>
      </c>
      <c r="E442" s="140"/>
      <c r="F442" s="140">
        <v>639000</v>
      </c>
      <c r="G442" s="32"/>
    </row>
    <row r="443" spans="1:7" s="22" customFormat="1" ht="21.75" customHeight="1">
      <c r="A443" s="175"/>
      <c r="B443" s="151" t="s">
        <v>1532</v>
      </c>
      <c r="C443" s="143" t="s">
        <v>89</v>
      </c>
      <c r="D443" s="135" t="s">
        <v>89</v>
      </c>
      <c r="E443" s="140"/>
      <c r="F443" s="140">
        <v>835000</v>
      </c>
      <c r="G443" s="32"/>
    </row>
    <row r="444" spans="1:7" s="22" customFormat="1" ht="21.75" customHeight="1">
      <c r="A444" s="175"/>
      <c r="B444" s="151" t="s">
        <v>1533</v>
      </c>
      <c r="C444" s="143" t="s">
        <v>89</v>
      </c>
      <c r="D444" s="135" t="s">
        <v>89</v>
      </c>
      <c r="E444" s="140"/>
      <c r="F444" s="140">
        <v>1017000</v>
      </c>
      <c r="G444" s="32"/>
    </row>
    <row r="445" spans="1:7" s="22" customFormat="1" ht="21.75" customHeight="1">
      <c r="A445" s="175"/>
      <c r="B445" s="151" t="s">
        <v>1534</v>
      </c>
      <c r="C445" s="143" t="s">
        <v>89</v>
      </c>
      <c r="D445" s="135" t="s">
        <v>89</v>
      </c>
      <c r="E445" s="140"/>
      <c r="F445" s="140">
        <v>1490000</v>
      </c>
      <c r="G445" s="32"/>
    </row>
    <row r="446" spans="1:7" s="22" customFormat="1" ht="21.75" customHeight="1">
      <c r="A446" s="175"/>
      <c r="B446" s="151" t="s">
        <v>1535</v>
      </c>
      <c r="C446" s="143" t="s">
        <v>89</v>
      </c>
      <c r="D446" s="135" t="s">
        <v>89</v>
      </c>
      <c r="E446" s="140"/>
      <c r="F446" s="140">
        <v>3456000</v>
      </c>
      <c r="G446" s="32"/>
    </row>
    <row r="447" spans="1:7" s="22" customFormat="1" ht="21.75" customHeight="1">
      <c r="A447" s="175"/>
      <c r="B447" s="151" t="s">
        <v>1536</v>
      </c>
      <c r="C447" s="143" t="s">
        <v>89</v>
      </c>
      <c r="D447" s="135" t="s">
        <v>89</v>
      </c>
      <c r="E447" s="140"/>
      <c r="F447" s="140">
        <v>564000</v>
      </c>
      <c r="G447" s="32"/>
    </row>
    <row r="448" spans="1:7" s="22" customFormat="1" ht="21.75" customHeight="1">
      <c r="A448" s="175"/>
      <c r="B448" s="151" t="s">
        <v>1537</v>
      </c>
      <c r="C448" s="143" t="s">
        <v>89</v>
      </c>
      <c r="D448" s="135" t="s">
        <v>89</v>
      </c>
      <c r="E448" s="140"/>
      <c r="F448" s="140">
        <v>762000</v>
      </c>
      <c r="G448" s="32"/>
    </row>
    <row r="449" spans="1:7" s="22" customFormat="1" ht="21.75" customHeight="1">
      <c r="A449" s="175"/>
      <c r="B449" s="151" t="s">
        <v>1538</v>
      </c>
      <c r="C449" s="143" t="s">
        <v>89</v>
      </c>
      <c r="D449" s="135" t="s">
        <v>89</v>
      </c>
      <c r="E449" s="140"/>
      <c r="F449" s="140">
        <v>885000</v>
      </c>
      <c r="G449" s="32"/>
    </row>
    <row r="450" spans="1:7" s="22" customFormat="1" ht="21.75" customHeight="1">
      <c r="A450" s="175"/>
      <c r="B450" s="151" t="s">
        <v>1539</v>
      </c>
      <c r="C450" s="143" t="s">
        <v>89</v>
      </c>
      <c r="D450" s="135" t="s">
        <v>89</v>
      </c>
      <c r="E450" s="140"/>
      <c r="F450" s="140">
        <v>1320000</v>
      </c>
      <c r="G450" s="32"/>
    </row>
    <row r="451" spans="1:7" s="22" customFormat="1" ht="21.75" customHeight="1">
      <c r="A451" s="175"/>
      <c r="B451" s="151" t="s">
        <v>1540</v>
      </c>
      <c r="C451" s="143" t="s">
        <v>89</v>
      </c>
      <c r="D451" s="135" t="s">
        <v>89</v>
      </c>
      <c r="E451" s="140"/>
      <c r="F451" s="140">
        <v>2847000</v>
      </c>
      <c r="G451" s="32"/>
    </row>
    <row r="452" spans="1:7" s="22" customFormat="1" ht="60" customHeight="1">
      <c r="A452" s="175">
        <v>3</v>
      </c>
      <c r="B452" s="868" t="s">
        <v>2011</v>
      </c>
      <c r="C452" s="869"/>
      <c r="D452" s="869"/>
      <c r="E452" s="869"/>
      <c r="F452" s="870"/>
      <c r="G452" s="32"/>
    </row>
    <row r="453" spans="1:7" s="22" customFormat="1" ht="37.5">
      <c r="A453" s="175"/>
      <c r="B453" s="161" t="s">
        <v>1541</v>
      </c>
      <c r="C453" s="155" t="s">
        <v>2010</v>
      </c>
      <c r="D453" s="135" t="s">
        <v>96</v>
      </c>
      <c r="E453" s="140"/>
      <c r="F453" s="810">
        <v>320900</v>
      </c>
      <c r="G453" s="32"/>
    </row>
    <row r="454" spans="1:7" s="22" customFormat="1" ht="21.75" customHeight="1">
      <c r="A454" s="175"/>
      <c r="B454" s="144" t="s">
        <v>1542</v>
      </c>
      <c r="C454" s="143" t="s">
        <v>89</v>
      </c>
      <c r="D454" s="135" t="s">
        <v>89</v>
      </c>
      <c r="E454" s="140"/>
      <c r="F454" s="811">
        <v>404300</v>
      </c>
      <c r="G454" s="32"/>
    </row>
    <row r="455" spans="1:7" s="22" customFormat="1" ht="21.75" customHeight="1">
      <c r="A455" s="175"/>
      <c r="B455" s="144" t="s">
        <v>1543</v>
      </c>
      <c r="C455" s="143" t="s">
        <v>89</v>
      </c>
      <c r="D455" s="135" t="s">
        <v>89</v>
      </c>
      <c r="E455" s="140"/>
      <c r="F455" s="811">
        <v>539900</v>
      </c>
      <c r="G455" s="32"/>
    </row>
    <row r="456" spans="1:7" s="22" customFormat="1" ht="21.75" customHeight="1">
      <c r="A456" s="175"/>
      <c r="B456" s="144" t="s">
        <v>1544</v>
      </c>
      <c r="C456" s="143" t="s">
        <v>89</v>
      </c>
      <c r="D456" s="135" t="s">
        <v>89</v>
      </c>
      <c r="E456" s="140"/>
      <c r="F456" s="811">
        <v>627100</v>
      </c>
      <c r="G456" s="32"/>
    </row>
    <row r="457" spans="1:7" s="22" customFormat="1" ht="21.75" customHeight="1">
      <c r="A457" s="175"/>
      <c r="B457" s="144" t="s">
        <v>1545</v>
      </c>
      <c r="C457" s="143" t="s">
        <v>89</v>
      </c>
      <c r="D457" s="135" t="s">
        <v>89</v>
      </c>
      <c r="E457" s="140"/>
      <c r="F457" s="811">
        <v>842500</v>
      </c>
      <c r="G457" s="32"/>
    </row>
    <row r="458" spans="1:7" s="22" customFormat="1" ht="21.75" customHeight="1">
      <c r="A458" s="175"/>
      <c r="B458" s="144" t="s">
        <v>1546</v>
      </c>
      <c r="C458" s="143" t="s">
        <v>89</v>
      </c>
      <c r="D458" s="135" t="s">
        <v>89</v>
      </c>
      <c r="E458" s="140"/>
      <c r="F458" s="811">
        <v>952500</v>
      </c>
      <c r="G458" s="32"/>
    </row>
    <row r="459" spans="1:7" s="22" customFormat="1" ht="21.75" customHeight="1">
      <c r="A459" s="175"/>
      <c r="B459" s="144" t="s">
        <v>1547</v>
      </c>
      <c r="C459" s="143" t="s">
        <v>89</v>
      </c>
      <c r="D459" s="135" t="s">
        <v>89</v>
      </c>
      <c r="E459" s="140"/>
      <c r="F459" s="811">
        <v>1479200</v>
      </c>
      <c r="G459" s="32"/>
    </row>
    <row r="460" spans="1:7" s="22" customFormat="1" ht="21.75" customHeight="1">
      <c r="A460" s="175"/>
      <c r="B460" s="144" t="s">
        <v>1548</v>
      </c>
      <c r="C460" s="143" t="s">
        <v>89</v>
      </c>
      <c r="D460" s="135" t="s">
        <v>89</v>
      </c>
      <c r="E460" s="140"/>
      <c r="F460" s="811">
        <v>326600</v>
      </c>
      <c r="G460" s="32"/>
    </row>
    <row r="461" spans="1:7" s="22" customFormat="1" ht="21.75" customHeight="1">
      <c r="A461" s="175"/>
      <c r="B461" s="144" t="s">
        <v>1549</v>
      </c>
      <c r="C461" s="143" t="s">
        <v>89</v>
      </c>
      <c r="D461" s="135" t="s">
        <v>89</v>
      </c>
      <c r="E461" s="140"/>
      <c r="F461" s="811">
        <v>421600</v>
      </c>
      <c r="G461" s="32"/>
    </row>
    <row r="462" spans="1:7" s="22" customFormat="1" ht="21.75" customHeight="1">
      <c r="A462" s="175"/>
      <c r="B462" s="144" t="s">
        <v>1550</v>
      </c>
      <c r="C462" s="143" t="s">
        <v>89</v>
      </c>
      <c r="D462" s="135" t="s">
        <v>89</v>
      </c>
      <c r="E462" s="140"/>
      <c r="F462" s="811">
        <v>547100</v>
      </c>
      <c r="G462" s="32"/>
    </row>
    <row r="463" spans="1:7" s="22" customFormat="1" ht="21.75" customHeight="1">
      <c r="A463" s="175"/>
      <c r="B463" s="144" t="s">
        <v>1551</v>
      </c>
      <c r="C463" s="143" t="s">
        <v>89</v>
      </c>
      <c r="D463" s="135" t="s">
        <v>89</v>
      </c>
      <c r="E463" s="140"/>
      <c r="F463" s="811">
        <v>651500</v>
      </c>
      <c r="G463" s="32"/>
    </row>
    <row r="464" spans="1:7" s="22" customFormat="1" ht="37.5">
      <c r="A464" s="175"/>
      <c r="B464" s="161" t="s">
        <v>1552</v>
      </c>
      <c r="C464" s="143" t="s">
        <v>89</v>
      </c>
      <c r="D464" s="135" t="s">
        <v>89</v>
      </c>
      <c r="E464" s="140"/>
      <c r="F464" s="811">
        <v>895200</v>
      </c>
      <c r="G464" s="32"/>
    </row>
    <row r="465" spans="1:7" s="22" customFormat="1" ht="21.75" customHeight="1">
      <c r="A465" s="175"/>
      <c r="B465" s="144" t="s">
        <v>1553</v>
      </c>
      <c r="C465" s="143" t="s">
        <v>89</v>
      </c>
      <c r="D465" s="135" t="s">
        <v>89</v>
      </c>
      <c r="E465" s="140"/>
      <c r="F465" s="811">
        <v>1044000</v>
      </c>
      <c r="G465" s="32"/>
    </row>
    <row r="466" spans="1:7" s="22" customFormat="1" ht="21.75" customHeight="1">
      <c r="A466" s="175"/>
      <c r="B466" s="144" t="s">
        <v>1554</v>
      </c>
      <c r="C466" s="143" t="s">
        <v>89</v>
      </c>
      <c r="D466" s="135" t="s">
        <v>89</v>
      </c>
      <c r="E466" s="140"/>
      <c r="F466" s="811">
        <v>1580500</v>
      </c>
      <c r="G466" s="32"/>
    </row>
    <row r="467" spans="1:7" s="22" customFormat="1" ht="21.75" customHeight="1">
      <c r="A467" s="175"/>
      <c r="B467" s="144" t="s">
        <v>1555</v>
      </c>
      <c r="C467" s="143" t="s">
        <v>89</v>
      </c>
      <c r="D467" s="135" t="s">
        <v>89</v>
      </c>
      <c r="E467" s="140"/>
      <c r="F467" s="811">
        <v>332200</v>
      </c>
      <c r="G467" s="32"/>
    </row>
    <row r="468" spans="1:7" s="22" customFormat="1" ht="21.75" customHeight="1">
      <c r="A468" s="175"/>
      <c r="B468" s="144" t="s">
        <v>1556</v>
      </c>
      <c r="C468" s="143" t="s">
        <v>89</v>
      </c>
      <c r="D468" s="135" t="s">
        <v>89</v>
      </c>
      <c r="E468" s="140"/>
      <c r="F468" s="811">
        <v>430400</v>
      </c>
      <c r="G468" s="32"/>
    </row>
    <row r="469" spans="1:7" s="22" customFormat="1" ht="34.5">
      <c r="A469" s="175"/>
      <c r="B469" s="262" t="s">
        <v>1557</v>
      </c>
      <c r="C469" s="143" t="s">
        <v>89</v>
      </c>
      <c r="D469" s="135" t="s">
        <v>89</v>
      </c>
      <c r="E469" s="140"/>
      <c r="F469" s="811">
        <v>601200</v>
      </c>
      <c r="G469" s="32"/>
    </row>
    <row r="470" spans="1:7" s="22" customFormat="1" ht="21.75" customHeight="1">
      <c r="A470" s="175"/>
      <c r="B470" s="144" t="s">
        <v>1558</v>
      </c>
      <c r="C470" s="143" t="s">
        <v>89</v>
      </c>
      <c r="D470" s="135" t="s">
        <v>89</v>
      </c>
      <c r="E470" s="140"/>
      <c r="F470" s="811">
        <v>692300</v>
      </c>
      <c r="G470" s="32"/>
    </row>
    <row r="471" spans="1:7" s="22" customFormat="1" ht="21.75" customHeight="1">
      <c r="A471" s="175"/>
      <c r="B471" s="144" t="s">
        <v>1559</v>
      </c>
      <c r="C471" s="143" t="s">
        <v>89</v>
      </c>
      <c r="D471" s="135" t="s">
        <v>89</v>
      </c>
      <c r="E471" s="140"/>
      <c r="F471" s="811">
        <v>923400</v>
      </c>
      <c r="G471" s="32"/>
    </row>
    <row r="472" spans="1:7" s="22" customFormat="1" ht="21.75" customHeight="1">
      <c r="A472" s="175"/>
      <c r="B472" s="144" t="s">
        <v>1560</v>
      </c>
      <c r="C472" s="143" t="s">
        <v>89</v>
      </c>
      <c r="D472" s="135" t="s">
        <v>89</v>
      </c>
      <c r="E472" s="140"/>
      <c r="F472" s="811">
        <v>1092900</v>
      </c>
      <c r="G472" s="32"/>
    </row>
    <row r="473" spans="1:7" s="22" customFormat="1" ht="37.5">
      <c r="A473" s="175"/>
      <c r="B473" s="161" t="s">
        <v>1561</v>
      </c>
      <c r="C473" s="143" t="s">
        <v>89</v>
      </c>
      <c r="D473" s="135" t="s">
        <v>89</v>
      </c>
      <c r="E473" s="140"/>
      <c r="F473" s="811">
        <v>1621900</v>
      </c>
      <c r="G473" s="32"/>
    </row>
    <row r="474" spans="1:7" s="22" customFormat="1" ht="77.25" customHeight="1">
      <c r="A474" s="788">
        <v>4</v>
      </c>
      <c r="B474" s="871" t="s">
        <v>2013</v>
      </c>
      <c r="C474" s="872"/>
      <c r="D474" s="872"/>
      <c r="E474" s="872"/>
      <c r="F474" s="873"/>
      <c r="G474" s="32"/>
    </row>
    <row r="475" spans="1:7" s="22" customFormat="1" ht="21.75" customHeight="1">
      <c r="A475" s="435"/>
      <c r="B475" s="575" t="s">
        <v>1373</v>
      </c>
      <c r="C475" s="634" t="s">
        <v>803</v>
      </c>
      <c r="D475" s="135" t="s">
        <v>96</v>
      </c>
      <c r="E475" s="608">
        <v>250000</v>
      </c>
      <c r="F475" s="439"/>
      <c r="G475" s="32"/>
    </row>
    <row r="476" spans="1:7" s="22" customFormat="1" ht="21.75" customHeight="1">
      <c r="A476" s="435"/>
      <c r="B476" s="575" t="s">
        <v>1368</v>
      </c>
      <c r="C476" s="634"/>
      <c r="D476" s="135" t="s">
        <v>89</v>
      </c>
      <c r="E476" s="608">
        <v>260000</v>
      </c>
      <c r="F476" s="439"/>
      <c r="G476" s="32"/>
    </row>
    <row r="477" spans="1:7" s="22" customFormat="1" ht="21.75" customHeight="1">
      <c r="A477" s="435"/>
      <c r="B477" s="575" t="s">
        <v>1364</v>
      </c>
      <c r="C477" s="634"/>
      <c r="D477" s="135" t="s">
        <v>89</v>
      </c>
      <c r="E477" s="608">
        <v>283000</v>
      </c>
      <c r="F477" s="439"/>
      <c r="G477" s="32"/>
    </row>
    <row r="478" spans="1:7" s="22" customFormat="1" ht="21.75" customHeight="1">
      <c r="A478" s="435"/>
      <c r="B478" s="575" t="s">
        <v>1369</v>
      </c>
      <c r="C478" s="634"/>
      <c r="D478" s="135" t="s">
        <v>89</v>
      </c>
      <c r="E478" s="608">
        <v>293000</v>
      </c>
      <c r="F478" s="439"/>
      <c r="G478" s="32"/>
    </row>
    <row r="479" spans="1:7" s="22" customFormat="1" ht="21.75" customHeight="1">
      <c r="A479" s="435"/>
      <c r="B479" s="575" t="s">
        <v>1365</v>
      </c>
      <c r="C479" s="634"/>
      <c r="D479" s="135" t="s">
        <v>89</v>
      </c>
      <c r="E479" s="608">
        <v>440000</v>
      </c>
      <c r="F479" s="439"/>
      <c r="G479" s="32"/>
    </row>
    <row r="480" spans="1:7" s="22" customFormat="1" ht="21.75" customHeight="1">
      <c r="A480" s="435"/>
      <c r="B480" s="575" t="s">
        <v>1370</v>
      </c>
      <c r="C480" s="634"/>
      <c r="D480" s="135" t="s">
        <v>89</v>
      </c>
      <c r="E480" s="608">
        <v>493000</v>
      </c>
      <c r="F480" s="439"/>
      <c r="G480" s="32"/>
    </row>
    <row r="481" spans="1:7" s="22" customFormat="1" ht="21.75" customHeight="1">
      <c r="A481" s="435"/>
      <c r="B481" s="575" t="s">
        <v>1366</v>
      </c>
      <c r="C481" s="634"/>
      <c r="D481" s="135" t="s">
        <v>89</v>
      </c>
      <c r="E481" s="608">
        <v>703000</v>
      </c>
      <c r="F481" s="439"/>
      <c r="G481" s="32"/>
    </row>
    <row r="482" spans="1:7" s="22" customFormat="1" ht="21.75" customHeight="1">
      <c r="A482" s="435"/>
      <c r="B482" s="575" t="s">
        <v>1372</v>
      </c>
      <c r="C482" s="634"/>
      <c r="D482" s="135" t="s">
        <v>89</v>
      </c>
      <c r="E482" s="608">
        <v>766000</v>
      </c>
      <c r="F482" s="439"/>
      <c r="G482" s="32"/>
    </row>
    <row r="483" spans="1:7" s="22" customFormat="1" ht="21.75" customHeight="1">
      <c r="A483" s="435"/>
      <c r="B483" s="575" t="s">
        <v>1367</v>
      </c>
      <c r="C483" s="634"/>
      <c r="D483" s="135" t="s">
        <v>96</v>
      </c>
      <c r="E483" s="608">
        <v>1120000</v>
      </c>
      <c r="F483" s="439"/>
      <c r="G483" s="32"/>
    </row>
    <row r="484" spans="1:7" s="22" customFormat="1" ht="21.75" customHeight="1">
      <c r="A484" s="435"/>
      <c r="B484" s="575" t="s">
        <v>1371</v>
      </c>
      <c r="C484" s="634"/>
      <c r="D484" s="135" t="s">
        <v>96</v>
      </c>
      <c r="E484" s="608">
        <v>1215000</v>
      </c>
      <c r="F484" s="439"/>
      <c r="G484" s="32"/>
    </row>
    <row r="485" spans="1:7" s="22" customFormat="1" ht="54" customHeight="1">
      <c r="A485" s="495">
        <v>5</v>
      </c>
      <c r="B485" s="871" t="s">
        <v>1988</v>
      </c>
      <c r="C485" s="872"/>
      <c r="D485" s="872"/>
      <c r="E485" s="872"/>
      <c r="F485" s="873"/>
      <c r="G485" s="32"/>
    </row>
    <row r="486" spans="1:7" s="22" customFormat="1" ht="28.5" customHeight="1">
      <c r="A486" s="495" t="s">
        <v>392</v>
      </c>
      <c r="B486" s="494" t="s">
        <v>1915</v>
      </c>
      <c r="C486" s="502"/>
      <c r="D486" s="502"/>
      <c r="E486" s="502"/>
      <c r="F486" s="438"/>
      <c r="G486" s="32"/>
    </row>
    <row r="487" spans="1:7" s="22" customFormat="1" ht="24" customHeight="1">
      <c r="A487" s="495"/>
      <c r="B487" s="501" t="s">
        <v>1039</v>
      </c>
      <c r="C487" s="414" t="s">
        <v>205</v>
      </c>
      <c r="D487" s="503" t="s">
        <v>96</v>
      </c>
      <c r="E487" s="504"/>
      <c r="F487" s="505">
        <v>881500</v>
      </c>
      <c r="G487" s="32"/>
    </row>
    <row r="488" spans="1:7" s="22" customFormat="1" ht="27" customHeight="1">
      <c r="A488" s="495"/>
      <c r="B488" s="500" t="s">
        <v>1037</v>
      </c>
      <c r="C488" s="504"/>
      <c r="D488" s="503" t="s">
        <v>96</v>
      </c>
      <c r="E488" s="504"/>
      <c r="F488" s="505">
        <v>973500</v>
      </c>
      <c r="G488" s="32"/>
    </row>
    <row r="489" spans="1:7" s="22" customFormat="1" ht="23.25" customHeight="1">
      <c r="A489" s="495"/>
      <c r="B489" s="500" t="s">
        <v>1038</v>
      </c>
      <c r="C489" s="506"/>
      <c r="D489" s="503" t="s">
        <v>96</v>
      </c>
      <c r="E489" s="506"/>
      <c r="F489" s="505">
        <v>1087500</v>
      </c>
      <c r="G489" s="32"/>
    </row>
    <row r="490" spans="1:7" s="22" customFormat="1" ht="21.75" customHeight="1">
      <c r="A490" s="495" t="s">
        <v>393</v>
      </c>
      <c r="B490" s="494" t="s">
        <v>1916</v>
      </c>
      <c r="C490" s="502"/>
      <c r="D490" s="502"/>
      <c r="E490" s="502"/>
      <c r="F490" s="438"/>
      <c r="G490" s="32"/>
    </row>
    <row r="491" spans="1:7" s="22" customFormat="1" ht="21.75" customHeight="1">
      <c r="A491" s="495"/>
      <c r="B491" s="501" t="s">
        <v>1039</v>
      </c>
      <c r="C491" s="414" t="s">
        <v>205</v>
      </c>
      <c r="D491" s="503" t="s">
        <v>96</v>
      </c>
      <c r="E491" s="504"/>
      <c r="F491" s="505">
        <v>1427500</v>
      </c>
      <c r="G491" s="32"/>
    </row>
    <row r="492" spans="1:7" s="22" customFormat="1" ht="21.75" customHeight="1">
      <c r="A492" s="495"/>
      <c r="B492" s="500" t="s">
        <v>1037</v>
      </c>
      <c r="C492" s="504"/>
      <c r="D492" s="503" t="s">
        <v>96</v>
      </c>
      <c r="E492" s="504"/>
      <c r="F492" s="505">
        <v>1637500</v>
      </c>
      <c r="G492" s="32"/>
    </row>
    <row r="493" spans="1:7" s="22" customFormat="1" ht="21.75" customHeight="1">
      <c r="A493" s="495"/>
      <c r="B493" s="500" t="s">
        <v>1038</v>
      </c>
      <c r="C493" s="506"/>
      <c r="D493" s="503" t="s">
        <v>96</v>
      </c>
      <c r="E493" s="506"/>
      <c r="F493" s="505">
        <v>1780600</v>
      </c>
      <c r="G493" s="32"/>
    </row>
    <row r="494" spans="1:7" s="22" customFormat="1" ht="21.75" customHeight="1">
      <c r="A494" s="495" t="s">
        <v>397</v>
      </c>
      <c r="B494" s="624" t="s">
        <v>1862</v>
      </c>
      <c r="C494" s="506"/>
      <c r="D494" s="503"/>
      <c r="E494" s="506"/>
      <c r="F494" s="505"/>
      <c r="G494" s="32"/>
    </row>
    <row r="495" spans="1:7" s="22" customFormat="1" ht="21.75" customHeight="1">
      <c r="A495" s="495"/>
      <c r="B495" s="500" t="s">
        <v>1339</v>
      </c>
      <c r="C495" s="506"/>
      <c r="D495" s="630" t="s">
        <v>30</v>
      </c>
      <c r="E495" s="506"/>
      <c r="F495" s="505">
        <v>281800</v>
      </c>
      <c r="G495" s="32"/>
    </row>
    <row r="496" spans="1:7" s="22" customFormat="1" ht="21.75" customHeight="1">
      <c r="A496" s="495"/>
      <c r="B496" s="500" t="s">
        <v>1340</v>
      </c>
      <c r="C496" s="506"/>
      <c r="D496" s="630" t="s">
        <v>30</v>
      </c>
      <c r="E496" s="506"/>
      <c r="F496" s="505">
        <v>368400</v>
      </c>
      <c r="G496" s="32"/>
    </row>
    <row r="497" spans="1:7" s="22" customFormat="1" ht="18.75">
      <c r="A497" s="277" t="s">
        <v>5</v>
      </c>
      <c r="B497" s="245" t="s">
        <v>409</v>
      </c>
      <c r="C497" s="86"/>
      <c r="D497" s="85"/>
      <c r="E497" s="87"/>
      <c r="F497" s="90"/>
      <c r="G497" s="32"/>
    </row>
    <row r="498" spans="1:7" s="22" customFormat="1" ht="51" customHeight="1">
      <c r="A498" s="132">
        <v>1</v>
      </c>
      <c r="B498" s="920" t="s">
        <v>1393</v>
      </c>
      <c r="C498" s="921"/>
      <c r="D498" s="921"/>
      <c r="E498" s="921"/>
      <c r="F498" s="922"/>
      <c r="G498" s="32"/>
    </row>
    <row r="499" spans="1:7" s="22" customFormat="1" ht="41.25" customHeight="1">
      <c r="A499" s="132"/>
      <c r="B499" s="57" t="s">
        <v>1854</v>
      </c>
      <c r="C499" s="66"/>
      <c r="D499" s="134" t="s">
        <v>96</v>
      </c>
      <c r="E499" s="237">
        <v>240000</v>
      </c>
      <c r="F499" s="472"/>
      <c r="G499" s="32"/>
    </row>
    <row r="500" spans="1:7" s="22" customFormat="1" ht="38.25" customHeight="1">
      <c r="A500" s="132"/>
      <c r="B500" s="57" t="s">
        <v>1855</v>
      </c>
      <c r="C500" s="66"/>
      <c r="D500" s="134" t="s">
        <v>96</v>
      </c>
      <c r="E500" s="237">
        <v>310000</v>
      </c>
      <c r="F500" s="56"/>
      <c r="G500" s="32"/>
    </row>
    <row r="501" spans="1:7" s="22" customFormat="1" ht="39.75" customHeight="1">
      <c r="A501" s="132"/>
      <c r="B501" s="57" t="s">
        <v>1856</v>
      </c>
      <c r="C501" s="66"/>
      <c r="D501" s="134" t="s">
        <v>96</v>
      </c>
      <c r="E501" s="237">
        <v>380000</v>
      </c>
      <c r="F501" s="56"/>
      <c r="G501" s="32"/>
    </row>
    <row r="502" spans="1:7" s="22" customFormat="1" ht="39.75" customHeight="1">
      <c r="A502" s="132">
        <v>2</v>
      </c>
      <c r="B502" s="946" t="s">
        <v>1056</v>
      </c>
      <c r="C502" s="946"/>
      <c r="D502" s="946"/>
      <c r="E502" s="946"/>
      <c r="F502" s="946"/>
      <c r="G502" s="32"/>
    </row>
    <row r="503" spans="1:7" s="22" customFormat="1" ht="24.75" customHeight="1">
      <c r="A503" s="132"/>
      <c r="B503" s="942" t="s">
        <v>1857</v>
      </c>
      <c r="C503" s="943"/>
      <c r="D503" s="943"/>
      <c r="E503" s="943"/>
      <c r="F503" s="944"/>
      <c r="G503" s="32"/>
    </row>
    <row r="504" spans="1:7" s="22" customFormat="1" ht="47.25" customHeight="1" hidden="1">
      <c r="A504" s="132"/>
      <c r="B504" s="57" t="s">
        <v>1853</v>
      </c>
      <c r="C504" s="119"/>
      <c r="D504" s="51" t="s">
        <v>96</v>
      </c>
      <c r="E504" s="58"/>
      <c r="F504" s="59">
        <v>270000</v>
      </c>
      <c r="G504" s="32"/>
    </row>
    <row r="505" spans="1:7" s="22" customFormat="1" ht="60.75" customHeight="1" hidden="1">
      <c r="A505" s="132"/>
      <c r="B505" s="57" t="s">
        <v>1852</v>
      </c>
      <c r="C505" s="119"/>
      <c r="D505" s="51" t="s">
        <v>96</v>
      </c>
      <c r="E505" s="58"/>
      <c r="F505" s="59">
        <v>290000</v>
      </c>
      <c r="G505" s="32"/>
    </row>
    <row r="506" spans="1:7" s="22" customFormat="1" ht="63" customHeight="1">
      <c r="A506" s="798">
        <v>3</v>
      </c>
      <c r="B506" s="868" t="s">
        <v>2004</v>
      </c>
      <c r="C506" s="869"/>
      <c r="D506" s="869"/>
      <c r="E506" s="869"/>
      <c r="F506" s="870"/>
      <c r="G506" s="32"/>
    </row>
    <row r="507" spans="1:7" s="22" customFormat="1" ht="75">
      <c r="A507" s="799"/>
      <c r="B507" s="783" t="s">
        <v>1990</v>
      </c>
      <c r="C507" s="229" t="s">
        <v>209</v>
      </c>
      <c r="D507" s="51" t="s">
        <v>487</v>
      </c>
      <c r="E507" s="58"/>
      <c r="F507" s="59">
        <v>291500</v>
      </c>
      <c r="G507" s="32"/>
    </row>
    <row r="508" spans="1:7" s="22" customFormat="1" ht="75">
      <c r="A508" s="799"/>
      <c r="B508" s="783" t="s">
        <v>1991</v>
      </c>
      <c r="C508" s="229" t="s">
        <v>209</v>
      </c>
      <c r="D508" s="51" t="s">
        <v>89</v>
      </c>
      <c r="E508" s="58"/>
      <c r="F508" s="59">
        <v>356400</v>
      </c>
      <c r="G508" s="32"/>
    </row>
    <row r="509" spans="1:7" s="22" customFormat="1" ht="75">
      <c r="A509" s="799"/>
      <c r="B509" s="783" t="s">
        <v>1992</v>
      </c>
      <c r="C509" s="229" t="s">
        <v>209</v>
      </c>
      <c r="D509" s="51" t="s">
        <v>89</v>
      </c>
      <c r="E509" s="58"/>
      <c r="F509" s="59">
        <v>479600.00000000006</v>
      </c>
      <c r="G509" s="32"/>
    </row>
    <row r="510" spans="1:7" s="22" customFormat="1" ht="75">
      <c r="A510" s="799"/>
      <c r="B510" s="783" t="s">
        <v>1993</v>
      </c>
      <c r="C510" s="229" t="s">
        <v>209</v>
      </c>
      <c r="D510" s="51" t="s">
        <v>89</v>
      </c>
      <c r="E510" s="58"/>
      <c r="F510" s="59">
        <v>712800</v>
      </c>
      <c r="G510" s="32"/>
    </row>
    <row r="511" spans="1:7" s="22" customFormat="1" ht="75">
      <c r="A511" s="799"/>
      <c r="B511" s="783" t="s">
        <v>2001</v>
      </c>
      <c r="C511" s="229" t="s">
        <v>209</v>
      </c>
      <c r="D511" s="51" t="s">
        <v>89</v>
      </c>
      <c r="E511" s="58"/>
      <c r="F511" s="59">
        <v>908600.0000000001</v>
      </c>
      <c r="G511" s="32"/>
    </row>
    <row r="512" spans="1:7" s="22" customFormat="1" ht="75">
      <c r="A512" s="799"/>
      <c r="B512" s="783" t="s">
        <v>1994</v>
      </c>
      <c r="C512" s="229" t="s">
        <v>209</v>
      </c>
      <c r="D512" s="51" t="s">
        <v>89</v>
      </c>
      <c r="E512" s="58"/>
      <c r="F512" s="59">
        <v>396000.00000000006</v>
      </c>
      <c r="G512" s="32"/>
    </row>
    <row r="513" spans="1:7" s="22" customFormat="1" ht="75">
      <c r="A513" s="799"/>
      <c r="B513" s="783" t="s">
        <v>1995</v>
      </c>
      <c r="C513" s="229" t="s">
        <v>209</v>
      </c>
      <c r="D513" s="51" t="s">
        <v>89</v>
      </c>
      <c r="E513" s="58"/>
      <c r="F513" s="59">
        <v>500500.00000000006</v>
      </c>
      <c r="G513" s="32"/>
    </row>
    <row r="514" spans="1:7" s="22" customFormat="1" ht="75">
      <c r="A514" s="799"/>
      <c r="B514" s="783" t="s">
        <v>1996</v>
      </c>
      <c r="C514" s="229" t="s">
        <v>209</v>
      </c>
      <c r="D514" s="51" t="s">
        <v>89</v>
      </c>
      <c r="E514" s="58"/>
      <c r="F514" s="59">
        <v>702900</v>
      </c>
      <c r="G514" s="32"/>
    </row>
    <row r="515" spans="1:7" s="22" customFormat="1" ht="75">
      <c r="A515" s="799"/>
      <c r="B515" s="783" t="s">
        <v>1997</v>
      </c>
      <c r="C515" s="229" t="s">
        <v>209</v>
      </c>
      <c r="D515" s="51" t="s">
        <v>89</v>
      </c>
      <c r="E515" s="58"/>
      <c r="F515" s="59">
        <v>903100.0000000001</v>
      </c>
      <c r="G515" s="32"/>
    </row>
    <row r="516" spans="1:7" s="22" customFormat="1" ht="75">
      <c r="A516" s="799"/>
      <c r="B516" s="783" t="s">
        <v>1989</v>
      </c>
      <c r="C516" s="229" t="s">
        <v>209</v>
      </c>
      <c r="D516" s="51" t="s">
        <v>89</v>
      </c>
      <c r="E516" s="58"/>
      <c r="F516" s="59">
        <v>1227600</v>
      </c>
      <c r="G516" s="32"/>
    </row>
    <row r="517" spans="1:7" s="22" customFormat="1" ht="75">
      <c r="A517" s="799"/>
      <c r="B517" s="783" t="s">
        <v>1998</v>
      </c>
      <c r="C517" s="229" t="s">
        <v>209</v>
      </c>
      <c r="D517" s="51" t="s">
        <v>89</v>
      </c>
      <c r="E517" s="58"/>
      <c r="F517" s="59">
        <v>429000.00000000006</v>
      </c>
      <c r="G517" s="32"/>
    </row>
    <row r="518" spans="1:7" s="22" customFormat="1" ht="75">
      <c r="A518" s="799"/>
      <c r="B518" s="783" t="s">
        <v>1999</v>
      </c>
      <c r="C518" s="229" t="s">
        <v>209</v>
      </c>
      <c r="D518" s="51" t="s">
        <v>89</v>
      </c>
      <c r="E518" s="58"/>
      <c r="F518" s="59">
        <v>528000</v>
      </c>
      <c r="G518" s="32"/>
    </row>
    <row r="519" spans="1:7" s="22" customFormat="1" ht="75">
      <c r="A519" s="799"/>
      <c r="B519" s="783" t="s">
        <v>2003</v>
      </c>
      <c r="C519" s="229" t="s">
        <v>209</v>
      </c>
      <c r="D519" s="51" t="s">
        <v>89</v>
      </c>
      <c r="E519" s="58"/>
      <c r="F519" s="59">
        <v>759000.0000000001</v>
      </c>
      <c r="G519" s="32"/>
    </row>
    <row r="520" spans="1:7" s="34" customFormat="1" ht="75">
      <c r="A520" s="799"/>
      <c r="B520" s="806" t="s">
        <v>2002</v>
      </c>
      <c r="C520" s="229" t="s">
        <v>209</v>
      </c>
      <c r="D520" s="51" t="s">
        <v>89</v>
      </c>
      <c r="E520" s="58"/>
      <c r="F520" s="59">
        <v>1034000.0000000001</v>
      </c>
      <c r="G520" s="719"/>
    </row>
    <row r="521" spans="1:7" s="34" customFormat="1" ht="84" customHeight="1">
      <c r="A521" s="799"/>
      <c r="B521" s="806" t="s">
        <v>2000</v>
      </c>
      <c r="C521" s="229" t="s">
        <v>209</v>
      </c>
      <c r="D521" s="51" t="s">
        <v>89</v>
      </c>
      <c r="E521" s="58"/>
      <c r="F521" s="59">
        <v>1452000.0000000002</v>
      </c>
      <c r="G521" s="719"/>
    </row>
    <row r="522" spans="1:7" s="22" customFormat="1" ht="80.25" customHeight="1">
      <c r="A522" s="337">
        <v>4</v>
      </c>
      <c r="B522" s="879" t="s">
        <v>2014</v>
      </c>
      <c r="C522" s="913"/>
      <c r="D522" s="913"/>
      <c r="E522" s="913"/>
      <c r="F522" s="914"/>
      <c r="G522" s="32"/>
    </row>
    <row r="523" spans="1:7" s="22" customFormat="1" ht="17.25" customHeight="1">
      <c r="A523" s="337" t="s">
        <v>392</v>
      </c>
      <c r="B523" s="627" t="s">
        <v>1350</v>
      </c>
      <c r="C523" s="628"/>
      <c r="D523" s="636"/>
      <c r="E523" s="637"/>
      <c r="F523" s="629"/>
      <c r="G523" s="32"/>
    </row>
    <row r="524" spans="1:7" s="22" customFormat="1" ht="21.75" customHeight="1">
      <c r="A524" s="782"/>
      <c r="B524" s="440" t="s">
        <v>1351</v>
      </c>
      <c r="C524" s="229" t="s">
        <v>803</v>
      </c>
      <c r="D524" s="134" t="s">
        <v>96</v>
      </c>
      <c r="E524" s="441">
        <v>260000</v>
      </c>
      <c r="F524" s="131"/>
      <c r="G524" s="32"/>
    </row>
    <row r="525" spans="1:7" s="22" customFormat="1" ht="21.75" customHeight="1">
      <c r="A525" s="782"/>
      <c r="B525" s="440" t="s">
        <v>1352</v>
      </c>
      <c r="C525" s="229"/>
      <c r="D525" s="51" t="s">
        <v>89</v>
      </c>
      <c r="E525" s="441">
        <v>320000</v>
      </c>
      <c r="F525" s="131"/>
      <c r="G525" s="32"/>
    </row>
    <row r="526" spans="1:7" s="22" customFormat="1" ht="21.75" customHeight="1">
      <c r="A526" s="782"/>
      <c r="B526" s="440" t="s">
        <v>1354</v>
      </c>
      <c r="C526" s="229"/>
      <c r="D526" s="51" t="s">
        <v>89</v>
      </c>
      <c r="E526" s="441">
        <v>450000</v>
      </c>
      <c r="F526" s="131"/>
      <c r="G526" s="32"/>
    </row>
    <row r="527" spans="1:7" s="22" customFormat="1" ht="21.75" customHeight="1">
      <c r="A527" s="782"/>
      <c r="B527" s="440" t="s">
        <v>1353</v>
      </c>
      <c r="C527" s="229"/>
      <c r="D527" s="51" t="s">
        <v>89</v>
      </c>
      <c r="E527" s="441">
        <v>680000</v>
      </c>
      <c r="F527" s="131"/>
      <c r="G527" s="32"/>
    </row>
    <row r="528" spans="1:7" s="22" customFormat="1" ht="21.75" customHeight="1">
      <c r="A528" s="337" t="s">
        <v>393</v>
      </c>
      <c r="B528" s="627" t="s">
        <v>1355</v>
      </c>
      <c r="C528" s="496"/>
      <c r="D528" s="51"/>
      <c r="E528" s="639"/>
      <c r="F528" s="58"/>
      <c r="G528" s="32"/>
    </row>
    <row r="529" spans="1:7" s="22" customFormat="1" ht="21.75" customHeight="1">
      <c r="A529" s="782"/>
      <c r="B529" s="635" t="s">
        <v>1356</v>
      </c>
      <c r="C529" s="496"/>
      <c r="D529" s="51" t="s">
        <v>89</v>
      </c>
      <c r="E529" s="639">
        <v>681818</v>
      </c>
      <c r="F529" s="58"/>
      <c r="G529" s="32"/>
    </row>
    <row r="530" spans="1:7" s="22" customFormat="1" ht="21.75" customHeight="1">
      <c r="A530" s="782"/>
      <c r="B530" s="635" t="s">
        <v>1357</v>
      </c>
      <c r="C530" s="496"/>
      <c r="D530" s="51" t="s">
        <v>89</v>
      </c>
      <c r="E530" s="639">
        <v>709091</v>
      </c>
      <c r="F530" s="58"/>
      <c r="G530" s="32"/>
    </row>
    <row r="531" spans="1:7" s="22" customFormat="1" ht="21.75" customHeight="1">
      <c r="A531" s="782"/>
      <c r="B531" s="635" t="s">
        <v>1358</v>
      </c>
      <c r="C531" s="496"/>
      <c r="D531" s="51" t="s">
        <v>89</v>
      </c>
      <c r="E531" s="639">
        <v>1000000</v>
      </c>
      <c r="F531" s="58"/>
      <c r="G531" s="32"/>
    </row>
    <row r="532" spans="1:7" s="22" customFormat="1" ht="21.75" customHeight="1">
      <c r="A532" s="782"/>
      <c r="B532" s="635" t="s">
        <v>1359</v>
      </c>
      <c r="C532" s="496"/>
      <c r="D532" s="51" t="s">
        <v>89</v>
      </c>
      <c r="E532" s="639">
        <v>1045455</v>
      </c>
      <c r="F532" s="58"/>
      <c r="G532" s="32"/>
    </row>
    <row r="533" spans="1:7" s="22" customFormat="1" ht="21.75" customHeight="1">
      <c r="A533" s="782"/>
      <c r="B533" s="635" t="s">
        <v>1360</v>
      </c>
      <c r="C533" s="496"/>
      <c r="D533" s="51" t="s">
        <v>89</v>
      </c>
      <c r="E533" s="639">
        <v>1409091</v>
      </c>
      <c r="F533" s="58"/>
      <c r="G533" s="32"/>
    </row>
    <row r="534" spans="1:7" s="22" customFormat="1" ht="21.75" customHeight="1">
      <c r="A534" s="782"/>
      <c r="B534" s="635" t="s">
        <v>1361</v>
      </c>
      <c r="C534" s="497"/>
      <c r="D534" s="638" t="s">
        <v>96</v>
      </c>
      <c r="E534" s="640">
        <v>1500000</v>
      </c>
      <c r="F534" s="58"/>
      <c r="G534" s="32"/>
    </row>
    <row r="535" spans="1:7" s="22" customFormat="1" ht="57.75" customHeight="1">
      <c r="A535" s="631">
        <v>5</v>
      </c>
      <c r="B535" s="879" t="s">
        <v>1863</v>
      </c>
      <c r="C535" s="913"/>
      <c r="D535" s="913"/>
      <c r="E535" s="913"/>
      <c r="F535" s="914"/>
      <c r="G535" s="32"/>
    </row>
    <row r="536" spans="1:7" s="22" customFormat="1" ht="21.75" customHeight="1">
      <c r="A536" s="782"/>
      <c r="B536" s="678" t="s">
        <v>1917</v>
      </c>
      <c r="C536" s="229"/>
      <c r="D536" s="134"/>
      <c r="E536" s="441"/>
      <c r="F536" s="131"/>
      <c r="G536" s="32"/>
    </row>
    <row r="537" spans="1:7" s="22" customFormat="1" ht="21.75" customHeight="1">
      <c r="A537" s="782"/>
      <c r="B537" s="440" t="s">
        <v>1342</v>
      </c>
      <c r="C537" s="229" t="s">
        <v>1341</v>
      </c>
      <c r="D537" s="134" t="s">
        <v>96</v>
      </c>
      <c r="E537" s="441"/>
      <c r="F537" s="131">
        <v>249500</v>
      </c>
      <c r="G537" s="32"/>
    </row>
    <row r="538" spans="1:7" s="22" customFormat="1" ht="21.75" customHeight="1">
      <c r="A538" s="782"/>
      <c r="B538" s="440" t="s">
        <v>1343</v>
      </c>
      <c r="C538" s="229" t="s">
        <v>1341</v>
      </c>
      <c r="D538" s="134" t="s">
        <v>96</v>
      </c>
      <c r="E538" s="441"/>
      <c r="F538" s="131">
        <v>261800</v>
      </c>
      <c r="G538" s="32"/>
    </row>
    <row r="539" spans="1:7" s="22" customFormat="1" ht="21.75" customHeight="1">
      <c r="A539" s="782"/>
      <c r="B539" s="440" t="s">
        <v>1344</v>
      </c>
      <c r="C539" s="229" t="s">
        <v>1341</v>
      </c>
      <c r="D539" s="134" t="s">
        <v>96</v>
      </c>
      <c r="E539" s="441"/>
      <c r="F539" s="131">
        <v>335500</v>
      </c>
      <c r="G539" s="32"/>
    </row>
    <row r="540" spans="1:7" s="22" customFormat="1" ht="21.75" customHeight="1">
      <c r="A540" s="782"/>
      <c r="B540" s="440" t="s">
        <v>1345</v>
      </c>
      <c r="C540" s="229" t="s">
        <v>1341</v>
      </c>
      <c r="D540" s="134" t="s">
        <v>96</v>
      </c>
      <c r="E540" s="441"/>
      <c r="F540" s="131">
        <v>344500</v>
      </c>
      <c r="G540" s="32"/>
    </row>
    <row r="541" spans="1:7" s="22" customFormat="1" ht="19.5" customHeight="1">
      <c r="A541" s="277" t="s">
        <v>395</v>
      </c>
      <c r="B541" s="269" t="s">
        <v>464</v>
      </c>
      <c r="C541" s="86"/>
      <c r="D541" s="85"/>
      <c r="E541" s="87"/>
      <c r="F541" s="90"/>
      <c r="G541" s="32"/>
    </row>
    <row r="542" spans="1:7" s="22" customFormat="1" ht="58.5" customHeight="1">
      <c r="A542" s="263">
        <v>1</v>
      </c>
      <c r="B542" s="879" t="s">
        <v>1482</v>
      </c>
      <c r="C542" s="880"/>
      <c r="D542" s="880"/>
      <c r="E542" s="880"/>
      <c r="F542" s="881"/>
      <c r="G542" s="32"/>
    </row>
    <row r="543" spans="1:7" s="22" customFormat="1" ht="18" customHeight="1">
      <c r="A543" s="132" t="s">
        <v>392</v>
      </c>
      <c r="B543" s="874" t="s">
        <v>1312</v>
      </c>
      <c r="C543" s="875"/>
      <c r="D543" s="875"/>
      <c r="E543" s="875"/>
      <c r="F543" s="876"/>
      <c r="G543" s="32"/>
    </row>
    <row r="544" spans="1:7" s="22" customFormat="1" ht="18" customHeight="1">
      <c r="A544" s="134"/>
      <c r="B544" s="330" t="s">
        <v>465</v>
      </c>
      <c r="C544" s="307"/>
      <c r="D544" s="308" t="s">
        <v>96</v>
      </c>
      <c r="E544" s="398">
        <v>445000</v>
      </c>
      <c r="F544" s="398"/>
      <c r="G544" s="32"/>
    </row>
    <row r="545" spans="1:7" s="22" customFormat="1" ht="18" customHeight="1">
      <c r="A545" s="134"/>
      <c r="B545" s="330" t="s">
        <v>466</v>
      </c>
      <c r="C545" s="307"/>
      <c r="D545" s="51" t="s">
        <v>89</v>
      </c>
      <c r="E545" s="398">
        <v>580000</v>
      </c>
      <c r="F545" s="398"/>
      <c r="G545" s="32"/>
    </row>
    <row r="546" spans="1:7" s="22" customFormat="1" ht="18" customHeight="1">
      <c r="A546" s="134"/>
      <c r="B546" s="330" t="s">
        <v>467</v>
      </c>
      <c r="C546" s="307"/>
      <c r="D546" s="51" t="s">
        <v>89</v>
      </c>
      <c r="E546" s="398">
        <v>645000</v>
      </c>
      <c r="F546" s="398"/>
      <c r="G546" s="32"/>
    </row>
    <row r="547" spans="1:7" s="22" customFormat="1" ht="18" customHeight="1">
      <c r="A547" s="134"/>
      <c r="B547" s="330" t="s">
        <v>468</v>
      </c>
      <c r="C547" s="307"/>
      <c r="D547" s="51" t="s">
        <v>89</v>
      </c>
      <c r="E547" s="398">
        <v>920000</v>
      </c>
      <c r="F547" s="398"/>
      <c r="G547" s="32"/>
    </row>
    <row r="548" spans="1:7" s="22" customFormat="1" ht="18" customHeight="1">
      <c r="A548" s="134"/>
      <c r="B548" s="330" t="s">
        <v>469</v>
      </c>
      <c r="C548" s="307"/>
      <c r="D548" s="51" t="s">
        <v>89</v>
      </c>
      <c r="E548" s="398">
        <v>1220000</v>
      </c>
      <c r="F548" s="398"/>
      <c r="G548" s="32"/>
    </row>
    <row r="549" spans="1:7" s="22" customFormat="1" ht="18" customHeight="1">
      <c r="A549" s="134"/>
      <c r="B549" s="330" t="s">
        <v>470</v>
      </c>
      <c r="C549" s="307"/>
      <c r="D549" s="51" t="s">
        <v>89</v>
      </c>
      <c r="E549" s="398">
        <v>1315000</v>
      </c>
      <c r="F549" s="398"/>
      <c r="G549" s="32"/>
    </row>
    <row r="550" spans="1:7" s="22" customFormat="1" ht="18" customHeight="1">
      <c r="A550" s="134"/>
      <c r="B550" s="330" t="s">
        <v>471</v>
      </c>
      <c r="C550" s="307"/>
      <c r="D550" s="51" t="s">
        <v>89</v>
      </c>
      <c r="E550" s="398">
        <v>1410000</v>
      </c>
      <c r="F550" s="398"/>
      <c r="G550" s="32"/>
    </row>
    <row r="551" spans="1:7" s="22" customFormat="1" ht="18" customHeight="1">
      <c r="A551" s="134"/>
      <c r="B551" s="330" t="s">
        <v>472</v>
      </c>
      <c r="C551" s="307"/>
      <c r="D551" s="51" t="s">
        <v>89</v>
      </c>
      <c r="E551" s="398">
        <v>1570000</v>
      </c>
      <c r="F551" s="398"/>
      <c r="G551" s="32"/>
    </row>
    <row r="552" spans="1:7" s="22" customFormat="1" ht="18" customHeight="1">
      <c r="A552" s="134"/>
      <c r="B552" s="330" t="s">
        <v>473</v>
      </c>
      <c r="C552" s="307"/>
      <c r="D552" s="51" t="s">
        <v>89</v>
      </c>
      <c r="E552" s="398">
        <v>1190000</v>
      </c>
      <c r="F552" s="398"/>
      <c r="G552" s="32"/>
    </row>
    <row r="553" spans="1:7" s="22" customFormat="1" ht="18" customHeight="1">
      <c r="A553" s="134"/>
      <c r="B553" s="330" t="s">
        <v>474</v>
      </c>
      <c r="C553" s="307"/>
      <c r="D553" s="51" t="s">
        <v>89</v>
      </c>
      <c r="E553" s="398">
        <v>1295000</v>
      </c>
      <c r="F553" s="398"/>
      <c r="G553" s="32"/>
    </row>
    <row r="554" spans="1:7" s="22" customFormat="1" ht="18" customHeight="1">
      <c r="A554" s="134"/>
      <c r="B554" s="330" t="s">
        <v>475</v>
      </c>
      <c r="C554" s="307"/>
      <c r="D554" s="51" t="s">
        <v>89</v>
      </c>
      <c r="E554" s="398">
        <v>1380000</v>
      </c>
      <c r="F554" s="398"/>
      <c r="G554" s="32"/>
    </row>
    <row r="555" spans="1:7" s="22" customFormat="1" ht="18" customHeight="1">
      <c r="A555" s="134"/>
      <c r="B555" s="330" t="s">
        <v>476</v>
      </c>
      <c r="C555" s="307"/>
      <c r="D555" s="51" t="s">
        <v>89</v>
      </c>
      <c r="E555" s="398">
        <v>1540000</v>
      </c>
      <c r="F555" s="398"/>
      <c r="G555" s="32"/>
    </row>
    <row r="556" spans="1:7" s="22" customFormat="1" ht="18" customHeight="1">
      <c r="A556" s="132" t="s">
        <v>393</v>
      </c>
      <c r="B556" s="877" t="s">
        <v>1313</v>
      </c>
      <c r="C556" s="875"/>
      <c r="D556" s="875"/>
      <c r="E556" s="875"/>
      <c r="F556" s="876"/>
      <c r="G556" s="32"/>
    </row>
    <row r="557" spans="1:7" s="22" customFormat="1" ht="18" customHeight="1">
      <c r="A557" s="134"/>
      <c r="B557" s="330" t="s">
        <v>1376</v>
      </c>
      <c r="C557" s="307"/>
      <c r="D557" s="308" t="s">
        <v>488</v>
      </c>
      <c r="E557" s="642">
        <v>21500000</v>
      </c>
      <c r="F557" s="399"/>
      <c r="G557" s="32"/>
    </row>
    <row r="558" spans="1:7" s="22" customFormat="1" ht="18" customHeight="1">
      <c r="A558" s="134"/>
      <c r="B558" s="330" t="s">
        <v>1378</v>
      </c>
      <c r="C558" s="307"/>
      <c r="D558" s="51" t="s">
        <v>89</v>
      </c>
      <c r="E558" s="642">
        <v>40000000</v>
      </c>
      <c r="F558" s="399"/>
      <c r="G558" s="32"/>
    </row>
    <row r="559" spans="1:7" s="22" customFormat="1" ht="18" customHeight="1">
      <c r="A559" s="134"/>
      <c r="B559" s="330" t="s">
        <v>1377</v>
      </c>
      <c r="C559" s="307"/>
      <c r="D559" s="51" t="s">
        <v>89</v>
      </c>
      <c r="E559" s="642">
        <v>25000000</v>
      </c>
      <c r="F559" s="399"/>
      <c r="G559" s="32"/>
    </row>
    <row r="560" spans="1:7" s="22" customFormat="1" ht="21.75" customHeight="1">
      <c r="A560" s="134"/>
      <c r="B560" s="330" t="s">
        <v>1379</v>
      </c>
      <c r="C560" s="134"/>
      <c r="D560" s="51" t="s">
        <v>89</v>
      </c>
      <c r="E560" s="642">
        <v>46000000</v>
      </c>
      <c r="F560" s="399"/>
      <c r="G560" s="32"/>
    </row>
    <row r="561" spans="1:7" s="22" customFormat="1" ht="21.75" customHeight="1">
      <c r="A561" s="134"/>
      <c r="B561" s="641" t="s">
        <v>1374</v>
      </c>
      <c r="C561" s="134"/>
      <c r="D561" s="51" t="s">
        <v>89</v>
      </c>
      <c r="E561" s="642">
        <v>75000000</v>
      </c>
      <c r="F561" s="399"/>
      <c r="G561" s="32"/>
    </row>
    <row r="562" spans="1:7" s="22" customFormat="1" ht="21.75" customHeight="1">
      <c r="A562" s="134"/>
      <c r="B562" s="758" t="s">
        <v>1375</v>
      </c>
      <c r="C562" s="134"/>
      <c r="D562" s="51" t="s">
        <v>89</v>
      </c>
      <c r="E562" s="807">
        <v>135000000</v>
      </c>
      <c r="F562" s="642"/>
      <c r="G562" s="32"/>
    </row>
    <row r="563" spans="1:7" s="22" customFormat="1" ht="21" customHeight="1">
      <c r="A563" s="132" t="s">
        <v>397</v>
      </c>
      <c r="B563" s="273" t="s">
        <v>1316</v>
      </c>
      <c r="C563" s="134"/>
      <c r="D563" s="134"/>
      <c r="E563" s="309"/>
      <c r="F563" s="56"/>
      <c r="G563" s="32"/>
    </row>
    <row r="564" spans="1:7" s="22" customFormat="1" ht="21.75" customHeight="1">
      <c r="A564" s="134"/>
      <c r="B564" s="331" t="s">
        <v>489</v>
      </c>
      <c r="C564" s="134"/>
      <c r="D564" s="308" t="s">
        <v>488</v>
      </c>
      <c r="E564" s="309">
        <v>81000000</v>
      </c>
      <c r="F564" s="56"/>
      <c r="G564" s="32"/>
    </row>
    <row r="565" spans="1:7" s="22" customFormat="1" ht="21.75" customHeight="1">
      <c r="A565" s="134"/>
      <c r="B565" s="331" t="s">
        <v>490</v>
      </c>
      <c r="C565" s="134"/>
      <c r="D565" s="308" t="s">
        <v>488</v>
      </c>
      <c r="E565" s="309">
        <v>124000000</v>
      </c>
      <c r="F565" s="56"/>
      <c r="G565" s="32"/>
    </row>
    <row r="566" spans="1:7" s="22" customFormat="1" ht="21.75" customHeight="1">
      <c r="A566" s="134"/>
      <c r="B566" s="331" t="s">
        <v>1380</v>
      </c>
      <c r="C566" s="134"/>
      <c r="D566" s="308" t="s">
        <v>488</v>
      </c>
      <c r="E566" s="309">
        <v>160000000</v>
      </c>
      <c r="F566" s="56"/>
      <c r="G566" s="32"/>
    </row>
    <row r="567" spans="1:7" s="22" customFormat="1" ht="17.25" customHeight="1">
      <c r="A567" s="132" t="s">
        <v>398</v>
      </c>
      <c r="B567" s="332" t="s">
        <v>1315</v>
      </c>
      <c r="C567" s="134"/>
      <c r="D567" s="134" t="s">
        <v>40</v>
      </c>
      <c r="E567" s="56">
        <v>45000</v>
      </c>
      <c r="F567" s="56"/>
      <c r="G567" s="32"/>
    </row>
    <row r="568" spans="1:7" s="22" customFormat="1" ht="17.25" customHeight="1">
      <c r="A568" s="132" t="s">
        <v>399</v>
      </c>
      <c r="B568" s="332" t="s">
        <v>1314</v>
      </c>
      <c r="C568" s="134"/>
      <c r="D568" s="134"/>
      <c r="E568" s="317"/>
      <c r="F568" s="56"/>
      <c r="G568" s="32"/>
    </row>
    <row r="569" spans="1:7" s="112" customFormat="1" ht="21.75" customHeight="1">
      <c r="A569" s="134"/>
      <c r="B569" s="400" t="s">
        <v>477</v>
      </c>
      <c r="C569" s="134"/>
      <c r="D569" s="134" t="s">
        <v>30</v>
      </c>
      <c r="E569" s="401">
        <v>345000</v>
      </c>
      <c r="F569" s="56"/>
      <c r="G569" s="702"/>
    </row>
    <row r="570" spans="1:7" s="112" customFormat="1" ht="21.75" customHeight="1">
      <c r="A570" s="134"/>
      <c r="B570" s="400" t="s">
        <v>478</v>
      </c>
      <c r="C570" s="134"/>
      <c r="D570" s="51" t="s">
        <v>89</v>
      </c>
      <c r="E570" s="401">
        <v>430000</v>
      </c>
      <c r="F570" s="56"/>
      <c r="G570" s="702"/>
    </row>
    <row r="571" spans="1:7" s="112" customFormat="1" ht="21.75" customHeight="1">
      <c r="A571" s="134"/>
      <c r="B571" s="400" t="s">
        <v>479</v>
      </c>
      <c r="C571" s="134"/>
      <c r="D571" s="51" t="s">
        <v>89</v>
      </c>
      <c r="E571" s="401">
        <v>520000</v>
      </c>
      <c r="F571" s="56"/>
      <c r="G571" s="702"/>
    </row>
    <row r="572" spans="1:7" s="112" customFormat="1" ht="21.75" customHeight="1">
      <c r="A572" s="134"/>
      <c r="B572" s="400" t="s">
        <v>480</v>
      </c>
      <c r="C572" s="134"/>
      <c r="D572" s="51" t="s">
        <v>89</v>
      </c>
      <c r="E572" s="401">
        <v>600000</v>
      </c>
      <c r="F572" s="56"/>
      <c r="G572" s="702"/>
    </row>
    <row r="573" spans="1:7" s="112" customFormat="1" ht="21.75" customHeight="1">
      <c r="A573" s="134"/>
      <c r="B573" s="400" t="s">
        <v>481</v>
      </c>
      <c r="C573" s="134"/>
      <c r="D573" s="51" t="s">
        <v>89</v>
      </c>
      <c r="E573" s="401">
        <v>520000</v>
      </c>
      <c r="F573" s="56"/>
      <c r="G573" s="702"/>
    </row>
    <row r="574" spans="1:7" s="112" customFormat="1" ht="21.75" customHeight="1">
      <c r="A574" s="134"/>
      <c r="B574" s="400" t="s">
        <v>482</v>
      </c>
      <c r="C574" s="134"/>
      <c r="D574" s="51" t="s">
        <v>89</v>
      </c>
      <c r="E574" s="401">
        <v>690000</v>
      </c>
      <c r="F574" s="56"/>
      <c r="G574" s="702"/>
    </row>
    <row r="575" spans="1:7" s="112" customFormat="1" ht="21.75" customHeight="1">
      <c r="A575" s="134"/>
      <c r="B575" s="400" t="s">
        <v>483</v>
      </c>
      <c r="C575" s="134"/>
      <c r="D575" s="51" t="s">
        <v>89</v>
      </c>
      <c r="E575" s="401">
        <v>650000</v>
      </c>
      <c r="F575" s="56"/>
      <c r="G575" s="702"/>
    </row>
    <row r="576" spans="1:7" s="112" customFormat="1" ht="21.75" customHeight="1">
      <c r="A576" s="134"/>
      <c r="B576" s="400" t="s">
        <v>484</v>
      </c>
      <c r="C576" s="134"/>
      <c r="D576" s="51" t="s">
        <v>89</v>
      </c>
      <c r="E576" s="401">
        <v>910000</v>
      </c>
      <c r="F576" s="56"/>
      <c r="G576" s="702"/>
    </row>
    <row r="577" spans="1:7" s="112" customFormat="1" ht="21.75" customHeight="1">
      <c r="A577" s="134"/>
      <c r="B577" s="400" t="s">
        <v>1381</v>
      </c>
      <c r="C577" s="134"/>
      <c r="D577" s="51" t="s">
        <v>89</v>
      </c>
      <c r="E577" s="401">
        <v>580000</v>
      </c>
      <c r="F577" s="56"/>
      <c r="G577" s="702"/>
    </row>
    <row r="578" spans="1:7" s="112" customFormat="1" ht="21.75" customHeight="1">
      <c r="A578" s="134"/>
      <c r="B578" s="400" t="s">
        <v>1382</v>
      </c>
      <c r="C578" s="134"/>
      <c r="D578" s="51" t="s">
        <v>89</v>
      </c>
      <c r="E578" s="401">
        <v>807000</v>
      </c>
      <c r="F578" s="56"/>
      <c r="G578" s="702"/>
    </row>
    <row r="579" spans="1:7" s="112" customFormat="1" ht="21.75" customHeight="1">
      <c r="A579" s="134"/>
      <c r="B579" s="400" t="s">
        <v>1383</v>
      </c>
      <c r="C579" s="134"/>
      <c r="D579" s="51" t="s">
        <v>89</v>
      </c>
      <c r="E579" s="401">
        <v>869000</v>
      </c>
      <c r="F579" s="56"/>
      <c r="G579" s="702"/>
    </row>
    <row r="580" spans="1:7" s="112" customFormat="1" ht="21.75" customHeight="1">
      <c r="A580" s="134"/>
      <c r="B580" s="400" t="s">
        <v>1384</v>
      </c>
      <c r="C580" s="134"/>
      <c r="D580" s="51" t="s">
        <v>89</v>
      </c>
      <c r="E580" s="401">
        <v>910000</v>
      </c>
      <c r="F580" s="56"/>
      <c r="G580" s="702"/>
    </row>
    <row r="581" spans="1:7" s="112" customFormat="1" ht="21.75" customHeight="1">
      <c r="A581" s="134"/>
      <c r="B581" s="400" t="s">
        <v>1385</v>
      </c>
      <c r="C581" s="134"/>
      <c r="D581" s="51" t="s">
        <v>89</v>
      </c>
      <c r="E581" s="401">
        <v>1210000</v>
      </c>
      <c r="F581" s="56"/>
      <c r="G581" s="702"/>
    </row>
    <row r="582" spans="1:7" s="112" customFormat="1" ht="21.75" customHeight="1">
      <c r="A582" s="134"/>
      <c r="B582" s="400" t="s">
        <v>1386</v>
      </c>
      <c r="C582" s="134"/>
      <c r="D582" s="51" t="s">
        <v>89</v>
      </c>
      <c r="E582" s="401">
        <v>1295000</v>
      </c>
      <c r="F582" s="56"/>
      <c r="G582" s="702"/>
    </row>
    <row r="583" spans="1:7" s="112" customFormat="1" ht="21.75" customHeight="1">
      <c r="A583" s="134"/>
      <c r="B583" s="400" t="s">
        <v>485</v>
      </c>
      <c r="C583" s="134"/>
      <c r="D583" s="51" t="s">
        <v>89</v>
      </c>
      <c r="E583" s="401">
        <v>1772000</v>
      </c>
      <c r="F583" s="56"/>
      <c r="G583" s="702"/>
    </row>
    <row r="584" spans="1:7" s="112" customFormat="1" ht="21.75" customHeight="1">
      <c r="A584" s="134"/>
      <c r="B584" s="400" t="s">
        <v>1388</v>
      </c>
      <c r="C584" s="134"/>
      <c r="D584" s="51" t="s">
        <v>89</v>
      </c>
      <c r="E584" s="401">
        <v>1960000</v>
      </c>
      <c r="F584" s="56"/>
      <c r="G584" s="702"/>
    </row>
    <row r="585" spans="1:7" s="112" customFormat="1" ht="21.75" customHeight="1">
      <c r="A585" s="134"/>
      <c r="B585" s="400" t="s">
        <v>1387</v>
      </c>
      <c r="C585" s="134"/>
      <c r="D585" s="51" t="s">
        <v>89</v>
      </c>
      <c r="E585" s="401">
        <v>4036000</v>
      </c>
      <c r="F585" s="56"/>
      <c r="G585" s="702"/>
    </row>
    <row r="586" spans="1:7" s="112" customFormat="1" ht="21.75" customHeight="1">
      <c r="A586" s="134"/>
      <c r="B586" s="400" t="s">
        <v>486</v>
      </c>
      <c r="C586" s="229"/>
      <c r="D586" s="134" t="s">
        <v>487</v>
      </c>
      <c r="E586" s="401">
        <v>2880000</v>
      </c>
      <c r="F586" s="56"/>
      <c r="G586" s="702"/>
    </row>
    <row r="587" spans="1:7" s="112" customFormat="1" ht="21.75" customHeight="1">
      <c r="A587" s="134"/>
      <c r="B587" s="400" t="s">
        <v>694</v>
      </c>
      <c r="C587" s="134"/>
      <c r="D587" s="134" t="s">
        <v>487</v>
      </c>
      <c r="E587" s="401">
        <v>2100000</v>
      </c>
      <c r="F587" s="56"/>
      <c r="G587" s="702"/>
    </row>
    <row r="588" spans="1:7" s="22" customFormat="1" ht="21.75" customHeight="1">
      <c r="A588" s="277" t="s">
        <v>421</v>
      </c>
      <c r="B588" s="246" t="s">
        <v>382</v>
      </c>
      <c r="C588" s="92"/>
      <c r="D588" s="93"/>
      <c r="E588" s="94"/>
      <c r="F588" s="95"/>
      <c r="G588" s="32"/>
    </row>
    <row r="589" spans="1:7" s="22" customFormat="1" ht="42" customHeight="1">
      <c r="A589" s="275">
        <v>1</v>
      </c>
      <c r="B589" s="1001" t="s">
        <v>1483</v>
      </c>
      <c r="C589" s="1002"/>
      <c r="D589" s="1002"/>
      <c r="E589" s="1002"/>
      <c r="F589" s="1003"/>
      <c r="G589" s="32"/>
    </row>
    <row r="590" spans="1:7" s="22" customFormat="1" ht="42" customHeight="1">
      <c r="A590" s="275"/>
      <c r="B590" s="181" t="s">
        <v>1278</v>
      </c>
      <c r="C590" s="217"/>
      <c r="D590" s="168" t="s">
        <v>491</v>
      </c>
      <c r="E590" s="191"/>
      <c r="F590" s="191">
        <v>1150000</v>
      </c>
      <c r="G590" s="32"/>
    </row>
    <row r="591" spans="1:7" s="22" customFormat="1" ht="37.5">
      <c r="A591" s="275"/>
      <c r="B591" s="181" t="s">
        <v>501</v>
      </c>
      <c r="C591" s="217"/>
      <c r="D591" s="168" t="s">
        <v>491</v>
      </c>
      <c r="E591" s="191"/>
      <c r="F591" s="191">
        <v>1250000</v>
      </c>
      <c r="G591" s="32"/>
    </row>
    <row r="592" spans="1:7" s="22" customFormat="1" ht="37.5">
      <c r="A592" s="275"/>
      <c r="B592" s="181" t="s">
        <v>502</v>
      </c>
      <c r="C592" s="217"/>
      <c r="D592" s="168" t="s">
        <v>89</v>
      </c>
      <c r="E592" s="191"/>
      <c r="F592" s="191">
        <v>1350000</v>
      </c>
      <c r="G592" s="32"/>
    </row>
    <row r="593" spans="1:7" s="22" customFormat="1" ht="37.5">
      <c r="A593" s="275"/>
      <c r="B593" s="181" t="s">
        <v>503</v>
      </c>
      <c r="C593" s="217"/>
      <c r="D593" s="168" t="s">
        <v>89</v>
      </c>
      <c r="E593" s="191"/>
      <c r="F593" s="191">
        <v>1450000</v>
      </c>
      <c r="G593" s="32"/>
    </row>
    <row r="594" spans="1:7" s="22" customFormat="1" ht="37.5">
      <c r="A594" s="275"/>
      <c r="B594" s="181" t="s">
        <v>1279</v>
      </c>
      <c r="C594" s="217"/>
      <c r="D594" s="168" t="s">
        <v>89</v>
      </c>
      <c r="E594" s="191"/>
      <c r="F594" s="191">
        <v>1550000</v>
      </c>
      <c r="G594" s="32"/>
    </row>
    <row r="595" spans="1:7" s="22" customFormat="1" ht="18.75">
      <c r="A595" s="275"/>
      <c r="B595" s="301" t="s">
        <v>19</v>
      </c>
      <c r="C595" s="217"/>
      <c r="D595" s="168" t="s">
        <v>89</v>
      </c>
      <c r="E595" s="191"/>
      <c r="F595" s="191">
        <v>100000</v>
      </c>
      <c r="G595" s="32"/>
    </row>
    <row r="596" spans="1:7" s="22" customFormat="1" ht="24.75" customHeight="1">
      <c r="A596" s="275">
        <v>2</v>
      </c>
      <c r="B596" s="945" t="s">
        <v>1451</v>
      </c>
      <c r="C596" s="945"/>
      <c r="D596" s="945"/>
      <c r="E596" s="945"/>
      <c r="F596" s="945"/>
      <c r="G596" s="32"/>
    </row>
    <row r="597" spans="1:7" s="22" customFormat="1" ht="37.5">
      <c r="A597" s="275"/>
      <c r="B597" s="181" t="s">
        <v>504</v>
      </c>
      <c r="C597" s="276"/>
      <c r="D597" s="168" t="s">
        <v>491</v>
      </c>
      <c r="E597" s="191"/>
      <c r="F597" s="191">
        <v>1140000</v>
      </c>
      <c r="G597" s="32"/>
    </row>
    <row r="598" spans="1:7" s="22" customFormat="1" ht="37.5">
      <c r="A598" s="275"/>
      <c r="B598" s="181" t="s">
        <v>505</v>
      </c>
      <c r="C598" s="276"/>
      <c r="D598" s="168" t="s">
        <v>491</v>
      </c>
      <c r="E598" s="191"/>
      <c r="F598" s="191">
        <v>1190000</v>
      </c>
      <c r="G598" s="32"/>
    </row>
    <row r="599" spans="1:7" s="22" customFormat="1" ht="37.5">
      <c r="A599" s="275"/>
      <c r="B599" s="181" t="s">
        <v>506</v>
      </c>
      <c r="C599" s="276"/>
      <c r="D599" s="168" t="s">
        <v>491</v>
      </c>
      <c r="E599" s="191"/>
      <c r="F599" s="191">
        <v>1300000</v>
      </c>
      <c r="G599" s="32"/>
    </row>
    <row r="600" spans="1:7" s="22" customFormat="1" ht="45">
      <c r="A600" s="275"/>
      <c r="B600" s="182" t="s">
        <v>441</v>
      </c>
      <c r="C600" s="276"/>
      <c r="D600" s="168" t="s">
        <v>9</v>
      </c>
      <c r="E600" s="191"/>
      <c r="F600" s="191">
        <v>1500000</v>
      </c>
      <c r="G600" s="32"/>
    </row>
    <row r="601" spans="1:7" s="22" customFormat="1" ht="21" customHeight="1">
      <c r="A601" s="275"/>
      <c r="B601" s="182" t="s">
        <v>442</v>
      </c>
      <c r="C601" s="276"/>
      <c r="D601" s="168" t="s">
        <v>491</v>
      </c>
      <c r="E601" s="191"/>
      <c r="F601" s="191">
        <v>70000</v>
      </c>
      <c r="G601" s="32"/>
    </row>
    <row r="602" spans="1:7" s="22" customFormat="1" ht="22.5">
      <c r="A602" s="275"/>
      <c r="B602" s="182" t="s">
        <v>443</v>
      </c>
      <c r="C602" s="276"/>
      <c r="D602" s="168" t="s">
        <v>9</v>
      </c>
      <c r="E602" s="191"/>
      <c r="F602" s="191">
        <v>2000000</v>
      </c>
      <c r="G602" s="32"/>
    </row>
    <row r="603" spans="1:7" s="22" customFormat="1" ht="22.5">
      <c r="A603" s="275"/>
      <c r="B603" s="163" t="s">
        <v>444</v>
      </c>
      <c r="C603" s="276"/>
      <c r="D603" s="168" t="s">
        <v>491</v>
      </c>
      <c r="E603" s="191"/>
      <c r="F603" s="191">
        <v>90000</v>
      </c>
      <c r="G603" s="32"/>
    </row>
    <row r="604" spans="1:7" s="22" customFormat="1" ht="45.75" customHeight="1">
      <c r="A604" s="275">
        <v>3</v>
      </c>
      <c r="B604" s="882" t="s">
        <v>2029</v>
      </c>
      <c r="C604" s="883"/>
      <c r="D604" s="883"/>
      <c r="E604" s="883"/>
      <c r="F604" s="884"/>
      <c r="G604" s="32"/>
    </row>
    <row r="605" spans="1:7" s="22" customFormat="1" ht="37.5" customHeight="1">
      <c r="A605" s="275" t="s">
        <v>392</v>
      </c>
      <c r="B605" s="882" t="s">
        <v>2178</v>
      </c>
      <c r="C605" s="925"/>
      <c r="D605" s="925"/>
      <c r="E605" s="925"/>
      <c r="F605" s="926"/>
      <c r="G605" s="32"/>
    </row>
    <row r="606" spans="1:7" s="22" customFormat="1" ht="19.5" customHeight="1">
      <c r="A606" s="275"/>
      <c r="B606" s="183" t="s">
        <v>731</v>
      </c>
      <c r="C606" s="276"/>
      <c r="D606" s="168" t="s">
        <v>491</v>
      </c>
      <c r="E606" s="191"/>
      <c r="F606" s="191">
        <v>1280000</v>
      </c>
      <c r="G606" s="32"/>
    </row>
    <row r="607" spans="1:7" s="22" customFormat="1" ht="18" customHeight="1">
      <c r="A607" s="275"/>
      <c r="B607" s="183" t="s">
        <v>732</v>
      </c>
      <c r="C607" s="276"/>
      <c r="D607" s="168" t="s">
        <v>89</v>
      </c>
      <c r="E607" s="191"/>
      <c r="F607" s="191">
        <v>1340000</v>
      </c>
      <c r="G607" s="32"/>
    </row>
    <row r="608" spans="1:7" s="22" customFormat="1" ht="18" customHeight="1">
      <c r="A608" s="275"/>
      <c r="B608" s="183" t="s">
        <v>733</v>
      </c>
      <c r="C608" s="276"/>
      <c r="D608" s="168" t="s">
        <v>89</v>
      </c>
      <c r="E608" s="191"/>
      <c r="F608" s="191">
        <v>1440000</v>
      </c>
      <c r="G608" s="32"/>
    </row>
    <row r="609" spans="1:7" s="22" customFormat="1" ht="20.25" customHeight="1">
      <c r="A609" s="275"/>
      <c r="B609" s="183" t="s">
        <v>766</v>
      </c>
      <c r="C609" s="276"/>
      <c r="D609" s="168" t="s">
        <v>89</v>
      </c>
      <c r="E609" s="191"/>
      <c r="F609" s="191">
        <v>1360000</v>
      </c>
      <c r="G609" s="32"/>
    </row>
    <row r="610" spans="1:7" s="22" customFormat="1" ht="19.5" customHeight="1">
      <c r="A610" s="275"/>
      <c r="B610" s="183" t="s">
        <v>767</v>
      </c>
      <c r="C610" s="276"/>
      <c r="D610" s="168" t="s">
        <v>89</v>
      </c>
      <c r="E610" s="191"/>
      <c r="F610" s="191">
        <v>1420000</v>
      </c>
      <c r="G610" s="32"/>
    </row>
    <row r="611" spans="1:7" s="22" customFormat="1" ht="20.25" customHeight="1">
      <c r="A611" s="275"/>
      <c r="B611" s="183" t="s">
        <v>768</v>
      </c>
      <c r="C611" s="276"/>
      <c r="D611" s="168" t="s">
        <v>89</v>
      </c>
      <c r="E611" s="191"/>
      <c r="F611" s="191">
        <v>1520000</v>
      </c>
      <c r="G611" s="32"/>
    </row>
    <row r="612" spans="1:7" s="22" customFormat="1" ht="39" customHeight="1">
      <c r="A612" s="275" t="s">
        <v>393</v>
      </c>
      <c r="B612" s="882" t="s">
        <v>2179</v>
      </c>
      <c r="C612" s="925"/>
      <c r="D612" s="925"/>
      <c r="E612" s="925"/>
      <c r="F612" s="926"/>
      <c r="G612" s="32"/>
    </row>
    <row r="613" spans="1:7" s="22" customFormat="1" ht="20.25" customHeight="1">
      <c r="A613" s="275"/>
      <c r="B613" s="183" t="s">
        <v>731</v>
      </c>
      <c r="C613" s="276"/>
      <c r="D613" s="168" t="s">
        <v>491</v>
      </c>
      <c r="E613" s="191"/>
      <c r="F613" s="191">
        <v>1295000</v>
      </c>
      <c r="G613" s="32"/>
    </row>
    <row r="614" spans="1:7" s="22" customFormat="1" ht="18" customHeight="1">
      <c r="A614" s="275"/>
      <c r="B614" s="183" t="s">
        <v>732</v>
      </c>
      <c r="C614" s="276"/>
      <c r="D614" s="168" t="s">
        <v>89</v>
      </c>
      <c r="E614" s="191"/>
      <c r="F614" s="191">
        <v>1350000</v>
      </c>
      <c r="G614" s="32"/>
    </row>
    <row r="615" spans="1:7" s="22" customFormat="1" ht="18" customHeight="1">
      <c r="A615" s="275"/>
      <c r="B615" s="183" t="s">
        <v>733</v>
      </c>
      <c r="C615" s="276"/>
      <c r="D615" s="168" t="s">
        <v>89</v>
      </c>
      <c r="E615" s="191"/>
      <c r="F615" s="191">
        <v>1450000</v>
      </c>
      <c r="G615" s="32"/>
    </row>
    <row r="616" spans="1:7" s="22" customFormat="1" ht="17.25" customHeight="1">
      <c r="A616" s="275"/>
      <c r="B616" s="183" t="s">
        <v>766</v>
      </c>
      <c r="C616" s="276"/>
      <c r="D616" s="168" t="s">
        <v>89</v>
      </c>
      <c r="E616" s="191"/>
      <c r="F616" s="191">
        <v>1375000</v>
      </c>
      <c r="G616" s="32"/>
    </row>
    <row r="617" spans="1:7" s="22" customFormat="1" ht="17.25" customHeight="1">
      <c r="A617" s="275"/>
      <c r="B617" s="183" t="s">
        <v>767</v>
      </c>
      <c r="C617" s="276"/>
      <c r="D617" s="168" t="s">
        <v>89</v>
      </c>
      <c r="E617" s="191"/>
      <c r="F617" s="191">
        <v>1430000</v>
      </c>
      <c r="G617" s="32"/>
    </row>
    <row r="618" spans="1:7" s="22" customFormat="1" ht="20.25" customHeight="1">
      <c r="A618" s="275"/>
      <c r="B618" s="183" t="s">
        <v>768</v>
      </c>
      <c r="C618" s="276"/>
      <c r="D618" s="168" t="s">
        <v>89</v>
      </c>
      <c r="E618" s="191"/>
      <c r="F618" s="191">
        <v>1530000</v>
      </c>
      <c r="G618" s="32"/>
    </row>
    <row r="619" spans="1:7" s="22" customFormat="1" ht="18" customHeight="1">
      <c r="A619" s="275" t="s">
        <v>397</v>
      </c>
      <c r="B619" s="265" t="s">
        <v>459</v>
      </c>
      <c r="C619" s="276"/>
      <c r="D619" s="168" t="s">
        <v>491</v>
      </c>
      <c r="E619" s="191"/>
      <c r="F619" s="191">
        <v>100000</v>
      </c>
      <c r="G619" s="32"/>
    </row>
    <row r="620" spans="1:7" s="22" customFormat="1" ht="18.75">
      <c r="A620" s="275"/>
      <c r="B620" s="183" t="s">
        <v>460</v>
      </c>
      <c r="C620" s="276"/>
      <c r="D620" s="168" t="s">
        <v>9</v>
      </c>
      <c r="E620" s="191"/>
      <c r="F620" s="191">
        <v>2000000</v>
      </c>
      <c r="G620" s="32"/>
    </row>
    <row r="621" spans="1:7" s="22" customFormat="1" ht="41.25" customHeight="1">
      <c r="A621" s="275" t="s">
        <v>398</v>
      </c>
      <c r="B621" s="878" t="s">
        <v>769</v>
      </c>
      <c r="C621" s="915"/>
      <c r="D621" s="915"/>
      <c r="E621" s="915"/>
      <c r="F621" s="916"/>
      <c r="G621" s="32"/>
    </row>
    <row r="622" spans="1:7" s="22" customFormat="1" ht="21.75" customHeight="1">
      <c r="A622" s="275"/>
      <c r="B622" s="183" t="s">
        <v>224</v>
      </c>
      <c r="C622" s="276"/>
      <c r="D622" s="168" t="s">
        <v>43</v>
      </c>
      <c r="E622" s="191"/>
      <c r="F622" s="191">
        <v>1547000</v>
      </c>
      <c r="G622" s="32"/>
    </row>
    <row r="623" spans="1:7" s="22" customFormat="1" ht="21.75" customHeight="1">
      <c r="A623" s="275"/>
      <c r="B623" s="183" t="s">
        <v>221</v>
      </c>
      <c r="C623" s="276"/>
      <c r="D623" s="168" t="s">
        <v>43</v>
      </c>
      <c r="E623" s="191"/>
      <c r="F623" s="191">
        <v>1497000</v>
      </c>
      <c r="G623" s="32"/>
    </row>
    <row r="624" spans="1:7" s="22" customFormat="1" ht="21.75" customHeight="1">
      <c r="A624" s="275"/>
      <c r="B624" s="183" t="s">
        <v>222</v>
      </c>
      <c r="C624" s="276"/>
      <c r="D624" s="168" t="s">
        <v>43</v>
      </c>
      <c r="E624" s="191"/>
      <c r="F624" s="191">
        <v>1474000</v>
      </c>
      <c r="G624" s="32"/>
    </row>
    <row r="625" spans="1:7" s="22" customFormat="1" ht="21.75" customHeight="1">
      <c r="A625" s="275"/>
      <c r="B625" s="183" t="s">
        <v>223</v>
      </c>
      <c r="C625" s="276"/>
      <c r="D625" s="168" t="s">
        <v>43</v>
      </c>
      <c r="E625" s="191"/>
      <c r="F625" s="191">
        <v>1415000</v>
      </c>
      <c r="G625" s="32"/>
    </row>
    <row r="626" spans="1:7" s="22" customFormat="1" ht="79.5" customHeight="1">
      <c r="A626" s="442">
        <v>4</v>
      </c>
      <c r="B626" s="871" t="s">
        <v>2015</v>
      </c>
      <c r="C626" s="872"/>
      <c r="D626" s="872"/>
      <c r="E626" s="872"/>
      <c r="F626" s="873"/>
      <c r="G626" s="32"/>
    </row>
    <row r="627" spans="1:7" s="22" customFormat="1" ht="21.75" customHeight="1">
      <c r="A627" s="495" t="s">
        <v>392</v>
      </c>
      <c r="B627" s="655" t="s">
        <v>806</v>
      </c>
      <c r="C627" s="276" t="s">
        <v>809</v>
      </c>
      <c r="D627" s="168" t="s">
        <v>43</v>
      </c>
      <c r="E627" s="437">
        <v>1495000</v>
      </c>
      <c r="F627" s="281"/>
      <c r="G627" s="32"/>
    </row>
    <row r="628" spans="1:7" s="22" customFormat="1" ht="21.75" customHeight="1">
      <c r="A628" s="495" t="s">
        <v>393</v>
      </c>
      <c r="B628" s="655" t="s">
        <v>807</v>
      </c>
      <c r="C628" s="276"/>
      <c r="D628" s="168" t="s">
        <v>43</v>
      </c>
      <c r="E628" s="437">
        <v>1455000</v>
      </c>
      <c r="F628" s="281"/>
      <c r="G628" s="32"/>
    </row>
    <row r="629" spans="1:7" s="22" customFormat="1" ht="21.75" customHeight="1">
      <c r="A629" s="495" t="s">
        <v>397</v>
      </c>
      <c r="B629" s="655" t="s">
        <v>808</v>
      </c>
      <c r="C629" s="276"/>
      <c r="D629" s="168" t="s">
        <v>43</v>
      </c>
      <c r="E629" s="437">
        <v>1400000</v>
      </c>
      <c r="F629" s="281"/>
      <c r="G629" s="32"/>
    </row>
    <row r="630" spans="1:7" s="22" customFormat="1" ht="23.25" customHeight="1">
      <c r="A630" s="277" t="s">
        <v>404</v>
      </c>
      <c r="B630" s="246" t="s">
        <v>659</v>
      </c>
      <c r="C630" s="688"/>
      <c r="D630" s="689"/>
      <c r="E630" s="184"/>
      <c r="F630" s="184"/>
      <c r="G630" s="32"/>
    </row>
    <row r="631" spans="1:7" s="22" customFormat="1" ht="63" customHeight="1">
      <c r="A631" s="275">
        <v>1</v>
      </c>
      <c r="B631" s="917" t="s">
        <v>2180</v>
      </c>
      <c r="C631" s="918"/>
      <c r="D631" s="918"/>
      <c r="E631" s="918"/>
      <c r="F631" s="919"/>
      <c r="G631" s="32"/>
    </row>
    <row r="632" spans="1:7" s="22" customFormat="1" ht="21" customHeight="1">
      <c r="A632" s="275" t="s">
        <v>392</v>
      </c>
      <c r="B632" s="265" t="s">
        <v>2117</v>
      </c>
      <c r="C632" s="276" t="s">
        <v>541</v>
      </c>
      <c r="D632" s="333" t="s">
        <v>584</v>
      </c>
      <c r="E632" s="191"/>
      <c r="F632" s="191"/>
      <c r="G632" s="32"/>
    </row>
    <row r="633" spans="1:7" s="22" customFormat="1" ht="21.75" customHeight="1">
      <c r="A633" s="275"/>
      <c r="B633" s="183" t="s">
        <v>542</v>
      </c>
      <c r="C633" s="168" t="s">
        <v>89</v>
      </c>
      <c r="D633" s="168" t="s">
        <v>89</v>
      </c>
      <c r="E633" s="191"/>
      <c r="F633" s="191">
        <v>59300</v>
      </c>
      <c r="G633" s="32"/>
    </row>
    <row r="634" spans="1:7" s="22" customFormat="1" ht="21.75" customHeight="1">
      <c r="A634" s="275"/>
      <c r="B634" s="183" t="s">
        <v>543</v>
      </c>
      <c r="C634" s="168" t="s">
        <v>89</v>
      </c>
      <c r="D634" s="168" t="s">
        <v>89</v>
      </c>
      <c r="E634" s="191"/>
      <c r="F634" s="191">
        <v>66200</v>
      </c>
      <c r="G634" s="32"/>
    </row>
    <row r="635" spans="1:7" s="22" customFormat="1" ht="21.75" customHeight="1">
      <c r="A635" s="275"/>
      <c r="B635" s="183" t="s">
        <v>544</v>
      </c>
      <c r="C635" s="168" t="s">
        <v>89</v>
      </c>
      <c r="D635" s="168" t="s">
        <v>89</v>
      </c>
      <c r="E635" s="191"/>
      <c r="F635" s="191">
        <v>77700</v>
      </c>
      <c r="G635" s="32"/>
    </row>
    <row r="636" spans="1:7" s="22" customFormat="1" ht="21.75" customHeight="1">
      <c r="A636" s="275" t="s">
        <v>393</v>
      </c>
      <c r="B636" s="265" t="s">
        <v>2118</v>
      </c>
      <c r="C636" s="168" t="s">
        <v>89</v>
      </c>
      <c r="D636" s="168" t="s">
        <v>89</v>
      </c>
      <c r="E636" s="191"/>
      <c r="F636" s="191"/>
      <c r="G636" s="32"/>
    </row>
    <row r="637" spans="1:7" s="22" customFormat="1" ht="21.75" customHeight="1">
      <c r="A637" s="275"/>
      <c r="B637" s="183" t="s">
        <v>542</v>
      </c>
      <c r="C637" s="168" t="s">
        <v>89</v>
      </c>
      <c r="D637" s="168" t="s">
        <v>89</v>
      </c>
      <c r="E637" s="191"/>
      <c r="F637" s="191">
        <v>56300</v>
      </c>
      <c r="G637" s="32"/>
    </row>
    <row r="638" spans="1:7" s="22" customFormat="1" ht="21.75" customHeight="1">
      <c r="A638" s="275"/>
      <c r="B638" s="183" t="s">
        <v>545</v>
      </c>
      <c r="C638" s="168" t="s">
        <v>89</v>
      </c>
      <c r="D638" s="168" t="s">
        <v>89</v>
      </c>
      <c r="E638" s="191"/>
      <c r="F638" s="191">
        <v>60600</v>
      </c>
      <c r="G638" s="32"/>
    </row>
    <row r="639" spans="1:7" s="22" customFormat="1" ht="21.75" customHeight="1">
      <c r="A639" s="275"/>
      <c r="B639" s="183" t="s">
        <v>544</v>
      </c>
      <c r="C639" s="168" t="s">
        <v>89</v>
      </c>
      <c r="D639" s="168" t="s">
        <v>89</v>
      </c>
      <c r="E639" s="191"/>
      <c r="F639" s="191">
        <v>68600</v>
      </c>
      <c r="G639" s="32"/>
    </row>
    <row r="640" spans="1:7" s="22" customFormat="1" ht="21.75" customHeight="1">
      <c r="A640" s="800" t="s">
        <v>410</v>
      </c>
      <c r="B640" s="105" t="s">
        <v>411</v>
      </c>
      <c r="C640" s="101"/>
      <c r="D640" s="101"/>
      <c r="E640" s="101"/>
      <c r="F640" s="101"/>
      <c r="G640" s="32"/>
    </row>
    <row r="641" spans="1:7" s="22" customFormat="1" ht="21.75" customHeight="1" hidden="1">
      <c r="A641" s="277" t="s">
        <v>121</v>
      </c>
      <c r="B641" s="120" t="s">
        <v>1452</v>
      </c>
      <c r="C641" s="278"/>
      <c r="D641" s="96"/>
      <c r="E641" s="97"/>
      <c r="F641" s="97"/>
      <c r="G641" s="32"/>
    </row>
    <row r="642" spans="1:7" s="22" customFormat="1" ht="21.75" customHeight="1" hidden="1">
      <c r="A642" s="287">
        <v>1</v>
      </c>
      <c r="B642" s="555" t="s">
        <v>583</v>
      </c>
      <c r="C642" s="279"/>
      <c r="D642" s="49" t="s">
        <v>181</v>
      </c>
      <c r="E642" s="280"/>
      <c r="F642" s="280">
        <v>23000</v>
      </c>
      <c r="G642" s="32"/>
    </row>
    <row r="643" spans="1:7" s="22" customFormat="1" ht="21.75" customHeight="1" hidden="1">
      <c r="A643" s="287">
        <v>2</v>
      </c>
      <c r="B643" s="555" t="s">
        <v>196</v>
      </c>
      <c r="C643" s="279"/>
      <c r="D643" s="49" t="s">
        <v>89</v>
      </c>
      <c r="E643" s="280"/>
      <c r="F643" s="280">
        <v>30000</v>
      </c>
      <c r="G643" s="32"/>
    </row>
    <row r="644" spans="1:7" s="22" customFormat="1" ht="21.75" customHeight="1" hidden="1">
      <c r="A644" s="287">
        <v>3</v>
      </c>
      <c r="B644" s="555" t="s">
        <v>197</v>
      </c>
      <c r="C644" s="279"/>
      <c r="D644" s="49" t="s">
        <v>89</v>
      </c>
      <c r="E644" s="280"/>
      <c r="F644" s="280">
        <v>40000</v>
      </c>
      <c r="G644" s="32"/>
    </row>
    <row r="645" spans="1:7" s="22" customFormat="1" ht="21.75" customHeight="1" hidden="1">
      <c r="A645" s="287">
        <v>4</v>
      </c>
      <c r="B645" s="555" t="s">
        <v>198</v>
      </c>
      <c r="C645" s="279"/>
      <c r="D645" s="49" t="s">
        <v>89</v>
      </c>
      <c r="E645" s="280"/>
      <c r="F645" s="280">
        <v>65000</v>
      </c>
      <c r="G645" s="32"/>
    </row>
    <row r="646" spans="1:7" s="22" customFormat="1" ht="21.75" customHeight="1" hidden="1">
      <c r="A646" s="287">
        <v>5</v>
      </c>
      <c r="B646" s="555" t="s">
        <v>199</v>
      </c>
      <c r="C646" s="279"/>
      <c r="D646" s="49" t="s">
        <v>89</v>
      </c>
      <c r="E646" s="280"/>
      <c r="F646" s="280">
        <v>85000</v>
      </c>
      <c r="G646" s="32"/>
    </row>
    <row r="647" spans="1:7" s="22" customFormat="1" ht="21.75" customHeight="1" hidden="1">
      <c r="A647" s="287">
        <v>6</v>
      </c>
      <c r="B647" s="555" t="s">
        <v>993</v>
      </c>
      <c r="C647" s="279"/>
      <c r="D647" s="49" t="s">
        <v>89</v>
      </c>
      <c r="E647" s="280"/>
      <c r="F647" s="280">
        <v>105000</v>
      </c>
      <c r="G647" s="32"/>
    </row>
    <row r="648" spans="1:7" s="22" customFormat="1" ht="21.75" customHeight="1">
      <c r="A648" s="277" t="s">
        <v>121</v>
      </c>
      <c r="B648" s="243" t="s">
        <v>1453</v>
      </c>
      <c r="C648" s="291"/>
      <c r="D648" s="195"/>
      <c r="E648" s="185"/>
      <c r="F648" s="185"/>
      <c r="G648" s="32"/>
    </row>
    <row r="649" spans="1:7" s="22" customFormat="1" ht="21.75" customHeight="1">
      <c r="A649" s="156">
        <v>1</v>
      </c>
      <c r="B649" s="151" t="s">
        <v>1562</v>
      </c>
      <c r="C649" s="143"/>
      <c r="D649" s="135" t="s">
        <v>98</v>
      </c>
      <c r="E649" s="140"/>
      <c r="F649" s="140">
        <v>45000</v>
      </c>
      <c r="G649" s="32"/>
    </row>
    <row r="650" spans="1:7" s="22" customFormat="1" ht="21.75" customHeight="1">
      <c r="A650" s="156">
        <v>2</v>
      </c>
      <c r="B650" s="151" t="s">
        <v>1563</v>
      </c>
      <c r="C650" s="143"/>
      <c r="D650" s="135" t="s">
        <v>89</v>
      </c>
      <c r="E650" s="140"/>
      <c r="F650" s="140">
        <v>35000</v>
      </c>
      <c r="G650" s="32"/>
    </row>
    <row r="651" spans="1:7" s="22" customFormat="1" ht="21.75" customHeight="1">
      <c r="A651" s="156">
        <v>3</v>
      </c>
      <c r="B651" s="151" t="s">
        <v>1564</v>
      </c>
      <c r="C651" s="143"/>
      <c r="D651" s="135" t="s">
        <v>98</v>
      </c>
      <c r="E651" s="140"/>
      <c r="F651" s="140">
        <v>28000</v>
      </c>
      <c r="G651" s="32"/>
    </row>
    <row r="652" spans="1:7" s="22" customFormat="1" ht="21.75" customHeight="1">
      <c r="A652" s="156">
        <v>4</v>
      </c>
      <c r="B652" s="151" t="s">
        <v>1565</v>
      </c>
      <c r="C652" s="143"/>
      <c r="D652" s="135" t="s">
        <v>89</v>
      </c>
      <c r="E652" s="140"/>
      <c r="F652" s="140">
        <v>25000</v>
      </c>
      <c r="G652" s="32"/>
    </row>
    <row r="653" spans="1:6" s="32" customFormat="1" ht="21.75" customHeight="1">
      <c r="A653" s="156">
        <v>5</v>
      </c>
      <c r="B653" s="151" t="s">
        <v>1566</v>
      </c>
      <c r="C653" s="143"/>
      <c r="D653" s="135" t="s">
        <v>89</v>
      </c>
      <c r="E653" s="140"/>
      <c r="F653" s="140">
        <v>14000</v>
      </c>
    </row>
    <row r="654" spans="1:7" s="44" customFormat="1" ht="21.75" customHeight="1">
      <c r="A654" s="277" t="s">
        <v>5</v>
      </c>
      <c r="B654" s="247" t="s">
        <v>1864</v>
      </c>
      <c r="C654" s="86"/>
      <c r="D654" s="85"/>
      <c r="E654" s="87"/>
      <c r="F654" s="87"/>
      <c r="G654" s="705"/>
    </row>
    <row r="655" spans="1:7" s="44" customFormat="1" ht="21.75" customHeight="1">
      <c r="A655" s="789">
        <v>1</v>
      </c>
      <c r="B655" s="885" t="s">
        <v>1485</v>
      </c>
      <c r="C655" s="886"/>
      <c r="D655" s="886"/>
      <c r="E655" s="886"/>
      <c r="F655" s="887"/>
      <c r="G655" s="705"/>
    </row>
    <row r="656" spans="1:7" s="44" customFormat="1" ht="21.75" customHeight="1">
      <c r="A656" s="790"/>
      <c r="B656" s="734" t="s">
        <v>1486</v>
      </c>
      <c r="C656" s="735"/>
      <c r="D656" s="650" t="s">
        <v>1397</v>
      </c>
      <c r="E656" s="735"/>
      <c r="F656" s="318">
        <v>25</v>
      </c>
      <c r="G656" s="705"/>
    </row>
    <row r="657" spans="1:7" s="44" customFormat="1" ht="21.75" customHeight="1">
      <c r="A657" s="790"/>
      <c r="B657" s="734" t="s">
        <v>1487</v>
      </c>
      <c r="C657" s="735"/>
      <c r="D657" s="650" t="s">
        <v>1397</v>
      </c>
      <c r="E657" s="735"/>
      <c r="F657" s="318">
        <v>15</v>
      </c>
      <c r="G657" s="705"/>
    </row>
    <row r="658" spans="1:7" s="44" customFormat="1" ht="21.75" customHeight="1">
      <c r="A658" s="789">
        <v>2</v>
      </c>
      <c r="B658" s="885" t="s">
        <v>1484</v>
      </c>
      <c r="C658" s="886"/>
      <c r="D658" s="886"/>
      <c r="E658" s="886"/>
      <c r="F658" s="887"/>
      <c r="G658" s="705"/>
    </row>
    <row r="659" spans="1:7" s="44" customFormat="1" ht="21.75" customHeight="1">
      <c r="A659" s="790"/>
      <c r="B659" s="734" t="s">
        <v>1488</v>
      </c>
      <c r="C659" s="735"/>
      <c r="D659" s="650" t="s">
        <v>1397</v>
      </c>
      <c r="E659" s="735"/>
      <c r="F659" s="318">
        <v>22</v>
      </c>
      <c r="G659" s="705"/>
    </row>
    <row r="660" spans="1:7" s="44" customFormat="1" ht="21.75" customHeight="1">
      <c r="A660" s="790"/>
      <c r="B660" s="734" t="s">
        <v>1487</v>
      </c>
      <c r="C660" s="735"/>
      <c r="D660" s="650" t="s">
        <v>1397</v>
      </c>
      <c r="E660" s="735"/>
      <c r="F660" s="318">
        <v>13.5</v>
      </c>
      <c r="G660" s="705"/>
    </row>
    <row r="661" spans="1:7" s="22" customFormat="1" ht="21.75" customHeight="1">
      <c r="A661" s="106" t="s">
        <v>413</v>
      </c>
      <c r="B661" s="105" t="s">
        <v>412</v>
      </c>
      <c r="C661" s="89"/>
      <c r="D661" s="89"/>
      <c r="E661" s="89"/>
      <c r="F661" s="89"/>
      <c r="G661" s="32"/>
    </row>
    <row r="662" spans="1:7" s="22" customFormat="1" ht="21.75" customHeight="1">
      <c r="A662" s="801" t="s">
        <v>121</v>
      </c>
      <c r="B662" s="248" t="s">
        <v>414</v>
      </c>
      <c r="C662" s="186"/>
      <c r="D662" s="186"/>
      <c r="E662" s="186"/>
      <c r="F662" s="186"/>
      <c r="G662" s="32"/>
    </row>
    <row r="663" spans="1:7" s="44" customFormat="1" ht="21.75" customHeight="1">
      <c r="A663" s="275">
        <v>1</v>
      </c>
      <c r="B663" s="187" t="s">
        <v>109</v>
      </c>
      <c r="C663" s="188"/>
      <c r="D663" s="188"/>
      <c r="E663" s="188"/>
      <c r="F663" s="188"/>
      <c r="G663" s="705"/>
    </row>
    <row r="664" spans="1:7" s="44" customFormat="1" ht="21.75" customHeight="1">
      <c r="A664" s="275"/>
      <c r="B664" s="189" t="s">
        <v>415</v>
      </c>
      <c r="C664" s="179"/>
      <c r="D664" s="164" t="s">
        <v>97</v>
      </c>
      <c r="E664" s="180"/>
      <c r="F664" s="180">
        <v>4500</v>
      </c>
      <c r="G664" s="705"/>
    </row>
    <row r="665" spans="1:7" s="83" customFormat="1" ht="21.75" customHeight="1">
      <c r="A665" s="275"/>
      <c r="B665" s="189" t="s">
        <v>68</v>
      </c>
      <c r="C665" s="179"/>
      <c r="D665" s="164" t="s">
        <v>97</v>
      </c>
      <c r="E665" s="180"/>
      <c r="F665" s="180">
        <v>2700</v>
      </c>
      <c r="G665" s="711"/>
    </row>
    <row r="666" spans="1:7" s="44" customFormat="1" ht="21.75" customHeight="1">
      <c r="A666" s="275"/>
      <c r="B666" s="189" t="s">
        <v>39</v>
      </c>
      <c r="C666" s="179"/>
      <c r="D666" s="164" t="s">
        <v>97</v>
      </c>
      <c r="E666" s="180"/>
      <c r="F666" s="180">
        <v>2720</v>
      </c>
      <c r="G666" s="705"/>
    </row>
    <row r="667" spans="1:7" s="44" customFormat="1" ht="21.75" customHeight="1">
      <c r="A667" s="275"/>
      <c r="B667" s="189" t="s">
        <v>90</v>
      </c>
      <c r="C667" s="179"/>
      <c r="D667" s="164" t="s">
        <v>42</v>
      </c>
      <c r="E667" s="180"/>
      <c r="F667" s="180">
        <v>115000</v>
      </c>
      <c r="G667" s="705"/>
    </row>
    <row r="668" spans="1:7" s="44" customFormat="1" ht="21.75" customHeight="1">
      <c r="A668" s="275"/>
      <c r="B668" s="189" t="s">
        <v>25</v>
      </c>
      <c r="C668" s="179"/>
      <c r="D668" s="164" t="s">
        <v>42</v>
      </c>
      <c r="E668" s="180"/>
      <c r="F668" s="180">
        <v>130000</v>
      </c>
      <c r="G668" s="705"/>
    </row>
    <row r="669" spans="1:7" s="44" customFormat="1" ht="39.75" customHeight="1">
      <c r="A669" s="275">
        <v>2</v>
      </c>
      <c r="B669" s="878" t="s">
        <v>2204</v>
      </c>
      <c r="C669" s="847"/>
      <c r="D669" s="847"/>
      <c r="E669" s="847"/>
      <c r="F669" s="848"/>
      <c r="G669" s="705"/>
    </row>
    <row r="670" spans="1:7" s="44" customFormat="1" ht="21.75" customHeight="1">
      <c r="A670" s="275"/>
      <c r="B670" s="509" t="s">
        <v>1045</v>
      </c>
      <c r="C670" s="510" t="s">
        <v>1046</v>
      </c>
      <c r="D670" s="507" t="s">
        <v>42</v>
      </c>
      <c r="E670" s="511"/>
      <c r="F670" s="508">
        <v>101200</v>
      </c>
      <c r="G670" s="705"/>
    </row>
    <row r="671" spans="1:7" s="44" customFormat="1" ht="21.75" customHeight="1">
      <c r="A671" s="275"/>
      <c r="B671" s="509" t="s">
        <v>1049</v>
      </c>
      <c r="C671" s="510"/>
      <c r="D671" s="507" t="s">
        <v>42</v>
      </c>
      <c r="E671" s="511"/>
      <c r="F671" s="508">
        <v>115500</v>
      </c>
      <c r="G671" s="705"/>
    </row>
    <row r="672" spans="1:7" s="44" customFormat="1" ht="21.75" customHeight="1">
      <c r="A672" s="275"/>
      <c r="B672" s="509" t="s">
        <v>1048</v>
      </c>
      <c r="C672" s="510"/>
      <c r="D672" s="507" t="s">
        <v>42</v>
      </c>
      <c r="E672" s="511"/>
      <c r="F672" s="508">
        <v>115500</v>
      </c>
      <c r="G672" s="705"/>
    </row>
    <row r="673" spans="1:7" s="44" customFormat="1" ht="21.75" customHeight="1">
      <c r="A673" s="275"/>
      <c r="B673" s="509" t="s">
        <v>1057</v>
      </c>
      <c r="C673" s="510"/>
      <c r="D673" s="507" t="s">
        <v>42</v>
      </c>
      <c r="E673" s="511"/>
      <c r="F673" s="508">
        <v>126500</v>
      </c>
      <c r="G673" s="705"/>
    </row>
    <row r="674" spans="1:7" s="44" customFormat="1" ht="21.75" customHeight="1">
      <c r="A674" s="275"/>
      <c r="B674" s="509" t="s">
        <v>1047</v>
      </c>
      <c r="C674" s="179"/>
      <c r="D674" s="507" t="s">
        <v>42</v>
      </c>
      <c r="E674" s="180"/>
      <c r="F674" s="508">
        <v>132000</v>
      </c>
      <c r="G674" s="705"/>
    </row>
    <row r="675" spans="1:7" s="44" customFormat="1" ht="59.25" customHeight="1">
      <c r="A675" s="367">
        <v>3</v>
      </c>
      <c r="B675" s="927" t="s">
        <v>2006</v>
      </c>
      <c r="C675" s="928"/>
      <c r="D675" s="928"/>
      <c r="E675" s="928"/>
      <c r="F675" s="929"/>
      <c r="G675" s="705"/>
    </row>
    <row r="676" spans="1:7" s="44" customFormat="1" ht="24" customHeight="1">
      <c r="A676" s="367"/>
      <c r="B676" s="652" t="s">
        <v>1398</v>
      </c>
      <c r="C676" s="190" t="s">
        <v>195</v>
      </c>
      <c r="D676" s="168" t="s">
        <v>445</v>
      </c>
      <c r="E676" s="498"/>
      <c r="F676" s="499">
        <v>101200</v>
      </c>
      <c r="G676" s="705"/>
    </row>
    <row r="677" spans="1:7" s="44" customFormat="1" ht="22.5" customHeight="1">
      <c r="A677" s="275"/>
      <c r="B677" s="183" t="s">
        <v>1399</v>
      </c>
      <c r="C677" s="190" t="s">
        <v>195</v>
      </c>
      <c r="D677" s="168" t="s">
        <v>445</v>
      </c>
      <c r="E677" s="166"/>
      <c r="F677" s="281">
        <v>96600</v>
      </c>
      <c r="G677" s="705"/>
    </row>
    <row r="678" spans="1:7" s="44" customFormat="1" ht="78.75" customHeight="1">
      <c r="A678" s="442">
        <v>4</v>
      </c>
      <c r="B678" s="871" t="s">
        <v>2016</v>
      </c>
      <c r="C678" s="872"/>
      <c r="D678" s="872"/>
      <c r="E678" s="872"/>
      <c r="F678" s="873"/>
      <c r="G678" s="705"/>
    </row>
    <row r="679" spans="1:7" s="44" customFormat="1" ht="22.5">
      <c r="A679" s="443"/>
      <c r="B679" s="436" t="s">
        <v>804</v>
      </c>
      <c r="C679" s="190" t="s">
        <v>195</v>
      </c>
      <c r="D679" s="168" t="s">
        <v>805</v>
      </c>
      <c r="E679" s="577">
        <v>80000</v>
      </c>
      <c r="F679" s="281"/>
      <c r="G679" s="705"/>
    </row>
    <row r="680" spans="1:7" s="44" customFormat="1" ht="22.5">
      <c r="A680" s="443"/>
      <c r="B680" s="436" t="s">
        <v>1400</v>
      </c>
      <c r="C680" s="190"/>
      <c r="D680" s="168" t="s">
        <v>805</v>
      </c>
      <c r="E680" s="577">
        <v>85000</v>
      </c>
      <c r="F680" s="281"/>
      <c r="G680" s="705"/>
    </row>
    <row r="681" spans="1:7" s="44" customFormat="1" ht="39.75" customHeight="1">
      <c r="A681" s="275">
        <v>5</v>
      </c>
      <c r="B681" s="871" t="s">
        <v>2127</v>
      </c>
      <c r="C681" s="872"/>
      <c r="D681" s="872"/>
      <c r="E681" s="872"/>
      <c r="F681" s="873"/>
      <c r="G681" s="705"/>
    </row>
    <row r="682" spans="1:7" s="44" customFormat="1" ht="21.75" customHeight="1">
      <c r="A682" s="275" t="s">
        <v>392</v>
      </c>
      <c r="B682" s="274" t="s">
        <v>975</v>
      </c>
      <c r="C682" s="270"/>
      <c r="D682" s="168"/>
      <c r="E682" s="191"/>
      <c r="F682" s="191"/>
      <c r="G682" s="705"/>
    </row>
    <row r="683" spans="1:7" s="44" customFormat="1" ht="21.75" customHeight="1">
      <c r="A683" s="275"/>
      <c r="B683" s="183" t="s">
        <v>963</v>
      </c>
      <c r="C683" s="270"/>
      <c r="D683" s="168" t="s">
        <v>492</v>
      </c>
      <c r="E683" s="191"/>
      <c r="F683" s="191">
        <v>165900</v>
      </c>
      <c r="G683" s="705"/>
    </row>
    <row r="684" spans="1:7" s="44" customFormat="1" ht="21.75" customHeight="1">
      <c r="A684" s="275"/>
      <c r="B684" s="183" t="s">
        <v>964</v>
      </c>
      <c r="C684" s="477"/>
      <c r="D684" s="648" t="s">
        <v>89</v>
      </c>
      <c r="E684" s="191"/>
      <c r="F684" s="191">
        <v>171150</v>
      </c>
      <c r="G684" s="705"/>
    </row>
    <row r="685" spans="1:7" s="44" customFormat="1" ht="21.75" customHeight="1">
      <c r="A685" s="275"/>
      <c r="B685" s="183" t="s">
        <v>965</v>
      </c>
      <c r="C685" s="477"/>
      <c r="D685" s="648" t="s">
        <v>89</v>
      </c>
      <c r="E685" s="191"/>
      <c r="F685" s="191">
        <v>155400</v>
      </c>
      <c r="G685" s="705"/>
    </row>
    <row r="686" spans="1:7" s="44" customFormat="1" ht="21.75" customHeight="1">
      <c r="A686" s="275"/>
      <c r="B686" s="183" t="s">
        <v>966</v>
      </c>
      <c r="C686" s="477"/>
      <c r="D686" s="648" t="s">
        <v>89</v>
      </c>
      <c r="E686" s="191"/>
      <c r="F686" s="191">
        <v>236250</v>
      </c>
      <c r="G686" s="705"/>
    </row>
    <row r="687" spans="1:7" s="44" customFormat="1" ht="21.75" customHeight="1">
      <c r="A687" s="275"/>
      <c r="B687" s="183" t="s">
        <v>967</v>
      </c>
      <c r="C687" s="477"/>
      <c r="D687" s="648" t="s">
        <v>89</v>
      </c>
      <c r="E687" s="191"/>
      <c r="F687" s="191">
        <v>262500</v>
      </c>
      <c r="G687" s="705"/>
    </row>
    <row r="688" spans="1:7" s="44" customFormat="1" ht="21.75" customHeight="1">
      <c r="A688" s="275"/>
      <c r="B688" s="183" t="s">
        <v>968</v>
      </c>
      <c r="C688" s="953" t="s">
        <v>859</v>
      </c>
      <c r="D688" s="648" t="s">
        <v>89</v>
      </c>
      <c r="E688" s="191"/>
      <c r="F688" s="191">
        <v>236250</v>
      </c>
      <c r="G688" s="705"/>
    </row>
    <row r="689" spans="1:7" s="44" customFormat="1" ht="21.75" customHeight="1">
      <c r="A689" s="275"/>
      <c r="B689" s="183" t="s">
        <v>969</v>
      </c>
      <c r="C689" s="910"/>
      <c r="D689" s="648" t="s">
        <v>89</v>
      </c>
      <c r="E689" s="191"/>
      <c r="F689" s="191">
        <v>262500</v>
      </c>
      <c r="G689" s="705"/>
    </row>
    <row r="690" spans="1:7" s="44" customFormat="1" ht="21.75" customHeight="1">
      <c r="A690" s="275" t="s">
        <v>393</v>
      </c>
      <c r="B690" s="274" t="s">
        <v>962</v>
      </c>
      <c r="C690" s="910"/>
      <c r="D690" s="168"/>
      <c r="E690" s="191"/>
      <c r="F690" s="191"/>
      <c r="G690" s="705"/>
    </row>
    <row r="691" spans="1:7" s="44" customFormat="1" ht="21.75" customHeight="1">
      <c r="A691" s="275"/>
      <c r="B691" s="183" t="s">
        <v>966</v>
      </c>
      <c r="C691" s="910"/>
      <c r="D691" s="168" t="s">
        <v>445</v>
      </c>
      <c r="E691" s="191"/>
      <c r="F691" s="191" t="s">
        <v>2128</v>
      </c>
      <c r="G691" s="705"/>
    </row>
    <row r="692" spans="1:7" s="44" customFormat="1" ht="21.75" customHeight="1">
      <c r="A692" s="275" t="s">
        <v>397</v>
      </c>
      <c r="B692" s="274" t="s">
        <v>974</v>
      </c>
      <c r="C692" s="910"/>
      <c r="D692" s="168"/>
      <c r="E692" s="191"/>
      <c r="F692" s="191"/>
      <c r="G692" s="705"/>
    </row>
    <row r="693" spans="1:7" s="44" customFormat="1" ht="21.75" customHeight="1">
      <c r="A693" s="275"/>
      <c r="B693" s="183" t="s">
        <v>968</v>
      </c>
      <c r="C693" s="910"/>
      <c r="D693" s="168" t="s">
        <v>42</v>
      </c>
      <c r="E693" s="191"/>
      <c r="F693" s="191" t="s">
        <v>2129</v>
      </c>
      <c r="G693" s="712"/>
    </row>
    <row r="694" spans="1:7" s="44" customFormat="1" ht="21.75" customHeight="1">
      <c r="A694" s="275" t="s">
        <v>398</v>
      </c>
      <c r="B694" s="274" t="s">
        <v>970</v>
      </c>
      <c r="C694" s="910"/>
      <c r="D694" s="168"/>
      <c r="E694" s="191"/>
      <c r="F694" s="191"/>
      <c r="G694" s="705"/>
    </row>
    <row r="695" spans="1:7" s="44" customFormat="1" ht="21.75" customHeight="1">
      <c r="A695" s="275"/>
      <c r="B695" s="183" t="s">
        <v>968</v>
      </c>
      <c r="C695" s="910"/>
      <c r="D695" s="168" t="s">
        <v>445</v>
      </c>
      <c r="E695" s="191"/>
      <c r="F695" s="191" t="s">
        <v>2130</v>
      </c>
      <c r="G695" s="705"/>
    </row>
    <row r="696" spans="1:7" s="44" customFormat="1" ht="21.75" customHeight="1">
      <c r="A696" s="275"/>
      <c r="B696" s="183" t="s">
        <v>969</v>
      </c>
      <c r="C696" s="910"/>
      <c r="D696" s="168" t="s">
        <v>445</v>
      </c>
      <c r="E696" s="191"/>
      <c r="F696" s="191"/>
      <c r="G696" s="705"/>
    </row>
    <row r="697" spans="1:7" s="44" customFormat="1" ht="21.75" customHeight="1">
      <c r="A697" s="275" t="s">
        <v>400</v>
      </c>
      <c r="B697" s="274" t="s">
        <v>499</v>
      </c>
      <c r="C697" s="910"/>
      <c r="D697" s="168"/>
      <c r="E697" s="191"/>
      <c r="F697" s="191"/>
      <c r="G697" s="705"/>
    </row>
    <row r="698" spans="1:7" s="44" customFormat="1" ht="21.75" customHeight="1">
      <c r="A698" s="275"/>
      <c r="B698" s="183" t="s">
        <v>968</v>
      </c>
      <c r="C698" s="910"/>
      <c r="D698" s="168" t="s">
        <v>445</v>
      </c>
      <c r="E698" s="191"/>
      <c r="F698" s="191" t="s">
        <v>2131</v>
      </c>
      <c r="G698" s="705"/>
    </row>
    <row r="699" spans="1:7" s="44" customFormat="1" ht="21.75" customHeight="1">
      <c r="A699" s="275"/>
      <c r="B699" s="183" t="s">
        <v>969</v>
      </c>
      <c r="C699" s="910"/>
      <c r="D699" s="168" t="s">
        <v>445</v>
      </c>
      <c r="E699" s="191"/>
      <c r="F699" s="191">
        <v>257250</v>
      </c>
      <c r="G699" s="705"/>
    </row>
    <row r="700" spans="1:7" s="44" customFormat="1" ht="21.75" customHeight="1">
      <c r="A700" s="275"/>
      <c r="B700" s="183" t="s">
        <v>971</v>
      </c>
      <c r="C700" s="910"/>
      <c r="D700" s="168" t="s">
        <v>445</v>
      </c>
      <c r="E700" s="191"/>
      <c r="F700" s="191" t="s">
        <v>2132</v>
      </c>
      <c r="G700" s="705"/>
    </row>
    <row r="701" spans="1:7" s="44" customFormat="1" ht="21.75" customHeight="1">
      <c r="A701" s="275"/>
      <c r="B701" s="183" t="s">
        <v>972</v>
      </c>
      <c r="C701" s="910"/>
      <c r="D701" s="168" t="s">
        <v>445</v>
      </c>
      <c r="E701" s="191"/>
      <c r="F701" s="191" t="s">
        <v>2133</v>
      </c>
      <c r="G701" s="705"/>
    </row>
    <row r="702" spans="1:7" s="44" customFormat="1" ht="21.75" customHeight="1">
      <c r="A702" s="275"/>
      <c r="B702" s="183" t="s">
        <v>973</v>
      </c>
      <c r="C702" s="911"/>
      <c r="D702" s="168" t="s">
        <v>445</v>
      </c>
      <c r="E702" s="191"/>
      <c r="F702" s="191">
        <v>425250</v>
      </c>
      <c r="G702" s="705"/>
    </row>
    <row r="703" spans="1:7" s="44" customFormat="1" ht="40.5" customHeight="1">
      <c r="A703" s="275">
        <v>6</v>
      </c>
      <c r="B703" s="871" t="s">
        <v>650</v>
      </c>
      <c r="C703" s="872"/>
      <c r="D703" s="872"/>
      <c r="E703" s="872"/>
      <c r="F703" s="873"/>
      <c r="G703" s="705"/>
    </row>
    <row r="704" spans="1:7" s="44" customFormat="1" ht="20.25" customHeight="1">
      <c r="A704" s="275"/>
      <c r="B704" s="192" t="s">
        <v>523</v>
      </c>
      <c r="C704" s="1064" t="s">
        <v>208</v>
      </c>
      <c r="D704" s="168" t="s">
        <v>445</v>
      </c>
      <c r="E704" s="316"/>
      <c r="F704" s="319">
        <v>660000</v>
      </c>
      <c r="G704" s="705"/>
    </row>
    <row r="705" spans="1:7" s="44" customFormat="1" ht="21.75" customHeight="1">
      <c r="A705" s="275"/>
      <c r="B705" s="192" t="s">
        <v>274</v>
      </c>
      <c r="C705" s="948"/>
      <c r="D705" s="168" t="s">
        <v>445</v>
      </c>
      <c r="E705" s="193"/>
      <c r="F705" s="194">
        <v>346000</v>
      </c>
      <c r="G705" s="705"/>
    </row>
    <row r="706" spans="1:7" s="44" customFormat="1" ht="21.75" customHeight="1">
      <c r="A706" s="275"/>
      <c r="B706" s="192" t="s">
        <v>275</v>
      </c>
      <c r="C706" s="948"/>
      <c r="D706" s="168" t="s">
        <v>89</v>
      </c>
      <c r="E706" s="193"/>
      <c r="F706" s="194">
        <v>379000</v>
      </c>
      <c r="G706" s="705"/>
    </row>
    <row r="707" spans="1:7" s="44" customFormat="1" ht="21.75" customHeight="1">
      <c r="A707" s="275"/>
      <c r="B707" s="192" t="s">
        <v>276</v>
      </c>
      <c r="C707" s="948"/>
      <c r="D707" s="168" t="s">
        <v>89</v>
      </c>
      <c r="E707" s="193"/>
      <c r="F707" s="194">
        <v>475000</v>
      </c>
      <c r="G707" s="705"/>
    </row>
    <row r="708" spans="1:7" s="44" customFormat="1" ht="21.75" customHeight="1">
      <c r="A708" s="275"/>
      <c r="B708" s="192" t="s">
        <v>524</v>
      </c>
      <c r="C708" s="948"/>
      <c r="D708" s="168"/>
      <c r="E708" s="193"/>
      <c r="F708" s="320">
        <v>460000</v>
      </c>
      <c r="G708" s="705"/>
    </row>
    <row r="709" spans="1:7" s="44" customFormat="1" ht="21.75" customHeight="1">
      <c r="A709" s="275"/>
      <c r="B709" s="192" t="s">
        <v>277</v>
      </c>
      <c r="C709" s="948"/>
      <c r="D709" s="168" t="s">
        <v>89</v>
      </c>
      <c r="E709" s="193"/>
      <c r="F709" s="194">
        <v>257000</v>
      </c>
      <c r="G709" s="705"/>
    </row>
    <row r="710" spans="1:7" s="44" customFormat="1" ht="21.75" customHeight="1">
      <c r="A710" s="275"/>
      <c r="B710" s="192" t="s">
        <v>522</v>
      </c>
      <c r="C710" s="948"/>
      <c r="D710" s="168" t="s">
        <v>89</v>
      </c>
      <c r="E710" s="193"/>
      <c r="F710" s="194">
        <v>284000</v>
      </c>
      <c r="G710" s="705"/>
    </row>
    <row r="711" spans="1:7" s="44" customFormat="1" ht="21.75" customHeight="1">
      <c r="A711" s="275"/>
      <c r="B711" s="192" t="s">
        <v>278</v>
      </c>
      <c r="C711" s="948"/>
      <c r="D711" s="168" t="s">
        <v>89</v>
      </c>
      <c r="E711" s="193"/>
      <c r="F711" s="194">
        <v>340000</v>
      </c>
      <c r="G711" s="705"/>
    </row>
    <row r="712" spans="1:7" s="44" customFormat="1" ht="21.75" customHeight="1">
      <c r="A712" s="275"/>
      <c r="B712" s="192" t="s">
        <v>279</v>
      </c>
      <c r="C712" s="948"/>
      <c r="D712" s="168" t="s">
        <v>445</v>
      </c>
      <c r="E712" s="191"/>
      <c r="F712" s="194">
        <v>187000</v>
      </c>
      <c r="G712" s="705"/>
    </row>
    <row r="713" spans="1:7" s="44" customFormat="1" ht="21.75" customHeight="1">
      <c r="A713" s="275"/>
      <c r="B713" s="192" t="s">
        <v>280</v>
      </c>
      <c r="C713" s="948"/>
      <c r="D713" s="168" t="s">
        <v>89</v>
      </c>
      <c r="E713" s="191"/>
      <c r="F713" s="194">
        <v>145000</v>
      </c>
      <c r="G713" s="705"/>
    </row>
    <row r="714" spans="1:7" s="44" customFormat="1" ht="21.75" customHeight="1">
      <c r="A714" s="275"/>
      <c r="B714" s="192" t="s">
        <v>525</v>
      </c>
      <c r="C714" s="449"/>
      <c r="D714" s="168" t="s">
        <v>89</v>
      </c>
      <c r="E714" s="191"/>
      <c r="F714" s="320">
        <v>200000</v>
      </c>
      <c r="G714" s="705"/>
    </row>
    <row r="715" spans="1:7" s="44" customFormat="1" ht="21.75" customHeight="1">
      <c r="A715" s="275"/>
      <c r="B715" s="192" t="s">
        <v>526</v>
      </c>
      <c r="C715" s="449"/>
      <c r="D715" s="168" t="s">
        <v>89</v>
      </c>
      <c r="E715" s="191"/>
      <c r="F715" s="320">
        <v>231000</v>
      </c>
      <c r="G715" s="705"/>
    </row>
    <row r="716" spans="1:7" s="44" customFormat="1" ht="21.75" customHeight="1">
      <c r="A716" s="275"/>
      <c r="B716" s="192" t="s">
        <v>281</v>
      </c>
      <c r="C716" s="449"/>
      <c r="D716" s="168" t="s">
        <v>445</v>
      </c>
      <c r="E716" s="191"/>
      <c r="F716" s="320">
        <v>238000</v>
      </c>
      <c r="G716" s="705"/>
    </row>
    <row r="717" spans="1:7" s="44" customFormat="1" ht="21.75" customHeight="1">
      <c r="A717" s="275"/>
      <c r="B717" s="192" t="s">
        <v>282</v>
      </c>
      <c r="C717" s="449"/>
      <c r="D717" s="168" t="s">
        <v>89</v>
      </c>
      <c r="E717" s="191"/>
      <c r="F717" s="194">
        <v>184000</v>
      </c>
      <c r="G717" s="705"/>
    </row>
    <row r="718" spans="1:7" s="44" customFormat="1" ht="21.75" customHeight="1">
      <c r="A718" s="275"/>
      <c r="B718" s="192" t="s">
        <v>283</v>
      </c>
      <c r="C718" s="449"/>
      <c r="D718" s="168" t="s">
        <v>89</v>
      </c>
      <c r="E718" s="191"/>
      <c r="F718" s="194">
        <v>150000</v>
      </c>
      <c r="G718" s="705"/>
    </row>
    <row r="719" spans="1:7" s="44" customFormat="1" ht="21.75" customHeight="1">
      <c r="A719" s="275"/>
      <c r="B719" s="192" t="s">
        <v>284</v>
      </c>
      <c r="C719" s="449"/>
      <c r="D719" s="168" t="s">
        <v>89</v>
      </c>
      <c r="E719" s="191"/>
      <c r="F719" s="194">
        <v>141000</v>
      </c>
      <c r="G719" s="705"/>
    </row>
    <row r="720" spans="1:7" s="44" customFormat="1" ht="21.75" customHeight="1">
      <c r="A720" s="275"/>
      <c r="B720" s="192" t="s">
        <v>527</v>
      </c>
      <c r="C720" s="449"/>
      <c r="D720" s="168" t="s">
        <v>89</v>
      </c>
      <c r="E720" s="191"/>
      <c r="F720" s="320">
        <v>325000</v>
      </c>
      <c r="G720" s="705"/>
    </row>
    <row r="721" spans="1:7" s="44" customFormat="1" ht="21.75" customHeight="1">
      <c r="A721" s="275"/>
      <c r="B721" s="192" t="s">
        <v>528</v>
      </c>
      <c r="C721" s="449"/>
      <c r="D721" s="168" t="s">
        <v>89</v>
      </c>
      <c r="E721" s="191"/>
      <c r="F721" s="320">
        <v>340000</v>
      </c>
      <c r="G721" s="705"/>
    </row>
    <row r="722" spans="1:7" s="44" customFormat="1" ht="21.75" customHeight="1">
      <c r="A722" s="275"/>
      <c r="B722" s="192" t="s">
        <v>285</v>
      </c>
      <c r="C722" s="450"/>
      <c r="D722" s="168" t="s">
        <v>89</v>
      </c>
      <c r="E722" s="191"/>
      <c r="F722" s="194">
        <v>178000</v>
      </c>
      <c r="G722" s="705"/>
    </row>
    <row r="723" spans="1:7" s="44" customFormat="1" ht="43.5" customHeight="1">
      <c r="A723" s="367">
        <v>7</v>
      </c>
      <c r="B723" s="952" t="s">
        <v>1394</v>
      </c>
      <c r="C723" s="861"/>
      <c r="D723" s="861"/>
      <c r="E723" s="861"/>
      <c r="F723" s="862"/>
      <c r="G723" s="705"/>
    </row>
    <row r="724" spans="1:7" s="44" customFormat="1" ht="21.75" customHeight="1">
      <c r="A724" s="275"/>
      <c r="B724" s="192" t="s">
        <v>746</v>
      </c>
      <c r="C724" s="421"/>
      <c r="D724" s="168" t="s">
        <v>42</v>
      </c>
      <c r="E724" s="191"/>
      <c r="F724" s="194">
        <v>127400</v>
      </c>
      <c r="G724" s="705"/>
    </row>
    <row r="725" spans="1:7" s="44" customFormat="1" ht="21.75" customHeight="1">
      <c r="A725" s="275"/>
      <c r="B725" s="192" t="s">
        <v>747</v>
      </c>
      <c r="C725" s="421"/>
      <c r="D725" s="648" t="s">
        <v>89</v>
      </c>
      <c r="E725" s="191"/>
      <c r="F725" s="194">
        <v>136500</v>
      </c>
      <c r="G725" s="705"/>
    </row>
    <row r="726" spans="1:7" s="44" customFormat="1" ht="21.75" customHeight="1">
      <c r="A726" s="275"/>
      <c r="B726" s="192" t="s">
        <v>754</v>
      </c>
      <c r="C726" s="421"/>
      <c r="D726" s="648" t="s">
        <v>89</v>
      </c>
      <c r="E726" s="191"/>
      <c r="F726" s="194">
        <v>208000</v>
      </c>
      <c r="G726" s="705"/>
    </row>
    <row r="727" spans="1:7" s="44" customFormat="1" ht="21.75" customHeight="1">
      <c r="A727" s="275"/>
      <c r="B727" s="192" t="s">
        <v>755</v>
      </c>
      <c r="C727" s="421"/>
      <c r="D727" s="648" t="s">
        <v>89</v>
      </c>
      <c r="E727" s="191"/>
      <c r="F727" s="194">
        <v>224900</v>
      </c>
      <c r="G727" s="705"/>
    </row>
    <row r="728" spans="1:7" s="44" customFormat="1" ht="21.75" customHeight="1">
      <c r="A728" s="275"/>
      <c r="B728" s="192" t="s">
        <v>748</v>
      </c>
      <c r="C728" s="421"/>
      <c r="D728" s="648" t="s">
        <v>89</v>
      </c>
      <c r="E728" s="191"/>
      <c r="F728" s="194">
        <v>127400</v>
      </c>
      <c r="G728" s="705"/>
    </row>
    <row r="729" spans="1:7" s="44" customFormat="1" ht="21.75" customHeight="1">
      <c r="A729" s="275"/>
      <c r="B729" s="192" t="s">
        <v>749</v>
      </c>
      <c r="C729" s="421"/>
      <c r="D729" s="648" t="s">
        <v>89</v>
      </c>
      <c r="E729" s="191"/>
      <c r="F729" s="194">
        <v>195000</v>
      </c>
      <c r="G729" s="705"/>
    </row>
    <row r="730" spans="1:7" s="44" customFormat="1" ht="21.75" customHeight="1">
      <c r="A730" s="275"/>
      <c r="B730" s="192" t="s">
        <v>750</v>
      </c>
      <c r="C730" s="421"/>
      <c r="D730" s="648" t="s">
        <v>89</v>
      </c>
      <c r="E730" s="191"/>
      <c r="F730" s="194">
        <v>201500</v>
      </c>
      <c r="G730" s="705"/>
    </row>
    <row r="731" spans="1:7" s="44" customFormat="1" ht="21.75" customHeight="1">
      <c r="A731" s="275"/>
      <c r="B731" s="192" t="s">
        <v>751</v>
      </c>
      <c r="C731" s="421"/>
      <c r="D731" s="648" t="s">
        <v>89</v>
      </c>
      <c r="E731" s="191"/>
      <c r="F731" s="194">
        <v>227500</v>
      </c>
      <c r="G731" s="705"/>
    </row>
    <row r="732" spans="1:7" s="44" customFormat="1" ht="21.75" customHeight="1">
      <c r="A732" s="275"/>
      <c r="B732" s="192" t="s">
        <v>752</v>
      </c>
      <c r="C732" s="421"/>
      <c r="D732" s="648" t="s">
        <v>89</v>
      </c>
      <c r="E732" s="191"/>
      <c r="F732" s="194">
        <v>218400</v>
      </c>
      <c r="G732" s="705"/>
    </row>
    <row r="733" spans="1:7" s="44" customFormat="1" ht="21.75" customHeight="1">
      <c r="A733" s="275"/>
      <c r="B733" s="192" t="s">
        <v>753</v>
      </c>
      <c r="C733" s="421"/>
      <c r="D733" s="648" t="s">
        <v>89</v>
      </c>
      <c r="E733" s="191"/>
      <c r="F733" s="194">
        <v>221000</v>
      </c>
      <c r="G733" s="705"/>
    </row>
    <row r="734" spans="1:7" s="44" customFormat="1" ht="42" customHeight="1">
      <c r="A734" s="367">
        <v>8</v>
      </c>
      <c r="B734" s="952" t="s">
        <v>868</v>
      </c>
      <c r="C734" s="1065"/>
      <c r="D734" s="1065"/>
      <c r="E734" s="1065"/>
      <c r="F734" s="862"/>
      <c r="G734" s="705"/>
    </row>
    <row r="735" spans="1:7" s="44" customFormat="1" ht="24.75" customHeight="1">
      <c r="A735" s="367"/>
      <c r="B735" s="467" t="s">
        <v>895</v>
      </c>
      <c r="C735" s="316"/>
      <c r="D735" s="168" t="s">
        <v>42</v>
      </c>
      <c r="E735" s="316"/>
      <c r="F735" s="469">
        <v>235345</v>
      </c>
      <c r="G735" s="705"/>
    </row>
    <row r="736" spans="1:7" s="44" customFormat="1" ht="24.75" customHeight="1">
      <c r="A736" s="367"/>
      <c r="B736" s="467" t="s">
        <v>872</v>
      </c>
      <c r="C736" s="316"/>
      <c r="D736" s="648" t="s">
        <v>89</v>
      </c>
      <c r="E736" s="316"/>
      <c r="F736" s="469">
        <v>235345</v>
      </c>
      <c r="G736" s="705"/>
    </row>
    <row r="737" spans="1:7" s="44" customFormat="1" ht="24.75" customHeight="1">
      <c r="A737" s="367"/>
      <c r="B737" s="467" t="s">
        <v>873</v>
      </c>
      <c r="C737" s="316"/>
      <c r="D737" s="648" t="s">
        <v>89</v>
      </c>
      <c r="E737" s="316"/>
      <c r="F737" s="469">
        <v>317350</v>
      </c>
      <c r="G737" s="705"/>
    </row>
    <row r="738" spans="1:7" s="44" customFormat="1" ht="24.75" customHeight="1">
      <c r="A738" s="367"/>
      <c r="B738" s="467" t="s">
        <v>874</v>
      </c>
      <c r="C738" s="316"/>
      <c r="D738" s="648" t="s">
        <v>89</v>
      </c>
      <c r="E738" s="316"/>
      <c r="F738" s="469">
        <v>113300</v>
      </c>
      <c r="G738" s="705"/>
    </row>
    <row r="739" spans="1:7" s="44" customFormat="1" ht="24.75" customHeight="1">
      <c r="A739" s="367"/>
      <c r="B739" s="467" t="s">
        <v>875</v>
      </c>
      <c r="C739" s="316"/>
      <c r="D739" s="648" t="s">
        <v>89</v>
      </c>
      <c r="E739" s="316"/>
      <c r="F739" s="469">
        <v>203500</v>
      </c>
      <c r="G739" s="705"/>
    </row>
    <row r="740" spans="1:7" s="44" customFormat="1" ht="24.75" customHeight="1">
      <c r="A740" s="367"/>
      <c r="B740" s="467" t="s">
        <v>876</v>
      </c>
      <c r="C740" s="316"/>
      <c r="D740" s="648" t="s">
        <v>89</v>
      </c>
      <c r="E740" s="316"/>
      <c r="F740" s="469">
        <v>159500</v>
      </c>
      <c r="G740" s="705"/>
    </row>
    <row r="741" spans="1:7" s="44" customFormat="1" ht="24.75" customHeight="1">
      <c r="A741" s="367"/>
      <c r="B741" s="467" t="s">
        <v>877</v>
      </c>
      <c r="C741" s="316"/>
      <c r="D741" s="648" t="s">
        <v>89</v>
      </c>
      <c r="E741" s="316"/>
      <c r="F741" s="469">
        <v>252890</v>
      </c>
      <c r="G741" s="705"/>
    </row>
    <row r="742" spans="1:7" s="44" customFormat="1" ht="24.75" customHeight="1">
      <c r="A742" s="367"/>
      <c r="B742" s="467" t="s">
        <v>878</v>
      </c>
      <c r="C742" s="316"/>
      <c r="D742" s="648" t="s">
        <v>89</v>
      </c>
      <c r="E742" s="316"/>
      <c r="F742" s="469">
        <v>266200</v>
      </c>
      <c r="G742" s="705"/>
    </row>
    <row r="743" spans="1:7" s="44" customFormat="1" ht="24.75" customHeight="1">
      <c r="A743" s="367"/>
      <c r="B743" s="467" t="s">
        <v>879</v>
      </c>
      <c r="C743" s="316"/>
      <c r="D743" s="648" t="s">
        <v>89</v>
      </c>
      <c r="E743" s="316"/>
      <c r="F743" s="469">
        <v>292820</v>
      </c>
      <c r="G743" s="705"/>
    </row>
    <row r="744" spans="1:7" s="44" customFormat="1" ht="24.75" customHeight="1">
      <c r="A744" s="367"/>
      <c r="B744" s="467" t="s">
        <v>880</v>
      </c>
      <c r="C744" s="316"/>
      <c r="D744" s="648" t="s">
        <v>89</v>
      </c>
      <c r="E744" s="316"/>
      <c r="F744" s="469">
        <v>292820</v>
      </c>
      <c r="G744" s="705"/>
    </row>
    <row r="745" spans="1:7" s="44" customFormat="1" ht="24.75" customHeight="1">
      <c r="A745" s="367"/>
      <c r="B745" s="467" t="s">
        <v>881</v>
      </c>
      <c r="C745" s="316"/>
      <c r="D745" s="648" t="s">
        <v>89</v>
      </c>
      <c r="E745" s="316"/>
      <c r="F745" s="469">
        <v>292820</v>
      </c>
      <c r="G745" s="705"/>
    </row>
    <row r="746" spans="1:7" s="44" customFormat="1" ht="24.75" customHeight="1" hidden="1">
      <c r="A746" s="367"/>
      <c r="B746" s="467" t="s">
        <v>869</v>
      </c>
      <c r="C746" s="316"/>
      <c r="D746" s="648" t="s">
        <v>89</v>
      </c>
      <c r="E746" s="316"/>
      <c r="F746" s="469"/>
      <c r="G746" s="705"/>
    </row>
    <row r="747" spans="1:7" s="44" customFormat="1" ht="24.75" customHeight="1">
      <c r="A747" s="367"/>
      <c r="B747" s="467" t="s">
        <v>882</v>
      </c>
      <c r="C747" s="316"/>
      <c r="D747" s="648" t="s">
        <v>89</v>
      </c>
      <c r="E747" s="316"/>
      <c r="F747" s="469">
        <v>354475</v>
      </c>
      <c r="G747" s="705"/>
    </row>
    <row r="748" spans="1:7" s="44" customFormat="1" ht="24.75" customHeight="1" hidden="1">
      <c r="A748" s="367"/>
      <c r="B748" s="467" t="s">
        <v>869</v>
      </c>
      <c r="C748" s="316"/>
      <c r="D748" s="648" t="s">
        <v>89</v>
      </c>
      <c r="E748" s="316"/>
      <c r="F748" s="469"/>
      <c r="G748" s="705"/>
    </row>
    <row r="749" spans="1:7" s="44" customFormat="1" ht="24.75" customHeight="1">
      <c r="A749" s="367"/>
      <c r="B749" s="467" t="s">
        <v>883</v>
      </c>
      <c r="C749" s="316"/>
      <c r="D749" s="648" t="s">
        <v>89</v>
      </c>
      <c r="E749" s="316"/>
      <c r="F749" s="469">
        <v>462000</v>
      </c>
      <c r="G749" s="705"/>
    </row>
    <row r="750" spans="1:7" s="44" customFormat="1" ht="24.75" customHeight="1">
      <c r="A750" s="367"/>
      <c r="B750" s="467" t="s">
        <v>884</v>
      </c>
      <c r="C750" s="316"/>
      <c r="D750" s="648" t="s">
        <v>89</v>
      </c>
      <c r="E750" s="316"/>
      <c r="F750" s="469">
        <v>528000</v>
      </c>
      <c r="G750" s="705"/>
    </row>
    <row r="751" spans="1:7" s="44" customFormat="1" ht="24.75" customHeight="1">
      <c r="A751" s="367"/>
      <c r="B751" s="467" t="s">
        <v>885</v>
      </c>
      <c r="C751" s="316"/>
      <c r="D751" s="648" t="s">
        <v>89</v>
      </c>
      <c r="E751" s="316"/>
      <c r="F751" s="469">
        <v>605000</v>
      </c>
      <c r="G751" s="705"/>
    </row>
    <row r="752" spans="1:7" s="44" customFormat="1" ht="24.75" customHeight="1">
      <c r="A752" s="367"/>
      <c r="B752" s="467" t="s">
        <v>886</v>
      </c>
      <c r="C752" s="316"/>
      <c r="D752" s="648" t="s">
        <v>89</v>
      </c>
      <c r="E752" s="316"/>
      <c r="F752" s="469">
        <v>139342.5</v>
      </c>
      <c r="G752" s="705"/>
    </row>
    <row r="753" spans="1:7" s="44" customFormat="1" ht="24.75" customHeight="1">
      <c r="A753" s="367"/>
      <c r="B753" s="467" t="s">
        <v>887</v>
      </c>
      <c r="C753" s="316"/>
      <c r="D753" s="648" t="s">
        <v>89</v>
      </c>
      <c r="E753" s="316"/>
      <c r="F753" s="469">
        <v>235345.00000000003</v>
      </c>
      <c r="G753" s="705"/>
    </row>
    <row r="754" spans="1:7" s="44" customFormat="1" ht="24.75" customHeight="1" hidden="1">
      <c r="A754" s="367"/>
      <c r="B754" s="467" t="s">
        <v>870</v>
      </c>
      <c r="C754" s="316"/>
      <c r="D754" s="648" t="s">
        <v>89</v>
      </c>
      <c r="E754" s="316"/>
      <c r="F754" s="469"/>
      <c r="G754" s="705"/>
    </row>
    <row r="755" spans="1:7" s="44" customFormat="1" ht="24.75" customHeight="1">
      <c r="A755" s="367"/>
      <c r="B755" s="467" t="s">
        <v>888</v>
      </c>
      <c r="C755" s="316"/>
      <c r="D755" s="648" t="s">
        <v>89</v>
      </c>
      <c r="E755" s="316"/>
      <c r="F755" s="469">
        <v>297000</v>
      </c>
      <c r="G755" s="705"/>
    </row>
    <row r="756" spans="1:7" s="44" customFormat="1" ht="24.75" customHeight="1" hidden="1">
      <c r="A756" s="367"/>
      <c r="B756" s="467" t="s">
        <v>871</v>
      </c>
      <c r="C756" s="316"/>
      <c r="D756" s="648" t="s">
        <v>89</v>
      </c>
      <c r="E756" s="316"/>
      <c r="F756" s="469"/>
      <c r="G756" s="705"/>
    </row>
    <row r="757" spans="1:7" s="44" customFormat="1" ht="24.75" customHeight="1">
      <c r="A757" s="367"/>
      <c r="B757" s="467" t="s">
        <v>889</v>
      </c>
      <c r="C757" s="316"/>
      <c r="D757" s="648" t="s">
        <v>89</v>
      </c>
      <c r="E757" s="316"/>
      <c r="F757" s="469">
        <v>317350</v>
      </c>
      <c r="G757" s="705"/>
    </row>
    <row r="758" spans="1:7" s="44" customFormat="1" ht="21.75" customHeight="1" hidden="1">
      <c r="A758" s="275"/>
      <c r="B758" s="192" t="s">
        <v>870</v>
      </c>
      <c r="C758" s="421"/>
      <c r="D758" s="648" t="s">
        <v>89</v>
      </c>
      <c r="E758" s="191"/>
      <c r="F758" s="468"/>
      <c r="G758" s="705"/>
    </row>
    <row r="759" spans="1:7" s="44" customFormat="1" ht="21.75" customHeight="1">
      <c r="A759" s="275"/>
      <c r="B759" s="192" t="s">
        <v>890</v>
      </c>
      <c r="C759" s="421"/>
      <c r="D759" s="648" t="s">
        <v>89</v>
      </c>
      <c r="E759" s="191"/>
      <c r="F759" s="468">
        <v>352000</v>
      </c>
      <c r="G759" s="705"/>
    </row>
    <row r="760" spans="1:7" s="44" customFormat="1" ht="21.75" customHeight="1" hidden="1">
      <c r="A760" s="275"/>
      <c r="B760" s="192" t="s">
        <v>871</v>
      </c>
      <c r="C760" s="421"/>
      <c r="D760" s="648" t="s">
        <v>89</v>
      </c>
      <c r="E760" s="191"/>
      <c r="F760" s="468"/>
      <c r="G760" s="705"/>
    </row>
    <row r="761" spans="1:7" s="44" customFormat="1" ht="21.75" customHeight="1">
      <c r="A761" s="275"/>
      <c r="B761" s="192" t="s">
        <v>891</v>
      </c>
      <c r="C761" s="421"/>
      <c r="D761" s="648" t="s">
        <v>89</v>
      </c>
      <c r="E761" s="191"/>
      <c r="F761" s="468">
        <v>880000</v>
      </c>
      <c r="G761" s="705"/>
    </row>
    <row r="762" spans="1:7" s="44" customFormat="1" ht="21.75" customHeight="1">
      <c r="A762" s="275"/>
      <c r="B762" s="192" t="s">
        <v>892</v>
      </c>
      <c r="C762" s="421"/>
      <c r="D762" s="648" t="s">
        <v>89</v>
      </c>
      <c r="E762" s="191"/>
      <c r="F762" s="468">
        <v>550000</v>
      </c>
      <c r="G762" s="705"/>
    </row>
    <row r="763" spans="1:7" s="44" customFormat="1" ht="21.75" customHeight="1">
      <c r="A763" s="275"/>
      <c r="B763" s="192" t="s">
        <v>893</v>
      </c>
      <c r="C763" s="421"/>
      <c r="D763" s="648" t="s">
        <v>89</v>
      </c>
      <c r="E763" s="191"/>
      <c r="F763" s="468">
        <v>308000</v>
      </c>
      <c r="G763" s="705"/>
    </row>
    <row r="764" spans="1:7" s="44" customFormat="1" ht="21.75" customHeight="1">
      <c r="A764" s="275"/>
      <c r="B764" s="192" t="s">
        <v>894</v>
      </c>
      <c r="C764" s="421"/>
      <c r="D764" s="648" t="s">
        <v>89</v>
      </c>
      <c r="E764" s="191"/>
      <c r="F764" s="468">
        <v>385000</v>
      </c>
      <c r="G764" s="705"/>
    </row>
    <row r="765" spans="1:7" s="22" customFormat="1" ht="21.75" customHeight="1">
      <c r="A765" s="277" t="s">
        <v>5</v>
      </c>
      <c r="B765" s="290" t="s">
        <v>416</v>
      </c>
      <c r="C765" s="292"/>
      <c r="D765" s="85"/>
      <c r="E765" s="100"/>
      <c r="F765" s="100"/>
      <c r="G765" s="32"/>
    </row>
    <row r="766" spans="1:7" s="44" customFormat="1" ht="21.75" customHeight="1">
      <c r="A766" s="282">
        <v>1</v>
      </c>
      <c r="B766" s="651" t="s">
        <v>379</v>
      </c>
      <c r="C766" s="690"/>
      <c r="D766" s="77"/>
      <c r="E766" s="80"/>
      <c r="F766" s="80"/>
      <c r="G766" s="705"/>
    </row>
    <row r="767" spans="1:7" s="22" customFormat="1" ht="42.75" customHeight="1">
      <c r="A767" s="282" t="s">
        <v>392</v>
      </c>
      <c r="B767" s="849" t="s">
        <v>2007</v>
      </c>
      <c r="C767" s="850"/>
      <c r="D767" s="850"/>
      <c r="E767" s="850"/>
      <c r="F767" s="851"/>
      <c r="G767" s="32"/>
    </row>
    <row r="768" spans="1:7" s="22" customFormat="1" ht="26.25" customHeight="1">
      <c r="A768" s="282"/>
      <c r="B768" s="81" t="s">
        <v>1221</v>
      </c>
      <c r="C768" s="283"/>
      <c r="D768" s="77" t="s">
        <v>87</v>
      </c>
      <c r="E768" s="256"/>
      <c r="F768" s="256">
        <v>23000</v>
      </c>
      <c r="G768" s="32"/>
    </row>
    <row r="769" spans="1:7" s="22" customFormat="1" ht="21.75" customHeight="1">
      <c r="A769" s="282"/>
      <c r="B769" s="81" t="s">
        <v>1222</v>
      </c>
      <c r="C769" s="283"/>
      <c r="D769" s="77" t="s">
        <v>89</v>
      </c>
      <c r="E769" s="256"/>
      <c r="F769" s="256">
        <v>14000</v>
      </c>
      <c r="G769" s="32"/>
    </row>
    <row r="770" spans="1:7" s="22" customFormat="1" ht="21.75" customHeight="1">
      <c r="A770" s="282"/>
      <c r="B770" s="81" t="s">
        <v>1220</v>
      </c>
      <c r="C770" s="283"/>
      <c r="D770" s="77" t="s">
        <v>89</v>
      </c>
      <c r="E770" s="256"/>
      <c r="F770" s="256">
        <v>13000</v>
      </c>
      <c r="G770" s="32"/>
    </row>
    <row r="771" spans="1:7" s="22" customFormat="1" ht="21.75" customHeight="1">
      <c r="A771" s="282"/>
      <c r="B771" s="81" t="s">
        <v>1223</v>
      </c>
      <c r="C771" s="283"/>
      <c r="D771" s="77" t="s">
        <v>89</v>
      </c>
      <c r="E771" s="256"/>
      <c r="F771" s="256">
        <v>27000</v>
      </c>
      <c r="G771" s="32"/>
    </row>
    <row r="772" spans="1:7" s="22" customFormat="1" ht="21.75" customHeight="1">
      <c r="A772" s="282"/>
      <c r="B772" s="81" t="s">
        <v>1216</v>
      </c>
      <c r="C772" s="283"/>
      <c r="D772" s="77" t="s">
        <v>89</v>
      </c>
      <c r="E772" s="256"/>
      <c r="F772" s="256">
        <v>4000</v>
      </c>
      <c r="G772" s="32"/>
    </row>
    <row r="773" spans="1:7" s="22" customFormat="1" ht="21.75" customHeight="1">
      <c r="A773" s="282"/>
      <c r="B773" s="81" t="s">
        <v>1215</v>
      </c>
      <c r="C773" s="283"/>
      <c r="D773" s="77" t="s">
        <v>89</v>
      </c>
      <c r="E773" s="256"/>
      <c r="F773" s="256">
        <v>8000</v>
      </c>
      <c r="G773" s="32"/>
    </row>
    <row r="774" spans="1:7" s="22" customFormat="1" ht="21.75" customHeight="1">
      <c r="A774" s="282"/>
      <c r="B774" s="81" t="s">
        <v>1217</v>
      </c>
      <c r="C774" s="283"/>
      <c r="D774" s="77" t="s">
        <v>89</v>
      </c>
      <c r="E774" s="256"/>
      <c r="F774" s="256">
        <v>7800</v>
      </c>
      <c r="G774" s="32"/>
    </row>
    <row r="775" spans="1:7" s="22" customFormat="1" ht="21.75" customHeight="1">
      <c r="A775" s="282"/>
      <c r="B775" s="81" t="s">
        <v>1218</v>
      </c>
      <c r="C775" s="283"/>
      <c r="D775" s="77" t="s">
        <v>89</v>
      </c>
      <c r="E775" s="571"/>
      <c r="F775" s="256">
        <v>7500</v>
      </c>
      <c r="G775" s="32"/>
    </row>
    <row r="776" spans="1:7" s="22" customFormat="1" ht="21.75" customHeight="1">
      <c r="A776" s="282"/>
      <c r="B776" s="81" t="s">
        <v>1219</v>
      </c>
      <c r="C776" s="283"/>
      <c r="D776" s="77" t="s">
        <v>89</v>
      </c>
      <c r="E776" s="566"/>
      <c r="F776" s="256">
        <v>7500</v>
      </c>
      <c r="G776" s="32"/>
    </row>
    <row r="777" spans="1:7" s="22" customFormat="1" ht="21.75" customHeight="1">
      <c r="A777" s="282"/>
      <c r="B777" s="81" t="s">
        <v>1224</v>
      </c>
      <c r="C777" s="283"/>
      <c r="D777" s="77" t="s">
        <v>89</v>
      </c>
      <c r="E777" s="572"/>
      <c r="F777" s="570">
        <v>3400</v>
      </c>
      <c r="G777" s="32"/>
    </row>
    <row r="778" spans="1:7" s="22" customFormat="1" ht="39" customHeight="1">
      <c r="A778" s="282" t="s">
        <v>393</v>
      </c>
      <c r="B778" s="849" t="s">
        <v>1158</v>
      </c>
      <c r="C778" s="850"/>
      <c r="D778" s="850"/>
      <c r="E778" s="850"/>
      <c r="F778" s="851"/>
      <c r="G778" s="32"/>
    </row>
    <row r="779" spans="1:7" s="22" customFormat="1" ht="21.75" customHeight="1">
      <c r="A779" s="282"/>
      <c r="B779" s="404" t="s">
        <v>723</v>
      </c>
      <c r="C779" s="410"/>
      <c r="D779" s="410"/>
      <c r="E779" s="410"/>
      <c r="F779" s="411"/>
      <c r="G779" s="32"/>
    </row>
    <row r="780" spans="1:7" s="22" customFormat="1" ht="21.75" customHeight="1">
      <c r="A780" s="282"/>
      <c r="B780" s="76" t="s">
        <v>722</v>
      </c>
      <c r="C780" s="283"/>
      <c r="D780" s="77" t="s">
        <v>87</v>
      </c>
      <c r="E780" s="256"/>
      <c r="F780" s="256">
        <v>15900</v>
      </c>
      <c r="G780" s="32"/>
    </row>
    <row r="781" spans="1:7" s="22" customFormat="1" ht="21.75" customHeight="1">
      <c r="A781" s="282"/>
      <c r="B781" s="76" t="s">
        <v>713</v>
      </c>
      <c r="C781" s="283"/>
      <c r="D781" s="77" t="s">
        <v>89</v>
      </c>
      <c r="E781" s="256"/>
      <c r="F781" s="256">
        <v>26760</v>
      </c>
      <c r="G781" s="32"/>
    </row>
    <row r="782" spans="1:7" s="22" customFormat="1" ht="21.75" customHeight="1">
      <c r="A782" s="282"/>
      <c r="B782" s="76" t="s">
        <v>714</v>
      </c>
      <c r="C782" s="283"/>
      <c r="D782" s="77" t="s">
        <v>89</v>
      </c>
      <c r="E782" s="256"/>
      <c r="F782" s="256">
        <v>26760</v>
      </c>
      <c r="G782" s="32"/>
    </row>
    <row r="783" spans="1:7" s="22" customFormat="1" ht="21.75" customHeight="1">
      <c r="A783" s="282"/>
      <c r="B783" s="406" t="s">
        <v>715</v>
      </c>
      <c r="C783" s="283"/>
      <c r="D783" s="77" t="s">
        <v>89</v>
      </c>
      <c r="E783" s="256"/>
      <c r="F783" s="256"/>
      <c r="G783" s="32"/>
    </row>
    <row r="784" spans="1:7" s="22" customFormat="1" ht="21.75" customHeight="1">
      <c r="A784" s="282"/>
      <c r="B784" s="409" t="s">
        <v>721</v>
      </c>
      <c r="C784" s="283"/>
      <c r="D784" s="77" t="s">
        <v>89</v>
      </c>
      <c r="E784" s="256"/>
      <c r="F784" s="256">
        <v>9480</v>
      </c>
      <c r="G784" s="32"/>
    </row>
    <row r="785" spans="1:7" s="22" customFormat="1" ht="21.75" customHeight="1">
      <c r="A785" s="282"/>
      <c r="B785" s="409" t="s">
        <v>720</v>
      </c>
      <c r="C785" s="283"/>
      <c r="D785" s="77" t="s">
        <v>89</v>
      </c>
      <c r="E785" s="256"/>
      <c r="F785" s="256">
        <v>5700</v>
      </c>
      <c r="G785" s="32"/>
    </row>
    <row r="786" spans="1:7" s="22" customFormat="1" ht="21.75" customHeight="1">
      <c r="A786" s="282"/>
      <c r="B786" s="76" t="s">
        <v>719</v>
      </c>
      <c r="C786" s="283"/>
      <c r="D786" s="77" t="s">
        <v>89</v>
      </c>
      <c r="E786" s="256"/>
      <c r="F786" s="256">
        <v>17950</v>
      </c>
      <c r="G786" s="32"/>
    </row>
    <row r="787" spans="1:7" s="22" customFormat="1" ht="21.75" customHeight="1">
      <c r="A787" s="282"/>
      <c r="B787" s="76" t="s">
        <v>718</v>
      </c>
      <c r="C787" s="283"/>
      <c r="D787" s="77" t="s">
        <v>89</v>
      </c>
      <c r="E787" s="256"/>
      <c r="F787" s="256">
        <v>6870</v>
      </c>
      <c r="G787" s="32"/>
    </row>
    <row r="788" spans="1:7" s="22" customFormat="1" ht="21.75" customHeight="1">
      <c r="A788" s="282"/>
      <c r="B788" s="76" t="s">
        <v>717</v>
      </c>
      <c r="C788" s="283"/>
      <c r="D788" s="77" t="s">
        <v>89</v>
      </c>
      <c r="E788" s="256"/>
      <c r="F788" s="256">
        <v>9470</v>
      </c>
      <c r="G788" s="32"/>
    </row>
    <row r="789" spans="1:7" s="22" customFormat="1" ht="21.75" customHeight="1">
      <c r="A789" s="282"/>
      <c r="B789" s="409" t="s">
        <v>716</v>
      </c>
      <c r="C789" s="283"/>
      <c r="D789" s="77" t="s">
        <v>89</v>
      </c>
      <c r="E789" s="256"/>
      <c r="F789" s="256">
        <v>12560</v>
      </c>
      <c r="G789" s="32"/>
    </row>
    <row r="790" spans="1:7" s="22" customFormat="1" ht="24" customHeight="1">
      <c r="A790" s="282" t="s">
        <v>397</v>
      </c>
      <c r="B790" s="900" t="s">
        <v>417</v>
      </c>
      <c r="C790" s="901"/>
      <c r="D790" s="901"/>
      <c r="E790" s="901"/>
      <c r="F790" s="902"/>
      <c r="G790" s="32"/>
    </row>
    <row r="791" spans="1:6" s="32" customFormat="1" ht="21.75" customHeight="1">
      <c r="A791" s="232"/>
      <c r="B791" s="76" t="s">
        <v>493</v>
      </c>
      <c r="C791" s="82" t="s">
        <v>194</v>
      </c>
      <c r="D791" s="77" t="s">
        <v>87</v>
      </c>
      <c r="E791" s="80"/>
      <c r="F791" s="80"/>
    </row>
    <row r="792" spans="1:6" s="32" customFormat="1" ht="21.75" customHeight="1">
      <c r="A792" s="232"/>
      <c r="B792" s="76" t="s">
        <v>141</v>
      </c>
      <c r="C792" s="75" t="s">
        <v>89</v>
      </c>
      <c r="D792" s="77" t="s">
        <v>89</v>
      </c>
      <c r="E792" s="78">
        <v>15000</v>
      </c>
      <c r="F792" s="80"/>
    </row>
    <row r="793" spans="1:6" s="32" customFormat="1" ht="41.25" customHeight="1">
      <c r="A793" s="232"/>
      <c r="B793" s="76" t="s">
        <v>142</v>
      </c>
      <c r="C793" s="75" t="s">
        <v>89</v>
      </c>
      <c r="D793" s="77" t="s">
        <v>89</v>
      </c>
      <c r="E793" s="78">
        <v>15500</v>
      </c>
      <c r="F793" s="80"/>
    </row>
    <row r="794" spans="1:6" s="32" customFormat="1" ht="21.75" customHeight="1">
      <c r="A794" s="232"/>
      <c r="B794" s="76" t="s">
        <v>143</v>
      </c>
      <c r="C794" s="75" t="s">
        <v>89</v>
      </c>
      <c r="D794" s="77" t="s">
        <v>89</v>
      </c>
      <c r="E794" s="79">
        <v>16500</v>
      </c>
      <c r="F794" s="80"/>
    </row>
    <row r="795" spans="1:7" s="22" customFormat="1" ht="21.75" customHeight="1">
      <c r="A795" s="282"/>
      <c r="B795" s="76" t="s">
        <v>144</v>
      </c>
      <c r="C795" s="75" t="s">
        <v>89</v>
      </c>
      <c r="D795" s="77" t="s">
        <v>89</v>
      </c>
      <c r="E795" s="78">
        <v>25000</v>
      </c>
      <c r="F795" s="80"/>
      <c r="G795" s="32"/>
    </row>
    <row r="796" spans="1:7" s="22" customFormat="1" ht="21.75" customHeight="1">
      <c r="A796" s="282"/>
      <c r="B796" s="76" t="s">
        <v>145</v>
      </c>
      <c r="C796" s="75" t="s">
        <v>89</v>
      </c>
      <c r="D796" s="77" t="s">
        <v>89</v>
      </c>
      <c r="E796" s="78">
        <v>25000</v>
      </c>
      <c r="F796" s="80"/>
      <c r="G796" s="32"/>
    </row>
    <row r="797" spans="1:7" s="22" customFormat="1" ht="21.75" customHeight="1">
      <c r="A797" s="282"/>
      <c r="B797" s="76" t="s">
        <v>146</v>
      </c>
      <c r="C797" s="75" t="s">
        <v>89</v>
      </c>
      <c r="D797" s="77" t="s">
        <v>89</v>
      </c>
      <c r="E797" s="78">
        <v>30000</v>
      </c>
      <c r="F797" s="80"/>
      <c r="G797" s="32"/>
    </row>
    <row r="798" spans="1:7" s="22" customFormat="1" ht="21.75" customHeight="1">
      <c r="A798" s="282"/>
      <c r="B798" s="76" t="s">
        <v>147</v>
      </c>
      <c r="C798" s="75" t="s">
        <v>89</v>
      </c>
      <c r="D798" s="77" t="s">
        <v>89</v>
      </c>
      <c r="E798" s="78">
        <v>30000</v>
      </c>
      <c r="F798" s="80"/>
      <c r="G798" s="32"/>
    </row>
    <row r="799" spans="1:7" s="22" customFormat="1" ht="21.75" customHeight="1">
      <c r="A799" s="282"/>
      <c r="B799" s="76" t="s">
        <v>148</v>
      </c>
      <c r="C799" s="75" t="s">
        <v>89</v>
      </c>
      <c r="D799" s="77" t="s">
        <v>89</v>
      </c>
      <c r="E799" s="78">
        <v>37000</v>
      </c>
      <c r="F799" s="80"/>
      <c r="G799" s="32"/>
    </row>
    <row r="800" spans="1:7" s="22" customFormat="1" ht="21.75" customHeight="1">
      <c r="A800" s="282"/>
      <c r="B800" s="76" t="s">
        <v>149</v>
      </c>
      <c r="C800" s="75" t="s">
        <v>89</v>
      </c>
      <c r="D800" s="77" t="s">
        <v>89</v>
      </c>
      <c r="E800" s="78">
        <v>37000</v>
      </c>
      <c r="F800" s="80"/>
      <c r="G800" s="32"/>
    </row>
    <row r="801" spans="1:7" s="22" customFormat="1" ht="21.75" customHeight="1">
      <c r="A801" s="282"/>
      <c r="B801" s="76" t="s">
        <v>150</v>
      </c>
      <c r="C801" s="75" t="s">
        <v>89</v>
      </c>
      <c r="D801" s="77" t="s">
        <v>89</v>
      </c>
      <c r="E801" s="78">
        <v>42000</v>
      </c>
      <c r="F801" s="80"/>
      <c r="G801" s="32"/>
    </row>
    <row r="802" spans="1:7" s="22" customFormat="1" ht="21.75" customHeight="1">
      <c r="A802" s="282"/>
      <c r="B802" s="76" t="s">
        <v>151</v>
      </c>
      <c r="C802" s="75" t="s">
        <v>89</v>
      </c>
      <c r="D802" s="77" t="s">
        <v>89</v>
      </c>
      <c r="E802" s="78">
        <v>42000</v>
      </c>
      <c r="F802" s="80"/>
      <c r="G802" s="32"/>
    </row>
    <row r="803" spans="1:7" s="22" customFormat="1" ht="21.75" customHeight="1">
      <c r="A803" s="282"/>
      <c r="B803" s="76" t="s">
        <v>154</v>
      </c>
      <c r="C803" s="75" t="s">
        <v>89</v>
      </c>
      <c r="D803" s="77" t="s">
        <v>89</v>
      </c>
      <c r="E803" s="78">
        <v>320000</v>
      </c>
      <c r="F803" s="80"/>
      <c r="G803" s="32"/>
    </row>
    <row r="804" spans="1:7" s="22" customFormat="1" ht="21.75" customHeight="1">
      <c r="A804" s="282"/>
      <c r="B804" s="76" t="s">
        <v>152</v>
      </c>
      <c r="C804" s="75" t="s">
        <v>89</v>
      </c>
      <c r="D804" s="77" t="s">
        <v>89</v>
      </c>
      <c r="E804" s="78">
        <v>42000</v>
      </c>
      <c r="F804" s="80"/>
      <c r="G804" s="32"/>
    </row>
    <row r="805" spans="1:7" s="22" customFormat="1" ht="21.75" customHeight="1">
      <c r="A805" s="282"/>
      <c r="B805" s="76" t="s">
        <v>153</v>
      </c>
      <c r="C805" s="75" t="s">
        <v>89</v>
      </c>
      <c r="D805" s="77" t="s">
        <v>89</v>
      </c>
      <c r="E805" s="78">
        <v>320000</v>
      </c>
      <c r="F805" s="80"/>
      <c r="G805" s="32"/>
    </row>
    <row r="806" spans="1:7" s="22" customFormat="1" ht="21.75" customHeight="1">
      <c r="A806" s="282"/>
      <c r="B806" s="76" t="s">
        <v>155</v>
      </c>
      <c r="C806" s="75" t="s">
        <v>89</v>
      </c>
      <c r="D806" s="77" t="s">
        <v>89</v>
      </c>
      <c r="E806" s="80">
        <v>230000</v>
      </c>
      <c r="F806" s="80"/>
      <c r="G806" s="32"/>
    </row>
    <row r="807" spans="1:7" s="22" customFormat="1" ht="21.75" customHeight="1">
      <c r="A807" s="282"/>
      <c r="B807" s="81" t="s">
        <v>156</v>
      </c>
      <c r="C807" s="75" t="s">
        <v>89</v>
      </c>
      <c r="D807" s="77" t="s">
        <v>40</v>
      </c>
      <c r="E807" s="78">
        <f>100000/2</f>
        <v>50000</v>
      </c>
      <c r="F807" s="80"/>
      <c r="G807" s="32"/>
    </row>
    <row r="808" spans="1:7" s="22" customFormat="1" ht="21.75" customHeight="1">
      <c r="A808" s="282"/>
      <c r="B808" s="81" t="s">
        <v>157</v>
      </c>
      <c r="C808" s="75" t="s">
        <v>89</v>
      </c>
      <c r="D808" s="77" t="s">
        <v>40</v>
      </c>
      <c r="E808" s="78">
        <f>200000/5</f>
        <v>40000</v>
      </c>
      <c r="F808" s="80"/>
      <c r="G808" s="32"/>
    </row>
    <row r="809" spans="1:7" s="22" customFormat="1" ht="21.75" customHeight="1">
      <c r="A809" s="282"/>
      <c r="B809" s="76" t="s">
        <v>158</v>
      </c>
      <c r="C809" s="75" t="s">
        <v>89</v>
      </c>
      <c r="D809" s="77" t="s">
        <v>40</v>
      </c>
      <c r="E809" s="78">
        <v>130000</v>
      </c>
      <c r="F809" s="80"/>
      <c r="G809" s="32"/>
    </row>
    <row r="810" spans="1:7" s="22" customFormat="1" ht="21.75" customHeight="1">
      <c r="A810" s="282"/>
      <c r="B810" s="76" t="s">
        <v>159</v>
      </c>
      <c r="C810" s="75" t="s">
        <v>89</v>
      </c>
      <c r="D810" s="77" t="s">
        <v>30</v>
      </c>
      <c r="E810" s="80">
        <v>600</v>
      </c>
      <c r="F810" s="80"/>
      <c r="G810" s="32"/>
    </row>
    <row r="811" spans="1:7" s="22" customFormat="1" ht="37.5" customHeight="1">
      <c r="A811" s="282" t="s">
        <v>398</v>
      </c>
      <c r="B811" s="849" t="s">
        <v>657</v>
      </c>
      <c r="C811" s="850"/>
      <c r="D811" s="850"/>
      <c r="E811" s="850"/>
      <c r="F811" s="851"/>
      <c r="G811" s="32"/>
    </row>
    <row r="812" spans="1:7" s="22" customFormat="1" ht="21.75" customHeight="1">
      <c r="A812" s="282"/>
      <c r="B812" s="348" t="s">
        <v>653</v>
      </c>
      <c r="C812" s="82" t="s">
        <v>194</v>
      </c>
      <c r="D812" s="77" t="s">
        <v>87</v>
      </c>
      <c r="E812" s="77"/>
      <c r="F812" s="349">
        <v>14960</v>
      </c>
      <c r="G812" s="32"/>
    </row>
    <row r="813" spans="1:7" s="22" customFormat="1" ht="21.75" customHeight="1">
      <c r="A813" s="282"/>
      <c r="B813" s="348" t="s">
        <v>654</v>
      </c>
      <c r="C813" s="75" t="s">
        <v>89</v>
      </c>
      <c r="D813" s="51" t="s">
        <v>89</v>
      </c>
      <c r="E813" s="77"/>
      <c r="F813" s="349">
        <v>16940</v>
      </c>
      <c r="G813" s="32"/>
    </row>
    <row r="814" spans="1:7" s="22" customFormat="1" ht="21.75" customHeight="1">
      <c r="A814" s="282"/>
      <c r="B814" s="348" t="s">
        <v>655</v>
      </c>
      <c r="C814" s="75" t="s">
        <v>89</v>
      </c>
      <c r="D814" s="51" t="s">
        <v>89</v>
      </c>
      <c r="E814" s="77"/>
      <c r="F814" s="349">
        <v>24200</v>
      </c>
      <c r="G814" s="32"/>
    </row>
    <row r="815" spans="1:7" s="22" customFormat="1" ht="21.75" customHeight="1">
      <c r="A815" s="282"/>
      <c r="B815" s="348" t="s">
        <v>652</v>
      </c>
      <c r="C815" s="75" t="s">
        <v>89</v>
      </c>
      <c r="D815" s="51" t="s">
        <v>89</v>
      </c>
      <c r="E815" s="77"/>
      <c r="F815" s="349">
        <v>29700</v>
      </c>
      <c r="G815" s="32"/>
    </row>
    <row r="816" spans="1:7" s="22" customFormat="1" ht="21.75" customHeight="1">
      <c r="A816" s="282"/>
      <c r="B816" s="348" t="s">
        <v>656</v>
      </c>
      <c r="C816" s="75" t="s">
        <v>89</v>
      </c>
      <c r="D816" s="51" t="s">
        <v>89</v>
      </c>
      <c r="E816" s="77"/>
      <c r="F816" s="349">
        <v>42900</v>
      </c>
      <c r="G816" s="32"/>
    </row>
    <row r="817" spans="1:7" s="22" customFormat="1" ht="21.75" customHeight="1">
      <c r="A817" s="282"/>
      <c r="B817" s="348" t="s">
        <v>651</v>
      </c>
      <c r="C817" s="75" t="s">
        <v>89</v>
      </c>
      <c r="D817" s="51" t="s">
        <v>89</v>
      </c>
      <c r="E817" s="77"/>
      <c r="F817" s="349">
        <v>34100</v>
      </c>
      <c r="G817" s="32"/>
    </row>
    <row r="818" spans="1:7" s="22" customFormat="1" ht="44.25" customHeight="1">
      <c r="A818" s="282" t="s">
        <v>399</v>
      </c>
      <c r="B818" s="1066" t="s">
        <v>976</v>
      </c>
      <c r="C818" s="1067"/>
      <c r="D818" s="1067"/>
      <c r="E818" s="1067"/>
      <c r="F818" s="1068"/>
      <c r="G818" s="32"/>
    </row>
    <row r="819" spans="1:7" s="22" customFormat="1" ht="21.75" customHeight="1">
      <c r="A819" s="282"/>
      <c r="B819" s="679" t="s">
        <v>942</v>
      </c>
      <c r="C819" s="410"/>
      <c r="D819" s="410"/>
      <c r="E819" s="77"/>
      <c r="F819" s="349"/>
      <c r="G819" s="32"/>
    </row>
    <row r="820" spans="1:7" s="22" customFormat="1" ht="21.75" customHeight="1">
      <c r="A820" s="282"/>
      <c r="B820" s="76" t="s">
        <v>954</v>
      </c>
      <c r="C820" s="283"/>
      <c r="D820" s="77" t="s">
        <v>87</v>
      </c>
      <c r="E820" s="77"/>
      <c r="F820" s="349">
        <v>15100</v>
      </c>
      <c r="G820" s="32"/>
    </row>
    <row r="821" spans="1:7" s="22" customFormat="1" ht="21.75" customHeight="1">
      <c r="A821" s="282"/>
      <c r="B821" s="76" t="s">
        <v>713</v>
      </c>
      <c r="C821" s="283"/>
      <c r="D821" s="77" t="s">
        <v>89</v>
      </c>
      <c r="E821" s="77"/>
      <c r="F821" s="349">
        <v>21600</v>
      </c>
      <c r="G821" s="32"/>
    </row>
    <row r="822" spans="1:7" s="22" customFormat="1" ht="21.75" customHeight="1">
      <c r="A822" s="282"/>
      <c r="B822" s="76" t="s">
        <v>714</v>
      </c>
      <c r="C822" s="283"/>
      <c r="D822" s="77" t="s">
        <v>89</v>
      </c>
      <c r="E822" s="77"/>
      <c r="F822" s="349">
        <v>21600</v>
      </c>
      <c r="G822" s="32"/>
    </row>
    <row r="823" spans="1:7" s="22" customFormat="1" ht="21.75" customHeight="1">
      <c r="A823" s="282"/>
      <c r="B823" s="76" t="s">
        <v>146</v>
      </c>
      <c r="C823" s="75"/>
      <c r="D823" s="77" t="s">
        <v>89</v>
      </c>
      <c r="E823" s="77"/>
      <c r="F823" s="349">
        <v>27100</v>
      </c>
      <c r="G823" s="32"/>
    </row>
    <row r="824" spans="1:7" s="22" customFormat="1" ht="21.75" customHeight="1">
      <c r="A824" s="282"/>
      <c r="B824" s="76" t="s">
        <v>147</v>
      </c>
      <c r="C824" s="75"/>
      <c r="D824" s="77" t="s">
        <v>89</v>
      </c>
      <c r="E824" s="77"/>
      <c r="F824" s="349">
        <v>27100</v>
      </c>
      <c r="G824" s="32"/>
    </row>
    <row r="825" spans="1:7" s="22" customFormat="1" ht="21.75" customHeight="1">
      <c r="A825" s="282"/>
      <c r="B825" s="76" t="s">
        <v>148</v>
      </c>
      <c r="C825" s="75"/>
      <c r="D825" s="77" t="s">
        <v>89</v>
      </c>
      <c r="E825" s="77"/>
      <c r="F825" s="349">
        <v>33100</v>
      </c>
      <c r="G825" s="32"/>
    </row>
    <row r="826" spans="1:7" s="22" customFormat="1" ht="21.75" customHeight="1">
      <c r="A826" s="282"/>
      <c r="B826" s="76" t="s">
        <v>149</v>
      </c>
      <c r="C826" s="75"/>
      <c r="D826" s="77" t="s">
        <v>89</v>
      </c>
      <c r="E826" s="77"/>
      <c r="F826" s="349">
        <v>33100</v>
      </c>
      <c r="G826" s="32"/>
    </row>
    <row r="827" spans="1:7" s="22" customFormat="1" ht="21.75" customHeight="1">
      <c r="A827" s="282"/>
      <c r="B827" s="76" t="s">
        <v>150</v>
      </c>
      <c r="C827" s="75"/>
      <c r="D827" s="77" t="s">
        <v>89</v>
      </c>
      <c r="E827" s="77"/>
      <c r="F827" s="349">
        <v>40100</v>
      </c>
      <c r="G827" s="32"/>
    </row>
    <row r="828" spans="1:7" s="22" customFormat="1" ht="21.75" customHeight="1">
      <c r="A828" s="282"/>
      <c r="B828" s="76" t="s">
        <v>151</v>
      </c>
      <c r="C828" s="75"/>
      <c r="D828" s="77" t="s">
        <v>89</v>
      </c>
      <c r="E828" s="77"/>
      <c r="F828" s="349">
        <v>40100</v>
      </c>
      <c r="G828" s="32"/>
    </row>
    <row r="829" spans="1:7" s="22" customFormat="1" ht="38.25" customHeight="1">
      <c r="A829" s="282"/>
      <c r="B829" s="76" t="s">
        <v>943</v>
      </c>
      <c r="C829" s="75"/>
      <c r="D829" s="77" t="s">
        <v>87</v>
      </c>
      <c r="E829" s="77"/>
      <c r="F829" s="349">
        <v>251000</v>
      </c>
      <c r="G829" s="32"/>
    </row>
    <row r="830" spans="1:7" s="22" customFormat="1" ht="21.75" customHeight="1">
      <c r="A830" s="282"/>
      <c r="B830" s="76" t="s">
        <v>944</v>
      </c>
      <c r="C830" s="75"/>
      <c r="D830" s="77" t="s">
        <v>945</v>
      </c>
      <c r="E830" s="77"/>
      <c r="F830" s="349">
        <v>230000</v>
      </c>
      <c r="G830" s="32"/>
    </row>
    <row r="831" spans="1:7" s="22" customFormat="1" ht="21.75" customHeight="1">
      <c r="A831" s="282"/>
      <c r="B831" s="76" t="s">
        <v>946</v>
      </c>
      <c r="C831" s="75"/>
      <c r="D831" s="77" t="s">
        <v>947</v>
      </c>
      <c r="E831" s="77"/>
      <c r="F831" s="349">
        <v>750000</v>
      </c>
      <c r="G831" s="32"/>
    </row>
    <row r="832" spans="1:7" s="22" customFormat="1" ht="21.75" customHeight="1">
      <c r="A832" s="282"/>
      <c r="B832" s="76" t="s">
        <v>948</v>
      </c>
      <c r="C832" s="75"/>
      <c r="D832" s="77" t="s">
        <v>87</v>
      </c>
      <c r="E832" s="77"/>
      <c r="F832" s="349">
        <v>280000</v>
      </c>
      <c r="G832" s="32"/>
    </row>
    <row r="833" spans="1:7" s="22" customFormat="1" ht="21.75" customHeight="1">
      <c r="A833" s="282"/>
      <c r="B833" s="76" t="s">
        <v>949</v>
      </c>
      <c r="C833" s="75"/>
      <c r="D833" s="77" t="s">
        <v>950</v>
      </c>
      <c r="E833" s="77"/>
      <c r="F833" s="349">
        <v>230000</v>
      </c>
      <c r="G833" s="32"/>
    </row>
    <row r="834" spans="1:7" s="22" customFormat="1" ht="21.75" customHeight="1">
      <c r="A834" s="282"/>
      <c r="B834" s="76" t="s">
        <v>951</v>
      </c>
      <c r="C834" s="75"/>
      <c r="D834" s="77" t="s">
        <v>950</v>
      </c>
      <c r="E834" s="77"/>
      <c r="F834" s="349">
        <v>130000</v>
      </c>
      <c r="G834" s="32"/>
    </row>
    <row r="835" spans="1:7" s="22" customFormat="1" ht="21.75" customHeight="1">
      <c r="A835" s="282"/>
      <c r="B835" s="76" t="s">
        <v>952</v>
      </c>
      <c r="C835" s="75"/>
      <c r="D835" s="77" t="s">
        <v>945</v>
      </c>
      <c r="E835" s="77"/>
      <c r="F835" s="349">
        <v>500000</v>
      </c>
      <c r="G835" s="32"/>
    </row>
    <row r="836" spans="1:7" s="22" customFormat="1" ht="21.75" customHeight="1">
      <c r="A836" s="282"/>
      <c r="B836" s="76" t="s">
        <v>953</v>
      </c>
      <c r="C836" s="75"/>
      <c r="D836" s="77" t="s">
        <v>945</v>
      </c>
      <c r="E836" s="77"/>
      <c r="F836" s="349">
        <v>250000</v>
      </c>
      <c r="G836" s="32"/>
    </row>
    <row r="837" spans="1:7" s="44" customFormat="1" ht="21.75" customHeight="1">
      <c r="A837" s="282">
        <v>2</v>
      </c>
      <c r="B837" s="691" t="s">
        <v>374</v>
      </c>
      <c r="C837" s="692"/>
      <c r="D837" s="692"/>
      <c r="E837" s="692"/>
      <c r="F837" s="692"/>
      <c r="G837" s="705"/>
    </row>
    <row r="838" spans="1:7" s="22" customFormat="1" ht="41.25" customHeight="1">
      <c r="A838" s="798" t="s">
        <v>392</v>
      </c>
      <c r="B838" s="903" t="s">
        <v>2119</v>
      </c>
      <c r="C838" s="904"/>
      <c r="D838" s="904"/>
      <c r="E838" s="904"/>
      <c r="F838" s="905"/>
      <c r="G838" s="32"/>
    </row>
    <row r="839" spans="1:7" s="22" customFormat="1" ht="18.75" hidden="1">
      <c r="A839" s="798"/>
      <c r="B839" s="956" t="s">
        <v>1498</v>
      </c>
      <c r="C839" s="957"/>
      <c r="D839" s="957"/>
      <c r="E839" s="957"/>
      <c r="F839" s="958"/>
      <c r="G839" s="32"/>
    </row>
    <row r="840" spans="1:7" s="22" customFormat="1" ht="21.75" customHeight="1">
      <c r="A840" s="798"/>
      <c r="B840" s="656" t="s">
        <v>1072</v>
      </c>
      <c r="C840" s="229"/>
      <c r="D840" s="134"/>
      <c r="E840" s="56"/>
      <c r="F840" s="56"/>
      <c r="G840" s="32"/>
    </row>
    <row r="841" spans="1:7" s="22" customFormat="1" ht="18.75">
      <c r="A841" s="798"/>
      <c r="B841" s="57" t="s">
        <v>126</v>
      </c>
      <c r="C841" s="229" t="s">
        <v>557</v>
      </c>
      <c r="D841" s="134" t="s">
        <v>96</v>
      </c>
      <c r="E841" s="56"/>
      <c r="F841" s="56">
        <v>142000</v>
      </c>
      <c r="G841" s="32"/>
    </row>
    <row r="842" spans="1:7" s="22" customFormat="1" ht="18.75">
      <c r="A842" s="798"/>
      <c r="B842" s="57" t="s">
        <v>127</v>
      </c>
      <c r="C842" s="134" t="s">
        <v>89</v>
      </c>
      <c r="D842" s="134" t="s">
        <v>96</v>
      </c>
      <c r="E842" s="56"/>
      <c r="F842" s="56">
        <v>150000</v>
      </c>
      <c r="G842" s="32"/>
    </row>
    <row r="843" spans="1:7" s="22" customFormat="1" ht="18.75">
      <c r="A843" s="798"/>
      <c r="B843" s="57" t="s">
        <v>128</v>
      </c>
      <c r="C843" s="134" t="s">
        <v>89</v>
      </c>
      <c r="D843" s="134" t="s">
        <v>96</v>
      </c>
      <c r="E843" s="56"/>
      <c r="F843" s="56">
        <v>167000</v>
      </c>
      <c r="G843" s="32"/>
    </row>
    <row r="844" spans="1:7" s="22" customFormat="1" ht="18.75">
      <c r="A844" s="798"/>
      <c r="B844" s="57" t="s">
        <v>1225</v>
      </c>
      <c r="C844" s="134" t="s">
        <v>89</v>
      </c>
      <c r="D844" s="134" t="s">
        <v>96</v>
      </c>
      <c r="E844" s="56"/>
      <c r="F844" s="56">
        <v>175000</v>
      </c>
      <c r="G844" s="32"/>
    </row>
    <row r="845" spans="1:7" s="22" customFormat="1" ht="18.75">
      <c r="A845" s="798"/>
      <c r="B845" s="55" t="s">
        <v>1454</v>
      </c>
      <c r="C845" s="271"/>
      <c r="D845" s="134"/>
      <c r="E845" s="56"/>
      <c r="F845" s="56"/>
      <c r="G845" s="32"/>
    </row>
    <row r="846" spans="1:7" s="22" customFormat="1" ht="33">
      <c r="A846" s="798"/>
      <c r="B846" s="57" t="s">
        <v>126</v>
      </c>
      <c r="C846" s="573" t="s">
        <v>559</v>
      </c>
      <c r="D846" s="134" t="s">
        <v>96</v>
      </c>
      <c r="E846" s="56"/>
      <c r="F846" s="56">
        <v>142000</v>
      </c>
      <c r="G846" s="32"/>
    </row>
    <row r="847" spans="1:7" s="22" customFormat="1" ht="18.75">
      <c r="A847" s="798"/>
      <c r="B847" s="57" t="s">
        <v>127</v>
      </c>
      <c r="C847" s="134" t="s">
        <v>89</v>
      </c>
      <c r="D847" s="134" t="s">
        <v>89</v>
      </c>
      <c r="E847" s="56"/>
      <c r="F847" s="56">
        <v>152000</v>
      </c>
      <c r="G847" s="32"/>
    </row>
    <row r="848" spans="1:7" s="22" customFormat="1" ht="18.75">
      <c r="A848" s="798"/>
      <c r="B848" s="57" t="s">
        <v>128</v>
      </c>
      <c r="C848" s="134" t="s">
        <v>89</v>
      </c>
      <c r="D848" s="134" t="s">
        <v>89</v>
      </c>
      <c r="E848" s="56"/>
      <c r="F848" s="56">
        <v>168000</v>
      </c>
      <c r="G848" s="32"/>
    </row>
    <row r="849" spans="1:7" s="22" customFormat="1" ht="18.75">
      <c r="A849" s="798"/>
      <c r="B849" s="55" t="s">
        <v>810</v>
      </c>
      <c r="C849" s="229"/>
      <c r="D849" s="134"/>
      <c r="E849" s="56"/>
      <c r="F849" s="56"/>
      <c r="G849" s="32"/>
    </row>
    <row r="850" spans="1:7" s="22" customFormat="1" ht="18.75">
      <c r="A850" s="798"/>
      <c r="B850" s="57" t="s">
        <v>127</v>
      </c>
      <c r="C850" s="229" t="s">
        <v>558</v>
      </c>
      <c r="D850" s="134" t="s">
        <v>96</v>
      </c>
      <c r="E850" s="56"/>
      <c r="F850" s="56">
        <v>164000</v>
      </c>
      <c r="G850" s="32"/>
    </row>
    <row r="851" spans="1:7" s="22" customFormat="1" ht="18.75">
      <c r="A851" s="798"/>
      <c r="B851" s="543" t="s">
        <v>128</v>
      </c>
      <c r="C851" s="544" t="s">
        <v>560</v>
      </c>
      <c r="D851" s="230" t="s">
        <v>96</v>
      </c>
      <c r="E851" s="231"/>
      <c r="F851" s="231">
        <v>182000</v>
      </c>
      <c r="G851" s="32"/>
    </row>
    <row r="852" spans="1:7" s="22" customFormat="1" ht="18.75" hidden="1">
      <c r="A852" s="546" t="s">
        <v>393</v>
      </c>
      <c r="B852" s="950" t="s">
        <v>1226</v>
      </c>
      <c r="C852" s="950"/>
      <c r="D852" s="950"/>
      <c r="E852" s="950"/>
      <c r="F852" s="951"/>
      <c r="G852" s="32"/>
    </row>
    <row r="853" spans="1:7" s="22" customFormat="1" ht="37.5" hidden="1">
      <c r="A853" s="545"/>
      <c r="B853" s="444" t="s">
        <v>711</v>
      </c>
      <c r="D853" s="445"/>
      <c r="E853" s="446"/>
      <c r="F853" s="447"/>
      <c r="G853" s="32"/>
    </row>
    <row r="854" spans="1:7" s="22" customFormat="1" ht="18.75" hidden="1">
      <c r="A854" s="132"/>
      <c r="B854" s="57" t="s">
        <v>125</v>
      </c>
      <c r="C854" s="448"/>
      <c r="D854" s="134" t="s">
        <v>96</v>
      </c>
      <c r="E854" s="56"/>
      <c r="F854" s="336">
        <v>84000</v>
      </c>
      <c r="G854" s="32"/>
    </row>
    <row r="855" spans="1:7" s="22" customFormat="1" ht="18.75" hidden="1">
      <c r="A855" s="132"/>
      <c r="B855" s="57" t="s">
        <v>126</v>
      </c>
      <c r="C855" s="448"/>
      <c r="D855" s="134" t="s">
        <v>89</v>
      </c>
      <c r="E855" s="56"/>
      <c r="F855" s="336">
        <v>89000</v>
      </c>
      <c r="G855" s="32"/>
    </row>
    <row r="856" spans="1:7" s="22" customFormat="1" ht="18.75" hidden="1">
      <c r="A856" s="132"/>
      <c r="B856" s="57" t="s">
        <v>127</v>
      </c>
      <c r="C856" s="1072" t="s">
        <v>214</v>
      </c>
      <c r="D856" s="134" t="s">
        <v>89</v>
      </c>
      <c r="E856" s="56"/>
      <c r="F856" s="336">
        <v>94000</v>
      </c>
      <c r="G856" s="32"/>
    </row>
    <row r="857" spans="1:7" s="22" customFormat="1" ht="18.75" hidden="1">
      <c r="A857" s="132"/>
      <c r="B857" s="57" t="s">
        <v>546</v>
      </c>
      <c r="C857" s="948"/>
      <c r="D857" s="134" t="s">
        <v>89</v>
      </c>
      <c r="E857" s="56"/>
      <c r="F857" s="336">
        <v>100000</v>
      </c>
      <c r="G857" s="32"/>
    </row>
    <row r="858" spans="1:7" s="22" customFormat="1" ht="18.75" hidden="1">
      <c r="A858" s="132"/>
      <c r="B858" s="57" t="s">
        <v>128</v>
      </c>
      <c r="C858" s="948"/>
      <c r="D858" s="134" t="s">
        <v>89</v>
      </c>
      <c r="E858" s="56"/>
      <c r="F858" s="336">
        <v>105000</v>
      </c>
      <c r="G858" s="32"/>
    </row>
    <row r="859" spans="1:7" s="22" customFormat="1" ht="18.75" hidden="1">
      <c r="A859" s="132"/>
      <c r="B859" s="57" t="s">
        <v>547</v>
      </c>
      <c r="C859" s="948"/>
      <c r="D859" s="134" t="s">
        <v>89</v>
      </c>
      <c r="E859" s="56"/>
      <c r="F859" s="336">
        <v>114000</v>
      </c>
      <c r="G859" s="32"/>
    </row>
    <row r="860" spans="1:7" s="22" customFormat="1" ht="18.75" hidden="1">
      <c r="A860" s="132"/>
      <c r="B860" s="57" t="s">
        <v>548</v>
      </c>
      <c r="C860" s="948"/>
      <c r="D860" s="134" t="s">
        <v>89</v>
      </c>
      <c r="E860" s="56"/>
      <c r="F860" s="336">
        <v>123000</v>
      </c>
      <c r="G860" s="32"/>
    </row>
    <row r="861" spans="1:7" s="22" customFormat="1" ht="37.5" hidden="1">
      <c r="A861" s="132"/>
      <c r="B861" s="218" t="s">
        <v>708</v>
      </c>
      <c r="C861" s="948"/>
      <c r="D861" s="134"/>
      <c r="E861" s="56"/>
      <c r="F861" s="234"/>
      <c r="G861" s="32"/>
    </row>
    <row r="862" spans="1:7" s="22" customFormat="1" ht="18.75" hidden="1">
      <c r="A862" s="132"/>
      <c r="B862" s="57" t="s">
        <v>126</v>
      </c>
      <c r="C862" s="948"/>
      <c r="D862" s="134" t="s">
        <v>96</v>
      </c>
      <c r="E862" s="56"/>
      <c r="F862" s="224">
        <v>95000</v>
      </c>
      <c r="G862" s="32"/>
    </row>
    <row r="863" spans="1:7" s="22" customFormat="1" ht="18.75" hidden="1">
      <c r="A863" s="132"/>
      <c r="B863" s="57" t="s">
        <v>127</v>
      </c>
      <c r="C863" s="948"/>
      <c r="D863" s="134" t="s">
        <v>89</v>
      </c>
      <c r="E863" s="56"/>
      <c r="F863" s="224">
        <v>99000</v>
      </c>
      <c r="G863" s="32"/>
    </row>
    <row r="864" spans="1:7" s="22" customFormat="1" ht="18.75" hidden="1">
      <c r="A864" s="132"/>
      <c r="B864" s="57" t="s">
        <v>546</v>
      </c>
      <c r="C864" s="948"/>
      <c r="D864" s="134" t="s">
        <v>89</v>
      </c>
      <c r="E864" s="56"/>
      <c r="F864" s="224">
        <v>104000</v>
      </c>
      <c r="G864" s="32"/>
    </row>
    <row r="865" spans="1:7" s="22" customFormat="1" ht="18.75" hidden="1">
      <c r="A865" s="132"/>
      <c r="B865" s="57" t="s">
        <v>128</v>
      </c>
      <c r="C865" s="948"/>
      <c r="D865" s="134" t="s">
        <v>89</v>
      </c>
      <c r="E865" s="56"/>
      <c r="F865" s="224">
        <v>108000</v>
      </c>
      <c r="G865" s="32"/>
    </row>
    <row r="866" spans="1:7" s="22" customFormat="1" ht="18.75" hidden="1">
      <c r="A866" s="343"/>
      <c r="B866" s="344" t="s">
        <v>210</v>
      </c>
      <c r="C866" s="1073"/>
      <c r="D866" s="345" t="s">
        <v>89</v>
      </c>
      <c r="E866" s="346"/>
      <c r="F866" s="347">
        <v>112000</v>
      </c>
      <c r="G866" s="32"/>
    </row>
    <row r="867" spans="1:7" s="22" customFormat="1" ht="37.5" hidden="1">
      <c r="A867" s="338"/>
      <c r="B867" s="339" t="s">
        <v>709</v>
      </c>
      <c r="C867" s="954" t="s">
        <v>215</v>
      </c>
      <c r="D867" s="340"/>
      <c r="E867" s="341"/>
      <c r="F867" s="342"/>
      <c r="G867" s="32"/>
    </row>
    <row r="868" spans="1:7" s="22" customFormat="1" ht="18.75" hidden="1">
      <c r="A868" s="132"/>
      <c r="B868" s="57" t="s">
        <v>125</v>
      </c>
      <c r="C868" s="955"/>
      <c r="D868" s="134" t="s">
        <v>89</v>
      </c>
      <c r="E868" s="56"/>
      <c r="F868" s="224">
        <v>89000</v>
      </c>
      <c r="G868" s="32"/>
    </row>
    <row r="869" spans="1:7" s="22" customFormat="1" ht="18.75" hidden="1">
      <c r="A869" s="132"/>
      <c r="B869" s="57" t="s">
        <v>127</v>
      </c>
      <c r="C869" s="955"/>
      <c r="D869" s="134" t="s">
        <v>89</v>
      </c>
      <c r="E869" s="56"/>
      <c r="F869" s="224">
        <v>98000</v>
      </c>
      <c r="G869" s="32"/>
    </row>
    <row r="870" spans="1:7" s="22" customFormat="1" ht="18.75" hidden="1">
      <c r="A870" s="132"/>
      <c r="B870" s="57" t="s">
        <v>128</v>
      </c>
      <c r="C870" s="955"/>
      <c r="D870" s="134" t="s">
        <v>89</v>
      </c>
      <c r="E870" s="56"/>
      <c r="F870" s="224">
        <v>107000</v>
      </c>
      <c r="G870" s="32"/>
    </row>
    <row r="871" spans="1:7" s="22" customFormat="1" ht="37.5" hidden="1">
      <c r="A871" s="132"/>
      <c r="B871" s="218" t="s">
        <v>710</v>
      </c>
      <c r="C871" s="335"/>
      <c r="D871" s="134"/>
      <c r="E871" s="56"/>
      <c r="F871" s="224"/>
      <c r="G871" s="32"/>
    </row>
    <row r="872" spans="1:7" s="22" customFormat="1" ht="18.75" hidden="1">
      <c r="A872" s="132"/>
      <c r="B872" s="57" t="s">
        <v>127</v>
      </c>
      <c r="C872" s="335"/>
      <c r="D872" s="134" t="s">
        <v>96</v>
      </c>
      <c r="E872" s="56"/>
      <c r="F872" s="224">
        <v>114000</v>
      </c>
      <c r="G872" s="32"/>
    </row>
    <row r="873" spans="1:7" s="22" customFormat="1" ht="18.75" hidden="1">
      <c r="A873" s="132"/>
      <c r="B873" s="57" t="s">
        <v>128</v>
      </c>
      <c r="C873" s="335"/>
      <c r="D873" s="134" t="s">
        <v>96</v>
      </c>
      <c r="E873" s="56"/>
      <c r="F873" s="224">
        <v>124000</v>
      </c>
      <c r="G873" s="32"/>
    </row>
    <row r="874" spans="1:7" s="22" customFormat="1" ht="64.5" customHeight="1">
      <c r="A874" s="337" t="s">
        <v>393</v>
      </c>
      <c r="B874" s="906" t="s">
        <v>2030</v>
      </c>
      <c r="C874" s="907"/>
      <c r="D874" s="907"/>
      <c r="E874" s="907"/>
      <c r="F874" s="908"/>
      <c r="G874" s="32"/>
    </row>
    <row r="875" spans="1:7" s="22" customFormat="1" ht="21.75" customHeight="1">
      <c r="A875" s="554"/>
      <c r="B875" s="657" t="s">
        <v>1107</v>
      </c>
      <c r="C875" s="947" t="s">
        <v>1121</v>
      </c>
      <c r="D875" s="658" t="s">
        <v>96</v>
      </c>
      <c r="E875" s="659"/>
      <c r="F875" s="757">
        <v>148978</v>
      </c>
      <c r="G875" s="32"/>
    </row>
    <row r="876" spans="1:7" s="22" customFormat="1" ht="21.75" customHeight="1">
      <c r="A876" s="554"/>
      <c r="B876" s="657" t="s">
        <v>1108</v>
      </c>
      <c r="C876" s="983"/>
      <c r="D876" s="660" t="s">
        <v>89</v>
      </c>
      <c r="E876" s="659"/>
      <c r="F876" s="757">
        <v>161568</v>
      </c>
      <c r="G876" s="32"/>
    </row>
    <row r="877" spans="1:7" s="22" customFormat="1" ht="21.75" customHeight="1">
      <c r="A877" s="554"/>
      <c r="B877" s="657" t="s">
        <v>1109</v>
      </c>
      <c r="C877" s="983"/>
      <c r="D877" s="660" t="s">
        <v>89</v>
      </c>
      <c r="E877" s="659"/>
      <c r="F877" s="661">
        <v>173641</v>
      </c>
      <c r="G877" s="32"/>
    </row>
    <row r="878" spans="1:7" s="22" customFormat="1" ht="21.75" customHeight="1" hidden="1">
      <c r="A878" s="554"/>
      <c r="B878" s="657" t="s">
        <v>1110</v>
      </c>
      <c r="C878" s="983"/>
      <c r="D878" s="660" t="s">
        <v>89</v>
      </c>
      <c r="E878" s="659"/>
      <c r="F878" s="661">
        <v>128000</v>
      </c>
      <c r="G878" s="32"/>
    </row>
    <row r="879" spans="1:7" s="22" customFormat="1" ht="21.75" customHeight="1" hidden="1">
      <c r="A879" s="554"/>
      <c r="B879" s="657" t="s">
        <v>1111</v>
      </c>
      <c r="C879" s="983"/>
      <c r="D879" s="660" t="s">
        <v>89</v>
      </c>
      <c r="E879" s="659"/>
      <c r="F879" s="661">
        <v>136000</v>
      </c>
      <c r="G879" s="32"/>
    </row>
    <row r="880" spans="1:7" s="22" customFormat="1" ht="21.75" customHeight="1" hidden="1">
      <c r="A880" s="554"/>
      <c r="B880" s="657" t="s">
        <v>1112</v>
      </c>
      <c r="C880" s="983"/>
      <c r="D880" s="660" t="s">
        <v>89</v>
      </c>
      <c r="E880" s="659"/>
      <c r="F880" s="661">
        <v>146000</v>
      </c>
      <c r="G880" s="32"/>
    </row>
    <row r="881" spans="1:7" s="22" customFormat="1" ht="23.25" customHeight="1">
      <c r="A881" s="554"/>
      <c r="B881" s="662" t="s">
        <v>1113</v>
      </c>
      <c r="C881" s="984"/>
      <c r="D881" s="660" t="s">
        <v>89</v>
      </c>
      <c r="E881" s="663"/>
      <c r="F881" s="661">
        <v>154953</v>
      </c>
      <c r="G881" s="32"/>
    </row>
    <row r="882" spans="1:7" s="22" customFormat="1" ht="21.75" customHeight="1">
      <c r="A882" s="554"/>
      <c r="B882" s="662" t="s">
        <v>1114</v>
      </c>
      <c r="C882" s="947" t="s">
        <v>1122</v>
      </c>
      <c r="D882" s="660" t="s">
        <v>89</v>
      </c>
      <c r="E882" s="663"/>
      <c r="F882" s="661">
        <v>168330</v>
      </c>
      <c r="G882" s="32"/>
    </row>
    <row r="883" spans="1:7" s="22" customFormat="1" ht="21.75" customHeight="1">
      <c r="A883" s="554"/>
      <c r="B883" s="662" t="s">
        <v>1332</v>
      </c>
      <c r="C883" s="948"/>
      <c r="D883" s="658" t="s">
        <v>96</v>
      </c>
      <c r="E883" s="663"/>
      <c r="F883" s="661">
        <v>196514</v>
      </c>
      <c r="G883" s="32"/>
    </row>
    <row r="884" spans="1:7" s="22" customFormat="1" ht="21.75" customHeight="1">
      <c r="A884" s="554"/>
      <c r="B884" s="662" t="s">
        <v>1115</v>
      </c>
      <c r="C884" s="948"/>
      <c r="D884" s="660" t="s">
        <v>89</v>
      </c>
      <c r="E884" s="663"/>
      <c r="F884" s="661">
        <v>160785</v>
      </c>
      <c r="G884" s="32"/>
    </row>
    <row r="885" spans="1:7" s="22" customFormat="1" ht="21.75" customHeight="1">
      <c r="A885" s="554"/>
      <c r="B885" s="662" t="s">
        <v>1116</v>
      </c>
      <c r="C885" s="948"/>
      <c r="D885" s="660" t="s">
        <v>89</v>
      </c>
      <c r="E885" s="663"/>
      <c r="F885" s="661">
        <v>173469</v>
      </c>
      <c r="G885" s="32"/>
    </row>
    <row r="886" spans="1:7" s="22" customFormat="1" ht="24" customHeight="1">
      <c r="A886" s="554"/>
      <c r="B886" s="662" t="s">
        <v>1117</v>
      </c>
      <c r="C886" s="948"/>
      <c r="D886" s="660" t="s">
        <v>89</v>
      </c>
      <c r="E886" s="663"/>
      <c r="F886" s="661">
        <v>187732</v>
      </c>
      <c r="G886" s="32"/>
    </row>
    <row r="887" spans="1:7" s="22" customFormat="1" ht="16.5">
      <c r="A887" s="554"/>
      <c r="B887" s="662" t="s">
        <v>1118</v>
      </c>
      <c r="C887" s="948"/>
      <c r="D887" s="660" t="s">
        <v>89</v>
      </c>
      <c r="E887" s="663"/>
      <c r="F887" s="661">
        <v>169949</v>
      </c>
      <c r="G887" s="32"/>
    </row>
    <row r="888" spans="1:7" s="22" customFormat="1" ht="16.5">
      <c r="A888" s="554"/>
      <c r="B888" s="662" t="s">
        <v>1119</v>
      </c>
      <c r="C888" s="948"/>
      <c r="D888" s="660" t="s">
        <v>89</v>
      </c>
      <c r="E888" s="663"/>
      <c r="F888" s="661">
        <v>184316</v>
      </c>
      <c r="G888" s="32"/>
    </row>
    <row r="889" spans="1:7" s="22" customFormat="1" ht="16.5">
      <c r="A889" s="554"/>
      <c r="B889" s="662" t="s">
        <v>1120</v>
      </c>
      <c r="C889" s="949"/>
      <c r="D889" s="660" t="s">
        <v>89</v>
      </c>
      <c r="E889" s="664"/>
      <c r="F889" s="661">
        <v>197746</v>
      </c>
      <c r="G889" s="32"/>
    </row>
    <row r="890" spans="1:7" s="22" customFormat="1" ht="42" customHeight="1">
      <c r="A890" s="563" t="s">
        <v>397</v>
      </c>
      <c r="B890" s="903" t="s">
        <v>2171</v>
      </c>
      <c r="C890" s="1013"/>
      <c r="D890" s="1013"/>
      <c r="E890" s="1013"/>
      <c r="F890" s="1014"/>
      <c r="G890" s="32"/>
    </row>
    <row r="891" spans="1:7" s="22" customFormat="1" ht="16.5">
      <c r="A891" s="562"/>
      <c r="B891" s="670" t="s">
        <v>1414</v>
      </c>
      <c r="C891" s="665"/>
      <c r="D891" s="666"/>
      <c r="E891" s="667"/>
      <c r="F891" s="668"/>
      <c r="G891" s="32"/>
    </row>
    <row r="892" spans="1:7" s="22" customFormat="1" ht="16.5">
      <c r="A892" s="562"/>
      <c r="B892" s="669" t="s">
        <v>1182</v>
      </c>
      <c r="C892" s="665" t="s">
        <v>1185</v>
      </c>
      <c r="D892" s="666" t="s">
        <v>96</v>
      </c>
      <c r="E892" s="667"/>
      <c r="F892" s="668">
        <v>125700</v>
      </c>
      <c r="G892" s="32"/>
    </row>
    <row r="893" spans="1:7" s="22" customFormat="1" ht="16.5">
      <c r="A893" s="562"/>
      <c r="B893" s="669" t="s">
        <v>1183</v>
      </c>
      <c r="C893" s="665" t="s">
        <v>1185</v>
      </c>
      <c r="D893" s="666" t="s">
        <v>96</v>
      </c>
      <c r="E893" s="667"/>
      <c r="F893" s="668">
        <v>138922</v>
      </c>
      <c r="G893" s="32"/>
    </row>
    <row r="894" spans="1:7" s="22" customFormat="1" ht="16.5">
      <c r="A894" s="562"/>
      <c r="B894" s="669" t="s">
        <v>1184</v>
      </c>
      <c r="C894" s="665" t="s">
        <v>1185</v>
      </c>
      <c r="D894" s="666" t="s">
        <v>96</v>
      </c>
      <c r="E894" s="667"/>
      <c r="F894" s="668">
        <v>152572</v>
      </c>
      <c r="G894" s="32"/>
    </row>
    <row r="895" spans="1:7" s="22" customFormat="1" ht="16.5">
      <c r="A895" s="562"/>
      <c r="B895" s="670" t="s">
        <v>1415</v>
      </c>
      <c r="C895" s="665"/>
      <c r="D895" s="666"/>
      <c r="E895" s="667"/>
      <c r="F895" s="668"/>
      <c r="G895" s="32"/>
    </row>
    <row r="896" spans="1:7" s="22" customFormat="1" ht="16.5">
      <c r="A896" s="562"/>
      <c r="B896" s="669" t="s">
        <v>1183</v>
      </c>
      <c r="C896" s="665" t="s">
        <v>1185</v>
      </c>
      <c r="D896" s="666" t="s">
        <v>96</v>
      </c>
      <c r="E896" s="667"/>
      <c r="F896" s="668">
        <v>147326</v>
      </c>
      <c r="G896" s="32"/>
    </row>
    <row r="897" spans="1:7" s="22" customFormat="1" ht="16.5">
      <c r="A897" s="562"/>
      <c r="B897" s="669" t="s">
        <v>1184</v>
      </c>
      <c r="C897" s="665" t="s">
        <v>1185</v>
      </c>
      <c r="D897" s="666" t="s">
        <v>96</v>
      </c>
      <c r="E897" s="667"/>
      <c r="F897" s="668">
        <v>158226</v>
      </c>
      <c r="G897" s="32"/>
    </row>
    <row r="898" spans="1:7" s="22" customFormat="1" ht="16.5">
      <c r="A898" s="562"/>
      <c r="B898" s="670" t="s">
        <v>1416</v>
      </c>
      <c r="C898" s="665"/>
      <c r="D898" s="666"/>
      <c r="E898" s="667"/>
      <c r="F898" s="668"/>
      <c r="G898" s="32"/>
    </row>
    <row r="899" spans="1:7" s="22" customFormat="1" ht="16.5">
      <c r="A899" s="562"/>
      <c r="B899" s="669" t="s">
        <v>1914</v>
      </c>
      <c r="C899" s="665" t="s">
        <v>1185</v>
      </c>
      <c r="D899" s="666" t="s">
        <v>96</v>
      </c>
      <c r="E899" s="667"/>
      <c r="F899" s="668">
        <v>129658</v>
      </c>
      <c r="G899" s="32"/>
    </row>
    <row r="900" spans="1:7" s="22" customFormat="1" ht="16.5">
      <c r="A900" s="562"/>
      <c r="B900" s="669" t="s">
        <v>1183</v>
      </c>
      <c r="C900" s="665" t="s">
        <v>1185</v>
      </c>
      <c r="D900" s="666" t="s">
        <v>96</v>
      </c>
      <c r="E900" s="667"/>
      <c r="F900" s="668">
        <v>142911</v>
      </c>
      <c r="G900" s="32"/>
    </row>
    <row r="901" spans="1:7" s="22" customFormat="1" ht="16.5">
      <c r="A901" s="562"/>
      <c r="B901" s="669" t="s">
        <v>1184</v>
      </c>
      <c r="C901" s="665" t="s">
        <v>1185</v>
      </c>
      <c r="D901" s="666" t="s">
        <v>96</v>
      </c>
      <c r="E901" s="667"/>
      <c r="F901" s="668">
        <v>153871</v>
      </c>
      <c r="G901" s="32"/>
    </row>
    <row r="902" spans="1:7" s="22" customFormat="1" ht="18.75">
      <c r="A902" s="548" t="s">
        <v>395</v>
      </c>
      <c r="B902" s="549" t="s">
        <v>418</v>
      </c>
      <c r="C902" s="550"/>
      <c r="D902" s="551"/>
      <c r="E902" s="552"/>
      <c r="F902" s="553"/>
      <c r="G902" s="32"/>
    </row>
    <row r="903" spans="1:7" s="44" customFormat="1" ht="55.5" customHeight="1">
      <c r="A903" s="275">
        <v>1</v>
      </c>
      <c r="B903" s="952" t="s">
        <v>1865</v>
      </c>
      <c r="C903" s="959"/>
      <c r="D903" s="959"/>
      <c r="E903" s="959"/>
      <c r="F903" s="960"/>
      <c r="G903" s="705"/>
    </row>
    <row r="904" spans="1:7" s="22" customFormat="1" ht="39" hidden="1">
      <c r="A904" s="175"/>
      <c r="B904" s="151" t="s">
        <v>1123</v>
      </c>
      <c r="C904" s="143"/>
      <c r="D904" s="135" t="s">
        <v>446</v>
      </c>
      <c r="E904" s="140"/>
      <c r="F904" s="141">
        <f>730000*1.1</f>
        <v>803000.0000000001</v>
      </c>
      <c r="G904" s="32"/>
    </row>
    <row r="905" spans="1:7" s="22" customFormat="1" ht="19.5" hidden="1">
      <c r="A905" s="175"/>
      <c r="B905" s="151" t="s">
        <v>60</v>
      </c>
      <c r="C905" s="143"/>
      <c r="D905" s="135" t="s">
        <v>89</v>
      </c>
      <c r="E905" s="140"/>
      <c r="F905" s="140">
        <v>450000</v>
      </c>
      <c r="G905" s="32"/>
    </row>
    <row r="906" spans="1:7" s="22" customFormat="1" ht="19.5" hidden="1">
      <c r="A906" s="175"/>
      <c r="B906" s="151" t="s">
        <v>95</v>
      </c>
      <c r="C906" s="143"/>
      <c r="D906" s="135" t="s">
        <v>89</v>
      </c>
      <c r="E906" s="140"/>
      <c r="F906" s="140">
        <v>415000</v>
      </c>
      <c r="G906" s="32"/>
    </row>
    <row r="907" spans="1:7" s="22" customFormat="1" ht="19.5" hidden="1">
      <c r="A907" s="175"/>
      <c r="B907" s="151" t="s">
        <v>458</v>
      </c>
      <c r="C907" s="143"/>
      <c r="D907" s="135" t="s">
        <v>89</v>
      </c>
      <c r="E907" s="140"/>
      <c r="F907" s="140">
        <v>480000</v>
      </c>
      <c r="G907" s="32"/>
    </row>
    <row r="908" spans="1:7" s="22" customFormat="1" ht="19.5" hidden="1">
      <c r="A908" s="175"/>
      <c r="B908" s="151" t="s">
        <v>69</v>
      </c>
      <c r="C908" s="143"/>
      <c r="D908" s="135" t="s">
        <v>89</v>
      </c>
      <c r="E908" s="140"/>
      <c r="F908" s="140">
        <v>530000</v>
      </c>
      <c r="G908" s="32"/>
    </row>
    <row r="909" spans="1:7" s="22" customFormat="1" ht="19.5" hidden="1">
      <c r="A909" s="175"/>
      <c r="B909" s="151" t="s">
        <v>64</v>
      </c>
      <c r="C909" s="143"/>
      <c r="D909" s="135" t="s">
        <v>89</v>
      </c>
      <c r="E909" s="140"/>
      <c r="F909" s="140">
        <v>260000</v>
      </c>
      <c r="G909" s="32"/>
    </row>
    <row r="910" spans="1:7" s="22" customFormat="1" ht="19.5" hidden="1">
      <c r="A910" s="175"/>
      <c r="B910" s="151" t="s">
        <v>73</v>
      </c>
      <c r="C910" s="143"/>
      <c r="D910" s="135" t="s">
        <v>89</v>
      </c>
      <c r="E910" s="140"/>
      <c r="F910" s="140">
        <v>155000</v>
      </c>
      <c r="G910" s="32"/>
    </row>
    <row r="911" spans="1:7" s="22" customFormat="1" ht="39.75" hidden="1">
      <c r="A911" s="175">
        <v>2</v>
      </c>
      <c r="B911" s="196" t="s">
        <v>1124</v>
      </c>
      <c r="C911" s="143"/>
      <c r="D911" s="135"/>
      <c r="E911" s="140"/>
      <c r="F911" s="140"/>
      <c r="G911" s="32"/>
    </row>
    <row r="912" spans="1:7" s="22" customFormat="1" ht="39" hidden="1">
      <c r="A912" s="175"/>
      <c r="B912" s="197" t="s">
        <v>1125</v>
      </c>
      <c r="C912" s="143"/>
      <c r="D912" s="135" t="s">
        <v>446</v>
      </c>
      <c r="E912" s="140"/>
      <c r="F912" s="141">
        <v>1500000</v>
      </c>
      <c r="G912" s="32"/>
    </row>
    <row r="913" spans="1:7" s="22" customFormat="1" ht="39" hidden="1">
      <c r="A913" s="175"/>
      <c r="B913" s="197" t="s">
        <v>1058</v>
      </c>
      <c r="C913" s="143"/>
      <c r="D913" s="135" t="s">
        <v>89</v>
      </c>
      <c r="E913" s="140"/>
      <c r="F913" s="141">
        <v>1500000</v>
      </c>
      <c r="G913" s="32"/>
    </row>
    <row r="914" spans="1:7" s="22" customFormat="1" ht="39" hidden="1">
      <c r="A914" s="175"/>
      <c r="B914" s="197" t="s">
        <v>1126</v>
      </c>
      <c r="C914" s="293"/>
      <c r="D914" s="135" t="s">
        <v>89</v>
      </c>
      <c r="E914" s="140"/>
      <c r="F914" s="141">
        <v>2800000</v>
      </c>
      <c r="G914" s="32"/>
    </row>
    <row r="915" spans="1:7" s="22" customFormat="1" ht="39" hidden="1">
      <c r="A915" s="175"/>
      <c r="B915" s="197" t="s">
        <v>1059</v>
      </c>
      <c r="C915" s="293"/>
      <c r="D915" s="135" t="s">
        <v>89</v>
      </c>
      <c r="E915" s="140"/>
      <c r="F915" s="141">
        <v>2800000</v>
      </c>
      <c r="G915" s="32"/>
    </row>
    <row r="916" spans="1:7" s="22" customFormat="1" ht="18.75" hidden="1">
      <c r="A916" s="175">
        <v>3</v>
      </c>
      <c r="B916" s="460" t="s">
        <v>375</v>
      </c>
      <c r="C916" s="461"/>
      <c r="D916" s="461"/>
      <c r="E916" s="462"/>
      <c r="F916" s="461"/>
      <c r="G916" s="32"/>
    </row>
    <row r="917" spans="1:7" s="22" customFormat="1" ht="18.75" hidden="1">
      <c r="A917" s="175"/>
      <c r="B917" s="671" t="s">
        <v>1127</v>
      </c>
      <c r="C917" s="264"/>
      <c r="D917" s="264"/>
      <c r="E917" s="198"/>
      <c r="F917" s="264"/>
      <c r="G917" s="32"/>
    </row>
    <row r="918" spans="1:7" s="22" customFormat="1" ht="21.75" hidden="1">
      <c r="A918" s="175"/>
      <c r="B918" s="144" t="s">
        <v>1060</v>
      </c>
      <c r="C918" s="143"/>
      <c r="D918" s="135" t="s">
        <v>446</v>
      </c>
      <c r="E918" s="140"/>
      <c r="F918" s="141">
        <f>1150000*1.1</f>
        <v>1265000</v>
      </c>
      <c r="G918" s="32"/>
    </row>
    <row r="919" spans="1:7" s="22" customFormat="1" ht="21.75" hidden="1">
      <c r="A919" s="175"/>
      <c r="B919" s="144" t="s">
        <v>1061</v>
      </c>
      <c r="C919" s="143"/>
      <c r="D919" s="135" t="s">
        <v>446</v>
      </c>
      <c r="E919" s="140"/>
      <c r="F919" s="141">
        <f>1150000*1.1</f>
        <v>1265000</v>
      </c>
      <c r="G919" s="32"/>
    </row>
    <row r="920" spans="1:7" s="22" customFormat="1" ht="19.5" hidden="1">
      <c r="A920" s="175" t="s">
        <v>393</v>
      </c>
      <c r="B920" s="199" t="s">
        <v>419</v>
      </c>
      <c r="C920" s="143"/>
      <c r="D920" s="135"/>
      <c r="E920" s="140"/>
      <c r="F920" s="141"/>
      <c r="G920" s="32"/>
    </row>
    <row r="921" spans="1:7" s="22" customFormat="1" ht="58.5" hidden="1">
      <c r="A921" s="175"/>
      <c r="B921" s="197" t="s">
        <v>55</v>
      </c>
      <c r="C921" s="143"/>
      <c r="D921" s="135" t="s">
        <v>446</v>
      </c>
      <c r="E921" s="140"/>
      <c r="F921" s="141"/>
      <c r="G921" s="32"/>
    </row>
    <row r="922" spans="1:7" s="22" customFormat="1" ht="58.5" hidden="1">
      <c r="A922" s="175"/>
      <c r="B922" s="197" t="s">
        <v>54</v>
      </c>
      <c r="C922" s="143"/>
      <c r="D922" s="135" t="s">
        <v>89</v>
      </c>
      <c r="E922" s="140"/>
      <c r="F922" s="141"/>
      <c r="G922" s="32"/>
    </row>
    <row r="923" spans="1:7" s="22" customFormat="1" ht="37.5" customHeight="1" hidden="1">
      <c r="A923" s="175"/>
      <c r="B923" s="200" t="s">
        <v>78</v>
      </c>
      <c r="C923" s="143"/>
      <c r="D923" s="135" t="s">
        <v>89</v>
      </c>
      <c r="E923" s="140"/>
      <c r="F923" s="141"/>
      <c r="G923" s="32"/>
    </row>
    <row r="924" spans="1:6" s="32" customFormat="1" ht="41.25" customHeight="1">
      <c r="A924" s="175">
        <v>2</v>
      </c>
      <c r="B924" s="860" t="s">
        <v>533</v>
      </c>
      <c r="C924" s="861"/>
      <c r="D924" s="861"/>
      <c r="E924" s="861"/>
      <c r="F924" s="862"/>
    </row>
    <row r="925" spans="1:6" s="32" customFormat="1" ht="21.75" customHeight="1">
      <c r="A925" s="175" t="s">
        <v>392</v>
      </c>
      <c r="B925" s="310" t="s">
        <v>634</v>
      </c>
      <c r="C925" s="177"/>
      <c r="D925" s="156"/>
      <c r="E925" s="162"/>
      <c r="F925" s="178"/>
    </row>
    <row r="926" spans="1:6" s="32" customFormat="1" ht="21.75" customHeight="1">
      <c r="A926" s="175"/>
      <c r="B926" s="176" t="s">
        <v>536</v>
      </c>
      <c r="C926" s="177"/>
      <c r="D926" s="156" t="s">
        <v>42</v>
      </c>
      <c r="E926" s="162"/>
      <c r="F926" s="178">
        <v>1900000</v>
      </c>
    </row>
    <row r="927" spans="1:6" s="32" customFormat="1" ht="21.75" customHeight="1">
      <c r="A927" s="175"/>
      <c r="B927" s="176" t="s">
        <v>537</v>
      </c>
      <c r="C927" s="177"/>
      <c r="D927" s="201" t="s">
        <v>334</v>
      </c>
      <c r="E927" s="162"/>
      <c r="F927" s="178">
        <v>1950000</v>
      </c>
    </row>
    <row r="928" spans="1:6" s="32" customFormat="1" ht="21.75" customHeight="1">
      <c r="A928" s="175"/>
      <c r="B928" s="176" t="s">
        <v>538</v>
      </c>
      <c r="C928" s="177"/>
      <c r="D928" s="156" t="s">
        <v>42</v>
      </c>
      <c r="E928" s="162"/>
      <c r="F928" s="178">
        <v>1800000</v>
      </c>
    </row>
    <row r="929" spans="1:6" s="32" customFormat="1" ht="21.75" customHeight="1">
      <c r="A929" s="175"/>
      <c r="B929" s="176" t="s">
        <v>539</v>
      </c>
      <c r="C929" s="177"/>
      <c r="D929" s="201" t="s">
        <v>334</v>
      </c>
      <c r="E929" s="162"/>
      <c r="F929" s="178">
        <v>1850000</v>
      </c>
    </row>
    <row r="930" spans="1:6" s="32" customFormat="1" ht="21.75" customHeight="1">
      <c r="A930" s="175" t="s">
        <v>393</v>
      </c>
      <c r="B930" s="199" t="s">
        <v>633</v>
      </c>
      <c r="C930" s="177"/>
      <c r="D930" s="156"/>
      <c r="E930" s="162"/>
      <c r="F930" s="178"/>
    </row>
    <row r="931" spans="1:6" s="32" customFormat="1" ht="21.75" customHeight="1">
      <c r="A931" s="175"/>
      <c r="B931" s="176" t="s">
        <v>535</v>
      </c>
      <c r="C931" s="177"/>
      <c r="D931" s="156" t="s">
        <v>42</v>
      </c>
      <c r="E931" s="162"/>
      <c r="F931" s="178">
        <v>2100000</v>
      </c>
    </row>
    <row r="932" spans="1:6" s="32" customFormat="1" ht="21.75" customHeight="1">
      <c r="A932" s="175"/>
      <c r="B932" s="176" t="s">
        <v>534</v>
      </c>
      <c r="C932" s="177"/>
      <c r="D932" s="201" t="s">
        <v>334</v>
      </c>
      <c r="E932" s="162"/>
      <c r="F932" s="178">
        <v>1800000</v>
      </c>
    </row>
    <row r="933" spans="1:6" s="32" customFormat="1" ht="21.75" customHeight="1">
      <c r="A933" s="175"/>
      <c r="B933" s="176" t="s">
        <v>540</v>
      </c>
      <c r="C933" s="334"/>
      <c r="D933" s="201" t="s">
        <v>334</v>
      </c>
      <c r="E933" s="162"/>
      <c r="F933" s="178">
        <v>1950000</v>
      </c>
    </row>
    <row r="934" spans="1:7" s="22" customFormat="1" ht="39" customHeight="1">
      <c r="A934" s="175">
        <v>3</v>
      </c>
      <c r="B934" s="860" t="s">
        <v>532</v>
      </c>
      <c r="C934" s="861"/>
      <c r="D934" s="861"/>
      <c r="E934" s="861"/>
      <c r="F934" s="862"/>
      <c r="G934" s="32"/>
    </row>
    <row r="935" spans="1:7" s="22" customFormat="1" ht="21.75" customHeight="1">
      <c r="A935" s="175"/>
      <c r="B935" s="145" t="s">
        <v>133</v>
      </c>
      <c r="C935" s="174" t="s">
        <v>62</v>
      </c>
      <c r="D935" s="156" t="s">
        <v>445</v>
      </c>
      <c r="E935" s="162">
        <v>2400000</v>
      </c>
      <c r="F935" s="178"/>
      <c r="G935" s="32"/>
    </row>
    <row r="936" spans="1:7" s="22" customFormat="1" ht="21.75" customHeight="1">
      <c r="A936" s="175"/>
      <c r="B936" s="145" t="s">
        <v>134</v>
      </c>
      <c r="C936" s="177"/>
      <c r="D936" s="156" t="s">
        <v>89</v>
      </c>
      <c r="E936" s="162">
        <v>2800000</v>
      </c>
      <c r="F936" s="178"/>
      <c r="G936" s="32"/>
    </row>
    <row r="937" spans="1:7" s="22" customFormat="1" ht="21.75" customHeight="1">
      <c r="A937" s="175"/>
      <c r="B937" s="145" t="s">
        <v>135</v>
      </c>
      <c r="C937" s="177"/>
      <c r="D937" s="156" t="s">
        <v>89</v>
      </c>
      <c r="E937" s="162">
        <v>2200000</v>
      </c>
      <c r="F937" s="178"/>
      <c r="G937" s="32"/>
    </row>
    <row r="938" spans="1:7" s="22" customFormat="1" ht="21.75" customHeight="1">
      <c r="A938" s="175"/>
      <c r="B938" s="145" t="s">
        <v>136</v>
      </c>
      <c r="C938" s="177"/>
      <c r="D938" s="156" t="s">
        <v>89</v>
      </c>
      <c r="E938" s="162">
        <v>2550000</v>
      </c>
      <c r="F938" s="178"/>
      <c r="G938" s="32"/>
    </row>
    <row r="939" spans="1:7" s="22" customFormat="1" ht="21.75" customHeight="1">
      <c r="A939" s="175"/>
      <c r="B939" s="145" t="s">
        <v>137</v>
      </c>
      <c r="C939" s="177"/>
      <c r="D939" s="156" t="s">
        <v>89</v>
      </c>
      <c r="E939" s="162">
        <v>3400000</v>
      </c>
      <c r="F939" s="178"/>
      <c r="G939" s="32"/>
    </row>
    <row r="940" spans="1:7" s="22" customFormat="1" ht="21.75" customHeight="1">
      <c r="A940" s="175"/>
      <c r="B940" s="145" t="s">
        <v>138</v>
      </c>
      <c r="C940" s="177"/>
      <c r="D940" s="156" t="s">
        <v>89</v>
      </c>
      <c r="E940" s="162">
        <v>4050000</v>
      </c>
      <c r="F940" s="178"/>
      <c r="G940" s="32"/>
    </row>
    <row r="941" spans="1:7" s="22" customFormat="1" ht="21.75" customHeight="1">
      <c r="A941" s="175"/>
      <c r="B941" s="145" t="s">
        <v>139</v>
      </c>
      <c r="C941" s="177"/>
      <c r="D941" s="156" t="s">
        <v>89</v>
      </c>
      <c r="E941" s="162">
        <v>3200000</v>
      </c>
      <c r="F941" s="178"/>
      <c r="G941" s="32"/>
    </row>
    <row r="942" spans="1:7" s="22" customFormat="1" ht="21.75" customHeight="1">
      <c r="A942" s="175"/>
      <c r="B942" s="145" t="s">
        <v>140</v>
      </c>
      <c r="C942" s="177"/>
      <c r="D942" s="156" t="s">
        <v>89</v>
      </c>
      <c r="E942" s="162">
        <v>3500000</v>
      </c>
      <c r="F942" s="178"/>
      <c r="G942" s="32"/>
    </row>
    <row r="943" spans="1:7" s="22" customFormat="1" ht="21.75" customHeight="1">
      <c r="A943" s="277" t="s">
        <v>421</v>
      </c>
      <c r="B943" s="120" t="s">
        <v>420</v>
      </c>
      <c r="C943" s="284"/>
      <c r="D943" s="96"/>
      <c r="E943" s="97"/>
      <c r="F943" s="97"/>
      <c r="G943" s="32"/>
    </row>
    <row r="944" spans="1:7" s="22" customFormat="1" ht="21.75" customHeight="1">
      <c r="A944" s="132">
        <v>1</v>
      </c>
      <c r="B944" s="233" t="s">
        <v>376</v>
      </c>
      <c r="C944" s="133"/>
      <c r="D944" s="134"/>
      <c r="E944" s="56"/>
      <c r="F944" s="56"/>
      <c r="G944" s="32"/>
    </row>
    <row r="945" spans="1:7" s="22" customFormat="1" ht="21.75" customHeight="1">
      <c r="A945" s="132"/>
      <c r="B945" s="219" t="s">
        <v>110</v>
      </c>
      <c r="C945" s="119"/>
      <c r="D945" s="51" t="s">
        <v>500</v>
      </c>
      <c r="E945" s="58"/>
      <c r="F945" s="58">
        <v>95000</v>
      </c>
      <c r="G945" s="32"/>
    </row>
    <row r="946" spans="1:7" s="22" customFormat="1" ht="21.75" customHeight="1">
      <c r="A946" s="132"/>
      <c r="B946" s="219" t="s">
        <v>112</v>
      </c>
      <c r="C946" s="119"/>
      <c r="D946" s="51" t="s">
        <v>89</v>
      </c>
      <c r="E946" s="58"/>
      <c r="F946" s="58">
        <v>140000</v>
      </c>
      <c r="G946" s="32"/>
    </row>
    <row r="947" spans="1:7" s="22" customFormat="1" ht="21.75" customHeight="1">
      <c r="A947" s="132"/>
      <c r="B947" s="219" t="s">
        <v>33</v>
      </c>
      <c r="C947" s="119"/>
      <c r="D947" s="51" t="s">
        <v>89</v>
      </c>
      <c r="E947" s="58"/>
      <c r="F947" s="58">
        <v>185000</v>
      </c>
      <c r="G947" s="32"/>
    </row>
    <row r="948" spans="1:7" s="22" customFormat="1" ht="39.75" customHeight="1">
      <c r="A948" s="132">
        <v>2</v>
      </c>
      <c r="B948" s="939" t="s">
        <v>1455</v>
      </c>
      <c r="C948" s="940"/>
      <c r="D948" s="940"/>
      <c r="E948" s="940"/>
      <c r="F948" s="941"/>
      <c r="G948" s="32"/>
    </row>
    <row r="949" spans="1:7" s="22" customFormat="1" ht="18.75">
      <c r="A949" s="132"/>
      <c r="B949" s="219" t="s">
        <v>351</v>
      </c>
      <c r="C949" s="119"/>
      <c r="D949" s="51" t="s">
        <v>500</v>
      </c>
      <c r="E949" s="58"/>
      <c r="F949" s="58">
        <v>210000</v>
      </c>
      <c r="G949" s="32"/>
    </row>
    <row r="950" spans="1:7" s="22" customFormat="1" ht="18.75">
      <c r="A950" s="132"/>
      <c r="B950" s="219" t="s">
        <v>352</v>
      </c>
      <c r="C950" s="119"/>
      <c r="D950" s="51" t="s">
        <v>500</v>
      </c>
      <c r="E950" s="58"/>
      <c r="F950" s="58">
        <v>270000</v>
      </c>
      <c r="G950" s="32"/>
    </row>
    <row r="951" spans="1:7" s="22" customFormat="1" ht="18.75">
      <c r="A951" s="132"/>
      <c r="B951" s="219" t="s">
        <v>353</v>
      </c>
      <c r="C951" s="119"/>
      <c r="D951" s="51" t="s">
        <v>500</v>
      </c>
      <c r="E951" s="58"/>
      <c r="F951" s="58">
        <v>370000</v>
      </c>
      <c r="G951" s="32"/>
    </row>
    <row r="952" spans="1:7" s="22" customFormat="1" ht="18.75">
      <c r="A952" s="132"/>
      <c r="B952" s="219" t="s">
        <v>354</v>
      </c>
      <c r="C952" s="119"/>
      <c r="D952" s="51" t="s">
        <v>500</v>
      </c>
      <c r="E952" s="58"/>
      <c r="F952" s="58">
        <v>470000</v>
      </c>
      <c r="G952" s="32"/>
    </row>
    <row r="953" spans="1:7" s="22" customFormat="1" ht="18.75">
      <c r="A953" s="277" t="s">
        <v>404</v>
      </c>
      <c r="B953" s="249" t="s">
        <v>422</v>
      </c>
      <c r="C953" s="278"/>
      <c r="D953" s="96"/>
      <c r="E953" s="99"/>
      <c r="F953" s="97"/>
      <c r="G953" s="32"/>
    </row>
    <row r="954" spans="1:7" s="22" customFormat="1" ht="24.75" customHeight="1">
      <c r="A954" s="175">
        <v>1</v>
      </c>
      <c r="B954" s="961" t="s">
        <v>2207</v>
      </c>
      <c r="C954" s="962"/>
      <c r="D954" s="962"/>
      <c r="E954" s="962"/>
      <c r="F954" s="963"/>
      <c r="G954" s="32"/>
    </row>
    <row r="955" spans="1:7" s="22" customFormat="1" ht="33">
      <c r="A955" s="175" t="s">
        <v>392</v>
      </c>
      <c r="B955" s="202" t="s">
        <v>1040</v>
      </c>
      <c r="C955" s="837" t="s">
        <v>2161</v>
      </c>
      <c r="D955" s="156"/>
      <c r="E955" s="178"/>
      <c r="F955" s="178"/>
      <c r="G955" s="32"/>
    </row>
    <row r="956" spans="1:7" s="22" customFormat="1" ht="18.75">
      <c r="A956" s="175"/>
      <c r="B956" s="205" t="s">
        <v>1362</v>
      </c>
      <c r="C956" s="286" t="s">
        <v>89</v>
      </c>
      <c r="D956" s="156" t="s">
        <v>40</v>
      </c>
      <c r="E956" s="178"/>
      <c r="F956" s="178">
        <v>9675</v>
      </c>
      <c r="G956" s="32"/>
    </row>
    <row r="957" spans="1:7" s="22" customFormat="1" ht="18.75">
      <c r="A957" s="175"/>
      <c r="B957" s="204" t="s">
        <v>2182</v>
      </c>
      <c r="C957" s="286" t="s">
        <v>89</v>
      </c>
      <c r="D957" s="156" t="s">
        <v>91</v>
      </c>
      <c r="E957" s="178"/>
      <c r="F957" s="178">
        <v>87516</v>
      </c>
      <c r="G957" s="32"/>
    </row>
    <row r="958" spans="1:7" s="22" customFormat="1" ht="18.75">
      <c r="A958" s="175"/>
      <c r="B958" s="204" t="s">
        <v>2183</v>
      </c>
      <c r="C958" s="286" t="s">
        <v>89</v>
      </c>
      <c r="D958" s="156" t="s">
        <v>91</v>
      </c>
      <c r="E958" s="178"/>
      <c r="F958" s="178">
        <v>42600</v>
      </c>
      <c r="G958" s="32"/>
    </row>
    <row r="959" spans="1:7" s="22" customFormat="1" ht="18.75">
      <c r="A959" s="175"/>
      <c r="B959" s="204" t="s">
        <v>2184</v>
      </c>
      <c r="C959" s="286" t="s">
        <v>89</v>
      </c>
      <c r="D959" s="156" t="s">
        <v>91</v>
      </c>
      <c r="E959" s="178"/>
      <c r="F959" s="178">
        <v>99267</v>
      </c>
      <c r="G959" s="32"/>
    </row>
    <row r="960" spans="1:7" s="22" customFormat="1" ht="24.75" customHeight="1">
      <c r="A960" s="175"/>
      <c r="B960" s="204" t="s">
        <v>2185</v>
      </c>
      <c r="C960" s="286" t="s">
        <v>89</v>
      </c>
      <c r="D960" s="156" t="s">
        <v>91</v>
      </c>
      <c r="E960" s="178"/>
      <c r="F960" s="178">
        <v>109267</v>
      </c>
      <c r="G960" s="32"/>
    </row>
    <row r="961" spans="1:7" s="22" customFormat="1" ht="18.75">
      <c r="A961" s="175" t="s">
        <v>393</v>
      </c>
      <c r="B961" s="202" t="s">
        <v>1041</v>
      </c>
      <c r="C961" s="286"/>
      <c r="D961" s="156"/>
      <c r="E961" s="178"/>
      <c r="F961" s="178"/>
      <c r="G961" s="32"/>
    </row>
    <row r="962" spans="1:7" s="22" customFormat="1" ht="18.75">
      <c r="A962" s="175"/>
      <c r="B962" s="205" t="s">
        <v>1363</v>
      </c>
      <c r="C962" s="286" t="s">
        <v>89</v>
      </c>
      <c r="D962" s="156" t="s">
        <v>40</v>
      </c>
      <c r="E962" s="178"/>
      <c r="F962" s="178">
        <v>13143</v>
      </c>
      <c r="G962" s="32"/>
    </row>
    <row r="963" spans="1:7" s="22" customFormat="1" ht="39.75" customHeight="1">
      <c r="A963" s="175"/>
      <c r="B963" s="145" t="s">
        <v>2186</v>
      </c>
      <c r="C963" s="286" t="s">
        <v>89</v>
      </c>
      <c r="D963" s="156" t="s">
        <v>91</v>
      </c>
      <c r="E963" s="178"/>
      <c r="F963" s="178">
        <v>120896</v>
      </c>
      <c r="G963" s="32"/>
    </row>
    <row r="964" spans="1:7" s="22" customFormat="1" ht="18.75">
      <c r="A964" s="175"/>
      <c r="B964" s="204" t="s">
        <v>2187</v>
      </c>
      <c r="C964" s="286" t="s">
        <v>89</v>
      </c>
      <c r="D964" s="156" t="s">
        <v>91</v>
      </c>
      <c r="E964" s="178"/>
      <c r="F964" s="178">
        <v>69000</v>
      </c>
      <c r="G964" s="32"/>
    </row>
    <row r="965" spans="1:7" s="22" customFormat="1" ht="18.75">
      <c r="A965" s="175"/>
      <c r="B965" s="204" t="s">
        <v>2188</v>
      </c>
      <c r="C965" s="286" t="s">
        <v>89</v>
      </c>
      <c r="D965" s="156" t="s">
        <v>91</v>
      </c>
      <c r="E965" s="178"/>
      <c r="F965" s="178">
        <v>148311</v>
      </c>
      <c r="G965" s="32"/>
    </row>
    <row r="966" spans="1:7" s="22" customFormat="1" ht="18.75">
      <c r="A966" s="175"/>
      <c r="B966" s="145" t="s">
        <v>2189</v>
      </c>
      <c r="C966" s="286" t="s">
        <v>89</v>
      </c>
      <c r="D966" s="156" t="s">
        <v>91</v>
      </c>
      <c r="E966" s="178"/>
      <c r="F966" s="178">
        <v>169589</v>
      </c>
      <c r="G966" s="32"/>
    </row>
    <row r="967" spans="1:7" s="22" customFormat="1" ht="43.5" customHeight="1">
      <c r="A967" s="175" t="s">
        <v>397</v>
      </c>
      <c r="B967" s="199" t="s">
        <v>2181</v>
      </c>
      <c r="C967" s="286"/>
      <c r="D967" s="156" t="s">
        <v>91</v>
      </c>
      <c r="E967" s="178"/>
      <c r="F967" s="162">
        <v>59745</v>
      </c>
      <c r="G967" s="32"/>
    </row>
    <row r="968" spans="1:7" s="22" customFormat="1" ht="18.75">
      <c r="A968" s="175" t="s">
        <v>398</v>
      </c>
      <c r="B968" s="199" t="s">
        <v>1042</v>
      </c>
      <c r="C968" s="286"/>
      <c r="D968" s="156"/>
      <c r="E968" s="178"/>
      <c r="F968" s="178"/>
      <c r="G968" s="32"/>
    </row>
    <row r="969" spans="1:7" s="22" customFormat="1" ht="18.75">
      <c r="A969" s="175"/>
      <c r="B969" s="204" t="s">
        <v>184</v>
      </c>
      <c r="C969" s="286" t="s">
        <v>89</v>
      </c>
      <c r="D969" s="156" t="s">
        <v>40</v>
      </c>
      <c r="E969" s="178"/>
      <c r="F969" s="178">
        <v>81000</v>
      </c>
      <c r="G969" s="32"/>
    </row>
    <row r="970" spans="1:7" s="22" customFormat="1" ht="18.75">
      <c r="A970" s="175"/>
      <c r="B970" s="204" t="s">
        <v>185</v>
      </c>
      <c r="C970" s="286" t="s">
        <v>89</v>
      </c>
      <c r="D970" s="156" t="s">
        <v>89</v>
      </c>
      <c r="E970" s="178"/>
      <c r="F970" s="178">
        <v>83500</v>
      </c>
      <c r="G970" s="32"/>
    </row>
    <row r="971" spans="1:7" s="22" customFormat="1" ht="18.75">
      <c r="A971" s="175" t="s">
        <v>400</v>
      </c>
      <c r="B971" s="206" t="s">
        <v>1043</v>
      </c>
      <c r="C971" s="286"/>
      <c r="D971" s="156"/>
      <c r="E971" s="178"/>
      <c r="F971" s="178"/>
      <c r="G971" s="32"/>
    </row>
    <row r="972" spans="1:7" s="22" customFormat="1" ht="18.75">
      <c r="A972" s="175"/>
      <c r="B972" s="204" t="s">
        <v>183</v>
      </c>
      <c r="C972" s="286" t="s">
        <v>89</v>
      </c>
      <c r="D972" s="156" t="s">
        <v>91</v>
      </c>
      <c r="E972" s="178"/>
      <c r="F972" s="178">
        <v>110000</v>
      </c>
      <c r="G972" s="32"/>
    </row>
    <row r="973" spans="1:7" s="22" customFormat="1" ht="18.75">
      <c r="A973" s="175"/>
      <c r="B973" s="204" t="s">
        <v>186</v>
      </c>
      <c r="C973" s="286" t="s">
        <v>89</v>
      </c>
      <c r="D973" s="156" t="s">
        <v>91</v>
      </c>
      <c r="E973" s="178"/>
      <c r="F973" s="178">
        <v>130000</v>
      </c>
      <c r="G973" s="32"/>
    </row>
    <row r="974" spans="1:7" s="22" customFormat="1" ht="18.75">
      <c r="A974" s="175"/>
      <c r="B974" s="204" t="s">
        <v>187</v>
      </c>
      <c r="C974" s="286" t="s">
        <v>89</v>
      </c>
      <c r="D974" s="156" t="s">
        <v>91</v>
      </c>
      <c r="E974" s="178"/>
      <c r="F974" s="178">
        <v>185000</v>
      </c>
      <c r="G974" s="32"/>
    </row>
    <row r="975" spans="1:7" s="22" customFormat="1" ht="18.75">
      <c r="A975" s="175" t="s">
        <v>401</v>
      </c>
      <c r="B975" s="199" t="s">
        <v>1044</v>
      </c>
      <c r="C975" s="286" t="s">
        <v>89</v>
      </c>
      <c r="D975" s="156"/>
      <c r="E975" s="178"/>
      <c r="F975" s="178"/>
      <c r="G975" s="32"/>
    </row>
    <row r="976" spans="1:7" s="22" customFormat="1" ht="18.75">
      <c r="A976" s="175"/>
      <c r="B976" s="204" t="s">
        <v>188</v>
      </c>
      <c r="C976" s="286" t="s">
        <v>89</v>
      </c>
      <c r="D976" s="156" t="s">
        <v>661</v>
      </c>
      <c r="E976" s="178"/>
      <c r="F976" s="178">
        <v>300000</v>
      </c>
      <c r="G976" s="32"/>
    </row>
    <row r="977" spans="1:7" s="22" customFormat="1" ht="18.75">
      <c r="A977" s="175"/>
      <c r="B977" s="204" t="s">
        <v>1073</v>
      </c>
      <c r="C977" s="286" t="s">
        <v>89</v>
      </c>
      <c r="D977" s="156" t="s">
        <v>661</v>
      </c>
      <c r="E977" s="178"/>
      <c r="F977" s="178">
        <v>255000</v>
      </c>
      <c r="G977" s="32"/>
    </row>
    <row r="978" spans="1:6" s="35" customFormat="1" ht="18.75">
      <c r="A978" s="175" t="s">
        <v>402</v>
      </c>
      <c r="B978" s="199" t="s">
        <v>189</v>
      </c>
      <c r="C978" s="286" t="s">
        <v>89</v>
      </c>
      <c r="D978" s="156"/>
      <c r="E978" s="178"/>
      <c r="F978" s="178"/>
    </row>
    <row r="979" spans="1:6" s="32" customFormat="1" ht="18.75">
      <c r="A979" s="175"/>
      <c r="B979" s="204" t="s">
        <v>1074</v>
      </c>
      <c r="C979" s="286" t="s">
        <v>89</v>
      </c>
      <c r="D979" s="156" t="s">
        <v>661</v>
      </c>
      <c r="E979" s="178"/>
      <c r="F979" s="178">
        <v>350000</v>
      </c>
    </row>
    <row r="980" spans="1:6" s="35" customFormat="1" ht="18.75">
      <c r="A980" s="175"/>
      <c r="B980" s="204" t="s">
        <v>664</v>
      </c>
      <c r="C980" s="286" t="s">
        <v>89</v>
      </c>
      <c r="D980" s="156" t="s">
        <v>40</v>
      </c>
      <c r="E980" s="178"/>
      <c r="F980" s="178">
        <v>350000</v>
      </c>
    </row>
    <row r="981" spans="1:6" s="32" customFormat="1" ht="37.5">
      <c r="A981" s="175" t="s">
        <v>403</v>
      </c>
      <c r="B981" s="199" t="s">
        <v>683</v>
      </c>
      <c r="C981" s="286" t="s">
        <v>89</v>
      </c>
      <c r="D981" s="175"/>
      <c r="E981" s="207"/>
      <c r="F981" s="207"/>
    </row>
    <row r="982" spans="1:7" s="22" customFormat="1" ht="21.75" customHeight="1">
      <c r="A982" s="175"/>
      <c r="B982" s="204" t="s">
        <v>190</v>
      </c>
      <c r="C982" s="286" t="s">
        <v>89</v>
      </c>
      <c r="D982" s="156" t="s">
        <v>661</v>
      </c>
      <c r="E982" s="178"/>
      <c r="F982" s="178">
        <v>350000</v>
      </c>
      <c r="G982" s="32"/>
    </row>
    <row r="983" spans="1:6" s="32" customFormat="1" ht="25.5" customHeight="1">
      <c r="A983" s="175" t="s">
        <v>448</v>
      </c>
      <c r="B983" s="199" t="s">
        <v>684</v>
      </c>
      <c r="C983" s="286" t="s">
        <v>89</v>
      </c>
      <c r="D983" s="175"/>
      <c r="E983" s="207"/>
      <c r="F983" s="207"/>
    </row>
    <row r="984" spans="1:6" s="32" customFormat="1" ht="21.75" customHeight="1">
      <c r="A984" s="175"/>
      <c r="B984" s="204" t="s">
        <v>191</v>
      </c>
      <c r="C984" s="286" t="s">
        <v>89</v>
      </c>
      <c r="D984" s="156" t="s">
        <v>661</v>
      </c>
      <c r="E984" s="178"/>
      <c r="F984" s="178">
        <v>350000</v>
      </c>
    </row>
    <row r="985" spans="1:7" s="22" customFormat="1" ht="21.75" customHeight="1">
      <c r="A985" s="175"/>
      <c r="B985" s="204" t="s">
        <v>663</v>
      </c>
      <c r="C985" s="286" t="s">
        <v>89</v>
      </c>
      <c r="D985" s="156" t="s">
        <v>661</v>
      </c>
      <c r="E985" s="178"/>
      <c r="F985" s="178">
        <v>360000</v>
      </c>
      <c r="G985" s="32"/>
    </row>
    <row r="986" spans="1:7" s="22" customFormat="1" ht="21.75" customHeight="1">
      <c r="A986" s="175"/>
      <c r="B986" s="204" t="s">
        <v>1076</v>
      </c>
      <c r="C986" s="286" t="s">
        <v>89</v>
      </c>
      <c r="D986" s="156" t="s">
        <v>40</v>
      </c>
      <c r="E986" s="178"/>
      <c r="F986" s="178">
        <v>120000</v>
      </c>
      <c r="G986" s="32"/>
    </row>
    <row r="987" spans="1:7" s="22" customFormat="1" ht="21.75" customHeight="1">
      <c r="A987" s="175"/>
      <c r="B987" s="204" t="s">
        <v>1075</v>
      </c>
      <c r="C987" s="286" t="s">
        <v>89</v>
      </c>
      <c r="D987" s="156" t="s">
        <v>662</v>
      </c>
      <c r="E987" s="178"/>
      <c r="F987" s="178">
        <v>60000</v>
      </c>
      <c r="G987" s="32"/>
    </row>
    <row r="988" spans="1:7" s="36" customFormat="1" ht="58.5" customHeight="1">
      <c r="A988" s="175">
        <v>2</v>
      </c>
      <c r="B988" s="868" t="s">
        <v>2206</v>
      </c>
      <c r="C988" s="861"/>
      <c r="D988" s="861"/>
      <c r="E988" s="861"/>
      <c r="F988" s="862"/>
      <c r="G988" s="713"/>
    </row>
    <row r="989" spans="1:8" s="36" customFormat="1" ht="38.25" customHeight="1">
      <c r="A989" s="175"/>
      <c r="B989" s="204" t="s">
        <v>2098</v>
      </c>
      <c r="C989" s="837" t="s">
        <v>2161</v>
      </c>
      <c r="D989" s="156" t="s">
        <v>91</v>
      </c>
      <c r="E989" s="178"/>
      <c r="F989" s="208">
        <v>347200</v>
      </c>
      <c r="G989" s="541"/>
      <c r="H989" s="540"/>
    </row>
    <row r="990" spans="1:8" s="22" customFormat="1" ht="21.75" customHeight="1">
      <c r="A990" s="175"/>
      <c r="B990" s="204" t="s">
        <v>2092</v>
      </c>
      <c r="C990" s="177" t="s">
        <v>89</v>
      </c>
      <c r="D990" s="135" t="s">
        <v>89</v>
      </c>
      <c r="E990" s="178"/>
      <c r="F990" s="208">
        <v>217777.2</v>
      </c>
      <c r="G990" s="541"/>
      <c r="H990" s="540"/>
    </row>
    <row r="991" spans="1:8" s="22" customFormat="1" ht="21.75" customHeight="1">
      <c r="A991" s="175"/>
      <c r="B991" s="204" t="s">
        <v>2093</v>
      </c>
      <c r="C991" s="177" t="s">
        <v>89</v>
      </c>
      <c r="D991" s="135" t="s">
        <v>89</v>
      </c>
      <c r="E991" s="178"/>
      <c r="F991" s="208">
        <v>174110.40000000002</v>
      </c>
      <c r="G991" s="541"/>
      <c r="H991" s="540"/>
    </row>
    <row r="992" spans="1:8" s="22" customFormat="1" ht="38.25" customHeight="1">
      <c r="A992" s="175"/>
      <c r="B992" s="204" t="s">
        <v>2094</v>
      </c>
      <c r="C992" s="177" t="s">
        <v>89</v>
      </c>
      <c r="D992" s="135" t="s">
        <v>89</v>
      </c>
      <c r="E992" s="178"/>
      <c r="F992" s="208">
        <v>133000</v>
      </c>
      <c r="G992" s="541"/>
      <c r="H992" s="540"/>
    </row>
    <row r="993" spans="1:8" s="22" customFormat="1" ht="21.75" customHeight="1">
      <c r="A993" s="175"/>
      <c r="B993" s="204" t="s">
        <v>2099</v>
      </c>
      <c r="C993" s="177" t="s">
        <v>89</v>
      </c>
      <c r="D993" s="135" t="s">
        <v>89</v>
      </c>
      <c r="E993" s="178"/>
      <c r="F993" s="208">
        <v>269500</v>
      </c>
      <c r="G993" s="541"/>
      <c r="H993" s="540"/>
    </row>
    <row r="994" spans="1:8" s="36" customFormat="1" ht="21.75" customHeight="1">
      <c r="A994" s="175"/>
      <c r="B994" s="204" t="s">
        <v>2095</v>
      </c>
      <c r="C994" s="177" t="s">
        <v>89</v>
      </c>
      <c r="D994" s="135" t="s">
        <v>89</v>
      </c>
      <c r="E994" s="178"/>
      <c r="F994" s="208">
        <v>138889.35</v>
      </c>
      <c r="G994" s="541"/>
      <c r="H994" s="540"/>
    </row>
    <row r="995" spans="1:8" s="36" customFormat="1" ht="21.75" customHeight="1">
      <c r="A995" s="175"/>
      <c r="B995" s="204" t="s">
        <v>2096</v>
      </c>
      <c r="C995" s="177" t="s">
        <v>89</v>
      </c>
      <c r="D995" s="135" t="s">
        <v>89</v>
      </c>
      <c r="E995" s="178"/>
      <c r="F995" s="208">
        <v>79888.95000000001</v>
      </c>
      <c r="G995" s="541"/>
      <c r="H995" s="540"/>
    </row>
    <row r="996" spans="1:8" s="36" customFormat="1" ht="21.75" customHeight="1">
      <c r="A996" s="175"/>
      <c r="B996" s="204" t="s">
        <v>2097</v>
      </c>
      <c r="C996" s="177" t="s">
        <v>89</v>
      </c>
      <c r="D996" s="135" t="s">
        <v>89</v>
      </c>
      <c r="E996" s="178"/>
      <c r="F996" s="208">
        <v>55499.850000000006</v>
      </c>
      <c r="G996" s="541"/>
      <c r="H996" s="540"/>
    </row>
    <row r="997" spans="1:8" s="22" customFormat="1" ht="21.75" customHeight="1">
      <c r="A997" s="175"/>
      <c r="B997" s="204" t="s">
        <v>2090</v>
      </c>
      <c r="C997" s="177" t="s">
        <v>89</v>
      </c>
      <c r="D997" s="135" t="s">
        <v>89</v>
      </c>
      <c r="E997" s="178"/>
      <c r="F997" s="208">
        <v>158422.5</v>
      </c>
      <c r="G997" s="541"/>
      <c r="H997" s="540"/>
    </row>
    <row r="998" spans="1:8" s="22" customFormat="1" ht="21.75" customHeight="1">
      <c r="A998" s="175"/>
      <c r="B998" s="204" t="s">
        <v>2091</v>
      </c>
      <c r="C998" s="177" t="s">
        <v>89</v>
      </c>
      <c r="D998" s="135" t="s">
        <v>89</v>
      </c>
      <c r="E998" s="178"/>
      <c r="F998" s="208">
        <v>102168</v>
      </c>
      <c r="G998" s="541"/>
      <c r="H998" s="540"/>
    </row>
    <row r="999" spans="1:8" s="22" customFormat="1" ht="21.75" customHeight="1">
      <c r="A999" s="175"/>
      <c r="B999" s="204" t="s">
        <v>2100</v>
      </c>
      <c r="C999" s="177" t="s">
        <v>89</v>
      </c>
      <c r="D999" s="135" t="s">
        <v>89</v>
      </c>
      <c r="E999" s="178"/>
      <c r="F999" s="208">
        <v>190444.44444444444</v>
      </c>
      <c r="G999" s="541"/>
      <c r="H999" s="540"/>
    </row>
    <row r="1000" spans="1:8" s="22" customFormat="1" ht="41.25" customHeight="1">
      <c r="A1000" s="175"/>
      <c r="B1000" s="204" t="s">
        <v>2101</v>
      </c>
      <c r="C1000" s="285" t="s">
        <v>89</v>
      </c>
      <c r="D1000" s="135" t="s">
        <v>89</v>
      </c>
      <c r="E1000" s="178"/>
      <c r="F1000" s="208">
        <v>211611.11111111112</v>
      </c>
      <c r="G1000" s="541"/>
      <c r="H1000" s="540"/>
    </row>
    <row r="1001" spans="1:8" s="22" customFormat="1" ht="21.75" customHeight="1">
      <c r="A1001" s="175"/>
      <c r="B1001" s="204" t="s">
        <v>247</v>
      </c>
      <c r="C1001" s="177" t="s">
        <v>89</v>
      </c>
      <c r="D1001" s="156" t="s">
        <v>40</v>
      </c>
      <c r="E1001" s="178"/>
      <c r="F1001" s="208">
        <v>9263</v>
      </c>
      <c r="G1001" s="541"/>
      <c r="H1001" s="540"/>
    </row>
    <row r="1002" spans="1:8" s="22" customFormat="1" ht="21.75" customHeight="1">
      <c r="A1002" s="175"/>
      <c r="B1002" s="204" t="s">
        <v>246</v>
      </c>
      <c r="C1002" s="177" t="s">
        <v>89</v>
      </c>
      <c r="D1002" s="135" t="s">
        <v>89</v>
      </c>
      <c r="E1002" s="178"/>
      <c r="F1002" s="208">
        <v>7050</v>
      </c>
      <c r="G1002" s="541"/>
      <c r="H1002" s="540"/>
    </row>
    <row r="1003" spans="1:8" s="22" customFormat="1" ht="21.75" customHeight="1">
      <c r="A1003" s="175"/>
      <c r="B1003" s="567" t="s">
        <v>1207</v>
      </c>
      <c r="C1003" s="177" t="s">
        <v>89</v>
      </c>
      <c r="D1003" s="135" t="s">
        <v>89</v>
      </c>
      <c r="E1003" s="569"/>
      <c r="F1003" s="568">
        <v>84700</v>
      </c>
      <c r="G1003" s="541"/>
      <c r="H1003" s="540"/>
    </row>
    <row r="1004" spans="1:8" s="22" customFormat="1" ht="21.75" customHeight="1">
      <c r="A1004" s="175"/>
      <c r="B1004" s="567" t="s">
        <v>1208</v>
      </c>
      <c r="C1004" s="177" t="s">
        <v>89</v>
      </c>
      <c r="D1004" s="135" t="s">
        <v>89</v>
      </c>
      <c r="E1004" s="569"/>
      <c r="F1004" s="568">
        <v>25300</v>
      </c>
      <c r="G1004" s="541"/>
      <c r="H1004" s="540"/>
    </row>
    <row r="1005" spans="1:8" s="22" customFormat="1" ht="21.75" customHeight="1">
      <c r="A1005" s="175"/>
      <c r="B1005" s="567" t="s">
        <v>1209</v>
      </c>
      <c r="C1005" s="177" t="s">
        <v>89</v>
      </c>
      <c r="D1005" s="135" t="s">
        <v>89</v>
      </c>
      <c r="E1005" s="569"/>
      <c r="F1005" s="568">
        <v>26400</v>
      </c>
      <c r="G1005" s="541"/>
      <c r="H1005" s="540"/>
    </row>
    <row r="1006" spans="1:8" s="22" customFormat="1" ht="21.75" customHeight="1">
      <c r="A1006" s="175"/>
      <c r="B1006" s="567" t="s">
        <v>1210</v>
      </c>
      <c r="C1006" s="177" t="s">
        <v>89</v>
      </c>
      <c r="D1006" s="135" t="s">
        <v>89</v>
      </c>
      <c r="E1006" s="569"/>
      <c r="F1006" s="568">
        <v>113300</v>
      </c>
      <c r="G1006" s="541"/>
      <c r="H1006" s="540"/>
    </row>
    <row r="1007" spans="1:8" s="22" customFormat="1" ht="21.75" customHeight="1">
      <c r="A1007" s="175"/>
      <c r="B1007" s="567" t="s">
        <v>1211</v>
      </c>
      <c r="C1007" s="177" t="s">
        <v>89</v>
      </c>
      <c r="D1007" s="135" t="s">
        <v>89</v>
      </c>
      <c r="E1007" s="569"/>
      <c r="F1007" s="568">
        <v>139700</v>
      </c>
      <c r="G1007" s="541"/>
      <c r="H1007" s="540"/>
    </row>
    <row r="1008" spans="1:8" s="22" customFormat="1" ht="21.75" customHeight="1">
      <c r="A1008" s="175"/>
      <c r="B1008" s="567" t="s">
        <v>1212</v>
      </c>
      <c r="C1008" s="177" t="s">
        <v>89</v>
      </c>
      <c r="D1008" s="135" t="s">
        <v>89</v>
      </c>
      <c r="E1008" s="569"/>
      <c r="F1008" s="568">
        <v>22550</v>
      </c>
      <c r="G1008" s="541"/>
      <c r="H1008" s="540"/>
    </row>
    <row r="1009" spans="1:7" s="22" customFormat="1" ht="54.75" customHeight="1">
      <c r="A1009" s="175">
        <v>3</v>
      </c>
      <c r="B1009" s="868" t="s">
        <v>2205</v>
      </c>
      <c r="C1009" s="861"/>
      <c r="D1009" s="861"/>
      <c r="E1009" s="861"/>
      <c r="F1009" s="862"/>
      <c r="G1009" s="32"/>
    </row>
    <row r="1010" spans="1:7" s="22" customFormat="1" ht="37.5" customHeight="1">
      <c r="A1010" s="175"/>
      <c r="B1010" s="204" t="s">
        <v>182</v>
      </c>
      <c r="C1010" s="837" t="s">
        <v>2161</v>
      </c>
      <c r="D1010" s="156" t="s">
        <v>40</v>
      </c>
      <c r="E1010" s="178"/>
      <c r="F1010" s="564">
        <f>400000/40</f>
        <v>10000</v>
      </c>
      <c r="G1010" s="714"/>
    </row>
    <row r="1011" spans="1:7" s="34" customFormat="1" ht="37.5" customHeight="1">
      <c r="A1011" s="175"/>
      <c r="B1011" s="145" t="s">
        <v>2141</v>
      </c>
      <c r="C1011" s="174" t="s">
        <v>89</v>
      </c>
      <c r="D1011" s="156" t="s">
        <v>91</v>
      </c>
      <c r="E1011" s="162"/>
      <c r="F1011" s="565">
        <f>2800000/18</f>
        <v>155555.55555555556</v>
      </c>
      <c r="G1011" s="715"/>
    </row>
    <row r="1012" spans="1:7" s="22" customFormat="1" ht="42.75" customHeight="1">
      <c r="A1012" s="175"/>
      <c r="B1012" s="204" t="s">
        <v>2142</v>
      </c>
      <c r="C1012" s="174" t="s">
        <v>89</v>
      </c>
      <c r="D1012" s="135" t="s">
        <v>89</v>
      </c>
      <c r="E1012" s="178"/>
      <c r="F1012" s="565">
        <f>2100000/18</f>
        <v>116666.66666666667</v>
      </c>
      <c r="G1012" s="715"/>
    </row>
    <row r="1013" spans="1:7" s="22" customFormat="1" ht="42" customHeight="1">
      <c r="A1013" s="175"/>
      <c r="B1013" s="204" t="s">
        <v>2143</v>
      </c>
      <c r="C1013" s="174" t="s">
        <v>89</v>
      </c>
      <c r="D1013" s="135" t="s">
        <v>89</v>
      </c>
      <c r="E1013" s="178"/>
      <c r="F1013" s="565">
        <f>1510000/18</f>
        <v>83888.88888888889</v>
      </c>
      <c r="G1013" s="715"/>
    </row>
    <row r="1014" spans="1:7" s="22" customFormat="1" ht="39" customHeight="1">
      <c r="A1014" s="175"/>
      <c r="B1014" s="145" t="s">
        <v>2144</v>
      </c>
      <c r="C1014" s="174" t="s">
        <v>89</v>
      </c>
      <c r="D1014" s="135" t="s">
        <v>89</v>
      </c>
      <c r="E1014" s="178"/>
      <c r="F1014" s="565">
        <f>2430000/18</f>
        <v>135000</v>
      </c>
      <c r="G1014" s="715"/>
    </row>
    <row r="1015" spans="1:7" s="22" customFormat="1" ht="46.5" customHeight="1">
      <c r="A1015" s="175"/>
      <c r="B1015" s="204" t="s">
        <v>2145</v>
      </c>
      <c r="C1015" s="174" t="s">
        <v>89</v>
      </c>
      <c r="D1015" s="135" t="s">
        <v>89</v>
      </c>
      <c r="E1015" s="178"/>
      <c r="F1015" s="565">
        <f>3268000/18</f>
        <v>181555.55555555556</v>
      </c>
      <c r="G1015" s="715"/>
    </row>
    <row r="1016" spans="1:7" s="22" customFormat="1" ht="37.5">
      <c r="A1016" s="175"/>
      <c r="B1016" s="204" t="s">
        <v>2102</v>
      </c>
      <c r="C1016" s="174" t="s">
        <v>89</v>
      </c>
      <c r="D1016" s="135" t="s">
        <v>89</v>
      </c>
      <c r="E1016" s="178"/>
      <c r="F1016" s="565">
        <f>2650000/18</f>
        <v>147222.22222222222</v>
      </c>
      <c r="G1016" s="715"/>
    </row>
    <row r="1017" spans="1:7" s="22" customFormat="1" ht="39" customHeight="1">
      <c r="A1017" s="175"/>
      <c r="B1017" s="204" t="s">
        <v>2103</v>
      </c>
      <c r="C1017" s="174" t="s">
        <v>89</v>
      </c>
      <c r="D1017" s="135" t="s">
        <v>89</v>
      </c>
      <c r="E1017" s="178"/>
      <c r="F1017" s="565">
        <f>2910000/18</f>
        <v>161666.66666666666</v>
      </c>
      <c r="G1017" s="715"/>
    </row>
    <row r="1018" spans="1:7" s="22" customFormat="1" ht="37.5">
      <c r="A1018" s="175"/>
      <c r="B1018" s="204" t="s">
        <v>2104</v>
      </c>
      <c r="C1018" s="174" t="s">
        <v>89</v>
      </c>
      <c r="D1018" s="135" t="s">
        <v>89</v>
      </c>
      <c r="E1018" s="178"/>
      <c r="F1018" s="565">
        <f>3500000/18</f>
        <v>194444.44444444444</v>
      </c>
      <c r="G1018" s="715"/>
    </row>
    <row r="1019" spans="1:7" s="22" customFormat="1" ht="39" customHeight="1">
      <c r="A1019" s="175"/>
      <c r="B1019" s="204" t="s">
        <v>2105</v>
      </c>
      <c r="C1019" s="174" t="s">
        <v>89</v>
      </c>
      <c r="D1019" s="135" t="s">
        <v>89</v>
      </c>
      <c r="E1019" s="178"/>
      <c r="F1019" s="565">
        <f>3850000/18</f>
        <v>213888.88888888888</v>
      </c>
      <c r="G1019" s="715"/>
    </row>
    <row r="1020" spans="1:7" s="22" customFormat="1" ht="38.25" customHeight="1">
      <c r="A1020" s="175"/>
      <c r="B1020" s="204" t="s">
        <v>2106</v>
      </c>
      <c r="C1020" s="174" t="s">
        <v>89</v>
      </c>
      <c r="D1020" s="135" t="s">
        <v>89</v>
      </c>
      <c r="E1020" s="178"/>
      <c r="F1020" s="565">
        <f>4350000/18</f>
        <v>241666.66666666666</v>
      </c>
      <c r="G1020" s="715"/>
    </row>
    <row r="1021" spans="1:7" s="22" customFormat="1" ht="37.5">
      <c r="A1021" s="175"/>
      <c r="B1021" s="204" t="s">
        <v>2107</v>
      </c>
      <c r="C1021" s="174" t="s">
        <v>89</v>
      </c>
      <c r="D1021" s="135" t="s">
        <v>89</v>
      </c>
      <c r="E1021" s="178"/>
      <c r="F1021" s="565">
        <f>4780000/18</f>
        <v>265555.55555555556</v>
      </c>
      <c r="G1021" s="715"/>
    </row>
    <row r="1022" spans="1:6" s="22" customFormat="1" ht="40.5" customHeight="1">
      <c r="A1022" s="175">
        <v>4</v>
      </c>
      <c r="B1022" s="868" t="s">
        <v>2089</v>
      </c>
      <c r="C1022" s="861"/>
      <c r="D1022" s="861"/>
      <c r="E1022" s="861"/>
      <c r="F1022" s="862"/>
    </row>
    <row r="1023" spans="1:7" s="22" customFormat="1" ht="23.25" customHeight="1">
      <c r="A1023" s="175"/>
      <c r="B1023" s="830" t="s">
        <v>2046</v>
      </c>
      <c r="C1023" s="821"/>
      <c r="D1023" s="821"/>
      <c r="E1023" s="821"/>
      <c r="F1023" s="822"/>
      <c r="G1023" s="32"/>
    </row>
    <row r="1024" spans="1:7" s="22" customFormat="1" ht="21.75" customHeight="1" hidden="1">
      <c r="A1024" s="175"/>
      <c r="B1024" s="209" t="s">
        <v>161</v>
      </c>
      <c r="C1024" s="286"/>
      <c r="D1024" s="212" t="s">
        <v>40</v>
      </c>
      <c r="E1024" s="178"/>
      <c r="F1024" s="178">
        <v>5000</v>
      </c>
      <c r="G1024" s="32"/>
    </row>
    <row r="1025" spans="1:7" s="22" customFormat="1" ht="21.75" customHeight="1" hidden="1">
      <c r="A1025" s="175"/>
      <c r="B1025" s="209" t="s">
        <v>162</v>
      </c>
      <c r="C1025" s="286"/>
      <c r="D1025" s="212" t="s">
        <v>40</v>
      </c>
      <c r="E1025" s="178"/>
      <c r="F1025" s="178">
        <v>6000</v>
      </c>
      <c r="G1025" s="32"/>
    </row>
    <row r="1026" spans="1:7" s="22" customFormat="1" ht="21.75" customHeight="1" hidden="1">
      <c r="A1026" s="175"/>
      <c r="B1026" s="209" t="s">
        <v>163</v>
      </c>
      <c r="C1026" s="286"/>
      <c r="D1026" s="212" t="s">
        <v>89</v>
      </c>
      <c r="E1026" s="178"/>
      <c r="F1026" s="178">
        <v>7000</v>
      </c>
      <c r="G1026" s="32"/>
    </row>
    <row r="1027" spans="1:7" s="22" customFormat="1" ht="21.75" customHeight="1" hidden="1">
      <c r="A1027" s="175"/>
      <c r="B1027" s="209" t="s">
        <v>164</v>
      </c>
      <c r="C1027" s="286"/>
      <c r="D1027" s="212" t="s">
        <v>89</v>
      </c>
      <c r="E1027" s="178"/>
      <c r="F1027" s="178">
        <v>40000</v>
      </c>
      <c r="G1027" s="32"/>
    </row>
    <row r="1028" spans="1:7" s="22" customFormat="1" ht="21.75" customHeight="1" hidden="1">
      <c r="A1028" s="175"/>
      <c r="B1028" s="209" t="s">
        <v>165</v>
      </c>
      <c r="C1028" s="286"/>
      <c r="D1028" s="212" t="s">
        <v>89</v>
      </c>
      <c r="E1028" s="178"/>
      <c r="F1028" s="178">
        <v>56000</v>
      </c>
      <c r="G1028" s="32"/>
    </row>
    <row r="1029" spans="1:7" s="22" customFormat="1" ht="21.75" customHeight="1" hidden="1">
      <c r="A1029" s="175"/>
      <c r="B1029" s="209" t="s">
        <v>166</v>
      </c>
      <c r="C1029" s="286"/>
      <c r="D1029" s="212" t="s">
        <v>89</v>
      </c>
      <c r="E1029" s="178"/>
      <c r="F1029" s="178">
        <v>141000</v>
      </c>
      <c r="G1029" s="32"/>
    </row>
    <row r="1030" spans="1:7" s="22" customFormat="1" ht="21.75" customHeight="1" hidden="1">
      <c r="A1030" s="175"/>
      <c r="B1030" s="209" t="s">
        <v>167</v>
      </c>
      <c r="C1030" s="286"/>
      <c r="D1030" s="212" t="s">
        <v>89</v>
      </c>
      <c r="E1030" s="178"/>
      <c r="F1030" s="178">
        <v>88000</v>
      </c>
      <c r="G1030" s="32"/>
    </row>
    <row r="1031" spans="1:7" s="22" customFormat="1" ht="21.75" customHeight="1" hidden="1">
      <c r="A1031" s="175"/>
      <c r="B1031" s="209" t="s">
        <v>168</v>
      </c>
      <c r="C1031" s="286"/>
      <c r="D1031" s="212" t="s">
        <v>89</v>
      </c>
      <c r="E1031" s="178"/>
      <c r="F1031" s="178">
        <v>68000</v>
      </c>
      <c r="G1031" s="32"/>
    </row>
    <row r="1032" spans="1:7" s="22" customFormat="1" ht="21.75" customHeight="1" hidden="1">
      <c r="A1032" s="175"/>
      <c r="B1032" s="209" t="s">
        <v>169</v>
      </c>
      <c r="C1032" s="286"/>
      <c r="D1032" s="212" t="s">
        <v>89</v>
      </c>
      <c r="E1032" s="178"/>
      <c r="F1032" s="178">
        <v>76000</v>
      </c>
      <c r="G1032" s="32"/>
    </row>
    <row r="1033" spans="1:7" s="22" customFormat="1" ht="21.75" customHeight="1" hidden="1">
      <c r="A1033" s="175"/>
      <c r="B1033" s="209" t="s">
        <v>170</v>
      </c>
      <c r="C1033" s="286"/>
      <c r="D1033" s="212" t="s">
        <v>89</v>
      </c>
      <c r="E1033" s="178"/>
      <c r="F1033" s="178">
        <v>108000</v>
      </c>
      <c r="G1033" s="32"/>
    </row>
    <row r="1034" spans="1:7" s="22" customFormat="1" ht="21.75" customHeight="1" hidden="1">
      <c r="A1034" s="175"/>
      <c r="B1034" s="209" t="s">
        <v>171</v>
      </c>
      <c r="C1034" s="286"/>
      <c r="D1034" s="212" t="s">
        <v>89</v>
      </c>
      <c r="E1034" s="178"/>
      <c r="F1034" s="178">
        <v>195000</v>
      </c>
      <c r="G1034" s="32"/>
    </row>
    <row r="1035" spans="1:7" s="22" customFormat="1" ht="21.75" customHeight="1" hidden="1">
      <c r="A1035" s="175"/>
      <c r="B1035" s="209" t="s">
        <v>172</v>
      </c>
      <c r="C1035" s="286"/>
      <c r="D1035" s="212" t="s">
        <v>89</v>
      </c>
      <c r="E1035" s="178"/>
      <c r="F1035" s="178">
        <v>110000</v>
      </c>
      <c r="G1035" s="32"/>
    </row>
    <row r="1036" spans="1:6" s="26" customFormat="1" ht="21.75" customHeight="1" hidden="1">
      <c r="A1036" s="175"/>
      <c r="B1036" s="209" t="s">
        <v>173</v>
      </c>
      <c r="C1036" s="286"/>
      <c r="D1036" s="212" t="s">
        <v>89</v>
      </c>
      <c r="E1036" s="178"/>
      <c r="F1036" s="178">
        <v>68000</v>
      </c>
    </row>
    <row r="1037" spans="1:6" s="32" customFormat="1" ht="21.75" customHeight="1" hidden="1">
      <c r="A1037" s="175"/>
      <c r="B1037" s="209" t="s">
        <v>174</v>
      </c>
      <c r="C1037" s="286"/>
      <c r="D1037" s="212" t="s">
        <v>89</v>
      </c>
      <c r="E1037" s="178"/>
      <c r="F1037" s="178">
        <v>78000</v>
      </c>
    </row>
    <row r="1038" spans="1:6" s="32" customFormat="1" ht="21.75" customHeight="1" hidden="1">
      <c r="A1038" s="175"/>
      <c r="B1038" s="210" t="s">
        <v>175</v>
      </c>
      <c r="C1038" s="286"/>
      <c r="D1038" s="212" t="s">
        <v>89</v>
      </c>
      <c r="E1038" s="178"/>
      <c r="F1038" s="162">
        <v>110000</v>
      </c>
    </row>
    <row r="1039" spans="1:6" s="476" customFormat="1" ht="43.5" customHeight="1">
      <c r="A1039" s="175">
        <v>5</v>
      </c>
      <c r="B1039" s="1069" t="s">
        <v>2173</v>
      </c>
      <c r="C1039" s="1070"/>
      <c r="D1039" s="1070"/>
      <c r="E1039" s="1070"/>
      <c r="F1039" s="1071"/>
    </row>
    <row r="1040" spans="1:6" s="32" customFormat="1" ht="36.75" customHeight="1">
      <c r="A1040" s="175"/>
      <c r="B1040" s="474" t="s">
        <v>961</v>
      </c>
      <c r="C1040" s="837" t="s">
        <v>2161</v>
      </c>
      <c r="D1040" s="212" t="s">
        <v>40</v>
      </c>
      <c r="E1040" s="178"/>
      <c r="F1040" s="475">
        <f>409700/40</f>
        <v>10242.5</v>
      </c>
    </row>
    <row r="1041" spans="1:6" s="32" customFormat="1" ht="21.75" customHeight="1">
      <c r="A1041" s="175"/>
      <c r="B1041" s="474" t="s">
        <v>959</v>
      </c>
      <c r="C1041" s="135"/>
      <c r="D1041" s="212" t="s">
        <v>40</v>
      </c>
      <c r="E1041" s="178"/>
      <c r="F1041" s="475">
        <f>525700/40</f>
        <v>13142.5</v>
      </c>
    </row>
    <row r="1042" spans="1:6" s="32" customFormat="1" ht="37.5" customHeight="1">
      <c r="A1042" s="175"/>
      <c r="B1042" s="474" t="s">
        <v>2146</v>
      </c>
      <c r="C1042" s="574"/>
      <c r="D1042" s="212" t="s">
        <v>91</v>
      </c>
      <c r="E1042" s="178"/>
      <c r="F1042" s="475">
        <f>1390535/18</f>
        <v>77251.94444444444</v>
      </c>
    </row>
    <row r="1043" spans="1:6" s="32" customFormat="1" ht="21.75" customHeight="1">
      <c r="A1043" s="175"/>
      <c r="B1043" s="474" t="s">
        <v>2147</v>
      </c>
      <c r="C1043" s="135" t="s">
        <v>89</v>
      </c>
      <c r="D1043" s="135" t="s">
        <v>89</v>
      </c>
      <c r="E1043" s="178"/>
      <c r="F1043" s="475">
        <f>1494500/18</f>
        <v>83027.77777777778</v>
      </c>
    </row>
    <row r="1044" spans="1:6" s="32" customFormat="1" ht="21.75" customHeight="1">
      <c r="A1044" s="175"/>
      <c r="B1044" s="474" t="s">
        <v>2148</v>
      </c>
      <c r="C1044" s="135" t="s">
        <v>89</v>
      </c>
      <c r="D1044" s="135" t="s">
        <v>89</v>
      </c>
      <c r="E1044" s="178"/>
      <c r="F1044" s="475">
        <f>1225180/18</f>
        <v>68065.55555555556</v>
      </c>
    </row>
    <row r="1045" spans="1:6" s="32" customFormat="1" ht="42" customHeight="1">
      <c r="A1045" s="175"/>
      <c r="B1045" s="474" t="s">
        <v>2149</v>
      </c>
      <c r="C1045" s="135" t="s">
        <v>89</v>
      </c>
      <c r="D1045" s="135" t="s">
        <v>89</v>
      </c>
      <c r="E1045" s="178"/>
      <c r="F1045" s="475">
        <f>2833600/18</f>
        <v>157422.22222222222</v>
      </c>
    </row>
    <row r="1046" spans="1:6" s="32" customFormat="1" ht="42" customHeight="1">
      <c r="A1046" s="175"/>
      <c r="B1046" s="474" t="s">
        <v>2150</v>
      </c>
      <c r="C1046" s="135" t="s">
        <v>89</v>
      </c>
      <c r="D1046" s="135" t="s">
        <v>89</v>
      </c>
      <c r="E1046" s="178"/>
      <c r="F1046" s="475">
        <f>2378700/18</f>
        <v>132150</v>
      </c>
    </row>
    <row r="1047" spans="1:6" s="32" customFormat="1" ht="42" customHeight="1">
      <c r="A1047" s="175"/>
      <c r="B1047" s="474" t="s">
        <v>2151</v>
      </c>
      <c r="C1047" s="135" t="s">
        <v>89</v>
      </c>
      <c r="D1047" s="135" t="s">
        <v>89</v>
      </c>
      <c r="E1047" s="178"/>
      <c r="F1047" s="475">
        <f>2669600/18</f>
        <v>148311.11111111112</v>
      </c>
    </row>
    <row r="1048" spans="1:6" s="32" customFormat="1" ht="19.5" hidden="1">
      <c r="A1048" s="175"/>
      <c r="B1048" s="474" t="s">
        <v>1284</v>
      </c>
      <c r="C1048" s="135" t="s">
        <v>89</v>
      </c>
      <c r="D1048" s="135" t="s">
        <v>89</v>
      </c>
      <c r="E1048" s="178"/>
      <c r="F1048" s="475">
        <f>1971580/33</f>
        <v>59744.84848484849</v>
      </c>
    </row>
    <row r="1049" spans="1:6" s="32" customFormat="1" ht="19.5">
      <c r="A1049" s="175"/>
      <c r="B1049" s="474" t="s">
        <v>1919</v>
      </c>
      <c r="C1049" s="135" t="s">
        <v>89</v>
      </c>
      <c r="D1049" s="135" t="s">
        <v>40</v>
      </c>
      <c r="E1049" s="178"/>
      <c r="F1049" s="475">
        <v>158960</v>
      </c>
    </row>
    <row r="1050" spans="1:6" s="32" customFormat="1" ht="19.5">
      <c r="A1050" s="175"/>
      <c r="B1050" s="474" t="s">
        <v>1920</v>
      </c>
      <c r="C1050" s="135" t="s">
        <v>89</v>
      </c>
      <c r="D1050" s="135" t="s">
        <v>89</v>
      </c>
      <c r="E1050" s="178"/>
      <c r="F1050" s="475">
        <v>399960</v>
      </c>
    </row>
    <row r="1051" spans="1:6" s="32" customFormat="1" ht="19.5">
      <c r="A1051" s="175"/>
      <c r="B1051" s="474" t="s">
        <v>1921</v>
      </c>
      <c r="C1051" s="135" t="s">
        <v>89</v>
      </c>
      <c r="D1051" s="135" t="s">
        <v>89</v>
      </c>
      <c r="E1051" s="178"/>
      <c r="F1051" s="475">
        <v>399960</v>
      </c>
    </row>
    <row r="1052" spans="1:6" s="32" customFormat="1" ht="19.5">
      <c r="A1052" s="175"/>
      <c r="B1052" s="474" t="s">
        <v>1922</v>
      </c>
      <c r="C1052" s="135" t="s">
        <v>89</v>
      </c>
      <c r="D1052" s="135" t="s">
        <v>89</v>
      </c>
      <c r="E1052" s="178"/>
      <c r="F1052" s="475">
        <v>101460</v>
      </c>
    </row>
    <row r="1053" spans="1:6" s="32" customFormat="1" ht="21.75" customHeight="1">
      <c r="A1053" s="175"/>
      <c r="B1053" s="474" t="s">
        <v>960</v>
      </c>
      <c r="C1053" s="135" t="s">
        <v>89</v>
      </c>
      <c r="D1053" s="135" t="s">
        <v>89</v>
      </c>
      <c r="E1053" s="178"/>
      <c r="F1053" s="475">
        <v>301760</v>
      </c>
    </row>
    <row r="1054" spans="1:6" s="32" customFormat="1" ht="42" customHeight="1">
      <c r="A1054" s="175">
        <v>6</v>
      </c>
      <c r="B1054" s="857" t="s">
        <v>1923</v>
      </c>
      <c r="C1054" s="858"/>
      <c r="D1054" s="858"/>
      <c r="E1054" s="858"/>
      <c r="F1054" s="859"/>
    </row>
    <row r="1055" spans="1:6" s="32" customFormat="1" ht="40.5" customHeight="1">
      <c r="A1055" s="175"/>
      <c r="B1055" s="474" t="s">
        <v>2071</v>
      </c>
      <c r="C1055" s="837" t="s">
        <v>2161</v>
      </c>
      <c r="D1055" s="512" t="s">
        <v>91</v>
      </c>
      <c r="E1055" s="178"/>
      <c r="F1055" s="475">
        <v>103636</v>
      </c>
    </row>
    <row r="1056" spans="1:6" s="32" customFormat="1" ht="41.25" customHeight="1">
      <c r="A1056" s="175"/>
      <c r="B1056" s="474" t="s">
        <v>2073</v>
      </c>
      <c r="C1056" s="135" t="s">
        <v>89</v>
      </c>
      <c r="D1056" s="135" t="s">
        <v>89</v>
      </c>
      <c r="E1056" s="178"/>
      <c r="F1056" s="475">
        <v>69318</v>
      </c>
    </row>
    <row r="1057" spans="1:6" s="32" customFormat="1" ht="39" customHeight="1">
      <c r="A1057" s="175"/>
      <c r="B1057" s="474" t="s">
        <v>2072</v>
      </c>
      <c r="C1057" s="135" t="s">
        <v>89</v>
      </c>
      <c r="D1057" s="135" t="s">
        <v>89</v>
      </c>
      <c r="E1057" s="178"/>
      <c r="F1057" s="475">
        <v>117636</v>
      </c>
    </row>
    <row r="1058" spans="1:6" s="32" customFormat="1" ht="26.25" customHeight="1">
      <c r="A1058" s="175"/>
      <c r="B1058" s="474" t="s">
        <v>2074</v>
      </c>
      <c r="C1058" s="135" t="s">
        <v>89</v>
      </c>
      <c r="D1058" s="135" t="s">
        <v>89</v>
      </c>
      <c r="E1058" s="178"/>
      <c r="F1058" s="475">
        <v>90909</v>
      </c>
    </row>
    <row r="1059" spans="1:6" s="32" customFormat="1" ht="38.25" customHeight="1">
      <c r="A1059" s="175"/>
      <c r="B1059" s="474" t="s">
        <v>2075</v>
      </c>
      <c r="C1059" s="135" t="s">
        <v>89</v>
      </c>
      <c r="D1059" s="135" t="s">
        <v>89</v>
      </c>
      <c r="E1059" s="178"/>
      <c r="F1059" s="475">
        <v>231273</v>
      </c>
    </row>
    <row r="1060" spans="1:6" s="32" customFormat="1" ht="36.75" customHeight="1">
      <c r="A1060" s="175"/>
      <c r="B1060" s="474" t="s">
        <v>2076</v>
      </c>
      <c r="C1060" s="135" t="s">
        <v>89</v>
      </c>
      <c r="D1060" s="135" t="s">
        <v>89</v>
      </c>
      <c r="E1060" s="178"/>
      <c r="F1060" s="475">
        <v>177273</v>
      </c>
    </row>
    <row r="1061" spans="1:6" s="32" customFormat="1" ht="21.75" customHeight="1">
      <c r="A1061" s="175"/>
      <c r="B1061" s="474" t="s">
        <v>2077</v>
      </c>
      <c r="C1061" s="135" t="s">
        <v>89</v>
      </c>
      <c r="D1061" s="135" t="s">
        <v>89</v>
      </c>
      <c r="E1061" s="178"/>
      <c r="F1061" s="475">
        <v>103684</v>
      </c>
    </row>
    <row r="1062" spans="1:6" s="32" customFormat="1" ht="21.75" customHeight="1">
      <c r="A1062" s="175"/>
      <c r="B1062" s="474" t="s">
        <v>2078</v>
      </c>
      <c r="C1062" s="135" t="s">
        <v>89</v>
      </c>
      <c r="D1062" s="135" t="s">
        <v>89</v>
      </c>
      <c r="E1062" s="178"/>
      <c r="F1062" s="475">
        <v>146526</v>
      </c>
    </row>
    <row r="1063" spans="1:6" s="32" customFormat="1" ht="21.75" customHeight="1">
      <c r="A1063" s="175"/>
      <c r="B1063" s="474" t="s">
        <v>2079</v>
      </c>
      <c r="C1063" s="135" t="s">
        <v>89</v>
      </c>
      <c r="D1063" s="135" t="s">
        <v>89</v>
      </c>
      <c r="E1063" s="178"/>
      <c r="F1063" s="475">
        <v>71364</v>
      </c>
    </row>
    <row r="1064" spans="1:6" s="32" customFormat="1" ht="21.75" customHeight="1">
      <c r="A1064" s="175"/>
      <c r="B1064" s="474" t="s">
        <v>1051</v>
      </c>
      <c r="C1064" s="135" t="s">
        <v>89</v>
      </c>
      <c r="D1064" s="135" t="s">
        <v>89</v>
      </c>
      <c r="E1064" s="178"/>
      <c r="F1064" s="475">
        <v>7800</v>
      </c>
    </row>
    <row r="1065" spans="1:6" s="32" customFormat="1" ht="21.75" customHeight="1">
      <c r="A1065" s="175"/>
      <c r="B1065" s="474" t="s">
        <v>1052</v>
      </c>
      <c r="C1065" s="135" t="s">
        <v>89</v>
      </c>
      <c r="D1065" s="135" t="s">
        <v>89</v>
      </c>
      <c r="E1065" s="178"/>
      <c r="F1065" s="475">
        <v>8750</v>
      </c>
    </row>
    <row r="1066" spans="1:6" s="32" customFormat="1" ht="51" customHeight="1">
      <c r="A1066" s="788">
        <v>7</v>
      </c>
      <c r="B1066" s="865" t="s">
        <v>1395</v>
      </c>
      <c r="C1066" s="866"/>
      <c r="D1066" s="866"/>
      <c r="E1066" s="866"/>
      <c r="F1066" s="867"/>
    </row>
    <row r="1067" spans="1:6" s="32" customFormat="1" ht="40.5" customHeight="1">
      <c r="A1067" s="646" t="s">
        <v>392</v>
      </c>
      <c r="B1067" s="647" t="s">
        <v>1227</v>
      </c>
      <c r="C1067" s="837" t="s">
        <v>2161</v>
      </c>
      <c r="D1067" s="212"/>
      <c r="E1067" s="178"/>
      <c r="F1067" s="162"/>
    </row>
    <row r="1068" spans="1:6" s="32" customFormat="1" ht="21.75" customHeight="1">
      <c r="A1068" s="574"/>
      <c r="B1068" s="575" t="s">
        <v>2152</v>
      </c>
      <c r="C1068" s="576" t="s">
        <v>89</v>
      </c>
      <c r="D1068" s="212" t="s">
        <v>91</v>
      </c>
      <c r="E1068" s="178"/>
      <c r="F1068" s="608">
        <v>42000</v>
      </c>
    </row>
    <row r="1069" spans="1:6" s="32" customFormat="1" ht="21.75" customHeight="1">
      <c r="A1069" s="574"/>
      <c r="B1069" s="575" t="s">
        <v>2153</v>
      </c>
      <c r="C1069" s="576" t="s">
        <v>89</v>
      </c>
      <c r="D1069" s="135" t="s">
        <v>89</v>
      </c>
      <c r="E1069" s="178"/>
      <c r="F1069" s="608">
        <v>76000</v>
      </c>
    </row>
    <row r="1070" spans="1:6" s="32" customFormat="1" ht="21.75" customHeight="1">
      <c r="A1070" s="574"/>
      <c r="B1070" s="575" t="s">
        <v>2154</v>
      </c>
      <c r="C1070" s="576" t="s">
        <v>89</v>
      </c>
      <c r="D1070" s="135" t="s">
        <v>89</v>
      </c>
      <c r="E1070" s="178"/>
      <c r="F1070" s="608">
        <v>144000</v>
      </c>
    </row>
    <row r="1071" spans="1:6" s="32" customFormat="1" ht="21.75" customHeight="1">
      <c r="A1071" s="574"/>
      <c r="B1071" s="575" t="s">
        <v>2155</v>
      </c>
      <c r="C1071" s="576" t="s">
        <v>89</v>
      </c>
      <c r="D1071" s="135" t="s">
        <v>89</v>
      </c>
      <c r="E1071" s="178"/>
      <c r="F1071" s="608">
        <v>159000</v>
      </c>
    </row>
    <row r="1072" spans="1:6" s="32" customFormat="1" ht="21.75" customHeight="1">
      <c r="A1072" s="574"/>
      <c r="B1072" s="575" t="s">
        <v>2156</v>
      </c>
      <c r="C1072" s="576" t="s">
        <v>89</v>
      </c>
      <c r="D1072" s="135" t="s">
        <v>89</v>
      </c>
      <c r="E1072" s="178"/>
      <c r="F1072" s="608">
        <v>74000</v>
      </c>
    </row>
    <row r="1073" spans="1:6" s="32" customFormat="1" ht="21.75" customHeight="1">
      <c r="A1073" s="574"/>
      <c r="B1073" s="575" t="s">
        <v>1228</v>
      </c>
      <c r="C1073" s="576" t="s">
        <v>89</v>
      </c>
      <c r="D1073" s="135" t="s">
        <v>40</v>
      </c>
      <c r="E1073" s="178"/>
      <c r="F1073" s="608">
        <v>6000</v>
      </c>
    </row>
    <row r="1074" spans="1:6" s="32" customFormat="1" ht="21.75" customHeight="1">
      <c r="A1074" s="646" t="s">
        <v>393</v>
      </c>
      <c r="B1074" s="647" t="s">
        <v>1229</v>
      </c>
      <c r="C1074" s="576" t="s">
        <v>89</v>
      </c>
      <c r="D1074" s="212"/>
      <c r="E1074" s="178"/>
      <c r="F1074" s="607"/>
    </row>
    <row r="1075" spans="1:6" s="32" customFormat="1" ht="21.75" customHeight="1">
      <c r="A1075" s="574"/>
      <c r="B1075" s="575" t="s">
        <v>2157</v>
      </c>
      <c r="C1075" s="576" t="s">
        <v>89</v>
      </c>
      <c r="D1075" s="212" t="s">
        <v>91</v>
      </c>
      <c r="E1075" s="178"/>
      <c r="F1075" s="608">
        <v>100000</v>
      </c>
    </row>
    <row r="1076" spans="1:6" s="32" customFormat="1" ht="21.75" customHeight="1">
      <c r="A1076" s="574"/>
      <c r="B1076" s="575" t="s">
        <v>2158</v>
      </c>
      <c r="C1076" s="576" t="s">
        <v>89</v>
      </c>
      <c r="D1076" s="135" t="s">
        <v>89</v>
      </c>
      <c r="E1076" s="178"/>
      <c r="F1076" s="608">
        <v>115000</v>
      </c>
    </row>
    <row r="1077" spans="1:6" s="32" customFormat="1" ht="21.75" customHeight="1">
      <c r="A1077" s="574"/>
      <c r="B1077" s="575" t="s">
        <v>2159</v>
      </c>
      <c r="C1077" s="576" t="s">
        <v>89</v>
      </c>
      <c r="D1077" s="135" t="s">
        <v>89</v>
      </c>
      <c r="E1077" s="178"/>
      <c r="F1077" s="608">
        <v>200000</v>
      </c>
    </row>
    <row r="1078" spans="1:6" s="32" customFormat="1" ht="21.75" customHeight="1">
      <c r="A1078" s="574"/>
      <c r="B1078" s="575" t="s">
        <v>2160</v>
      </c>
      <c r="C1078" s="576" t="s">
        <v>89</v>
      </c>
      <c r="D1078" s="135" t="s">
        <v>89</v>
      </c>
      <c r="E1078" s="178"/>
      <c r="F1078" s="608">
        <v>220000</v>
      </c>
    </row>
    <row r="1079" spans="1:6" s="32" customFormat="1" ht="21.75" customHeight="1">
      <c r="A1079" s="574"/>
      <c r="B1079" s="575" t="s">
        <v>2156</v>
      </c>
      <c r="C1079" s="576" t="s">
        <v>89</v>
      </c>
      <c r="D1079" s="135" t="s">
        <v>89</v>
      </c>
      <c r="E1079" s="178"/>
      <c r="F1079" s="608">
        <v>75000</v>
      </c>
    </row>
    <row r="1080" spans="1:6" s="32" customFormat="1" ht="21.75" customHeight="1">
      <c r="A1080" s="574"/>
      <c r="B1080" s="575" t="s">
        <v>1230</v>
      </c>
      <c r="C1080" s="576" t="s">
        <v>89</v>
      </c>
      <c r="D1080" s="212" t="s">
        <v>40</v>
      </c>
      <c r="E1080" s="178"/>
      <c r="F1080" s="608">
        <v>7000</v>
      </c>
    </row>
    <row r="1081" spans="1:6" s="32" customFormat="1" ht="21.75" customHeight="1">
      <c r="A1081" s="646" t="s">
        <v>397</v>
      </c>
      <c r="B1081" s="647" t="s">
        <v>1231</v>
      </c>
      <c r="C1081" s="576" t="s">
        <v>89</v>
      </c>
      <c r="D1081" s="212"/>
      <c r="E1081" s="178"/>
      <c r="F1081" s="607"/>
    </row>
    <row r="1082" spans="1:6" s="32" customFormat="1" ht="21.75" customHeight="1">
      <c r="A1082" s="574"/>
      <c r="B1082" s="575" t="s">
        <v>1232</v>
      </c>
      <c r="C1082" s="576" t="s">
        <v>89</v>
      </c>
      <c r="D1082" s="212" t="s">
        <v>40</v>
      </c>
      <c r="E1082" s="178"/>
      <c r="F1082" s="608">
        <v>80000</v>
      </c>
    </row>
    <row r="1083" spans="1:6" s="32" customFormat="1" ht="21.75" customHeight="1">
      <c r="A1083" s="574"/>
      <c r="B1083" s="575" t="s">
        <v>1233</v>
      </c>
      <c r="C1083" s="576" t="s">
        <v>89</v>
      </c>
      <c r="D1083" s="212" t="s">
        <v>40</v>
      </c>
      <c r="E1083" s="178"/>
      <c r="F1083" s="162">
        <v>75000</v>
      </c>
    </row>
    <row r="1084" spans="1:7" s="22" customFormat="1" ht="41.25" customHeight="1">
      <c r="A1084" s="788">
        <v>8</v>
      </c>
      <c r="B1084" s="865" t="s">
        <v>1904</v>
      </c>
      <c r="C1084" s="866"/>
      <c r="D1084" s="866"/>
      <c r="E1084" s="866"/>
      <c r="F1084" s="867"/>
      <c r="G1084" s="32"/>
    </row>
    <row r="1085" spans="1:6" s="578" customFormat="1" ht="18.75">
      <c r="A1085" s="175" t="s">
        <v>392</v>
      </c>
      <c r="B1085" s="579" t="s">
        <v>1234</v>
      </c>
      <c r="C1085" s="580"/>
      <c r="D1085" s="580"/>
      <c r="E1085" s="580"/>
      <c r="F1085" s="580"/>
    </row>
    <row r="1086" spans="1:7" s="578" customFormat="1" ht="75">
      <c r="A1086" s="802"/>
      <c r="B1086" s="599" t="s">
        <v>1263</v>
      </c>
      <c r="C1086" s="315" t="s">
        <v>2161</v>
      </c>
      <c r="D1086" s="581" t="s">
        <v>91</v>
      </c>
      <c r="E1086" s="580"/>
      <c r="F1086" s="582">
        <f>2122000/5</f>
        <v>424400</v>
      </c>
      <c r="G1086" s="716"/>
    </row>
    <row r="1087" spans="1:7" s="578" customFormat="1" ht="59.25" customHeight="1">
      <c r="A1087" s="802"/>
      <c r="B1087" s="599" t="s">
        <v>1264</v>
      </c>
      <c r="C1087" s="576" t="s">
        <v>89</v>
      </c>
      <c r="D1087" s="135" t="s">
        <v>89</v>
      </c>
      <c r="E1087" s="580"/>
      <c r="F1087" s="582">
        <f>1744000/5</f>
        <v>348800</v>
      </c>
      <c r="G1087" s="717"/>
    </row>
    <row r="1088" spans="1:7" s="578" customFormat="1" ht="75">
      <c r="A1088" s="802"/>
      <c r="B1088" s="599" t="s">
        <v>1286</v>
      </c>
      <c r="C1088" s="576" t="s">
        <v>89</v>
      </c>
      <c r="D1088" s="135" t="s">
        <v>89</v>
      </c>
      <c r="E1088" s="580"/>
      <c r="F1088" s="582">
        <f>51580000/18</f>
        <v>2865555.5555555555</v>
      </c>
      <c r="G1088" s="717"/>
    </row>
    <row r="1089" spans="1:7" s="578" customFormat="1" ht="75">
      <c r="A1089" s="802"/>
      <c r="B1089" s="599" t="s">
        <v>1905</v>
      </c>
      <c r="C1089" s="576" t="s">
        <v>89</v>
      </c>
      <c r="D1089" s="135" t="s">
        <v>89</v>
      </c>
      <c r="E1089" s="580"/>
      <c r="F1089" s="582">
        <f>5703000/18</f>
        <v>316833.3333333333</v>
      </c>
      <c r="G1089" s="717"/>
    </row>
    <row r="1090" spans="1:7" s="578" customFormat="1" ht="93.75">
      <c r="A1090" s="802"/>
      <c r="B1090" s="599" t="s">
        <v>1287</v>
      </c>
      <c r="C1090" s="576" t="s">
        <v>89</v>
      </c>
      <c r="D1090" s="135" t="s">
        <v>89</v>
      </c>
      <c r="E1090" s="580"/>
      <c r="F1090" s="582">
        <f>4005000/18</f>
        <v>222500</v>
      </c>
      <c r="G1090" s="717"/>
    </row>
    <row r="1091" spans="1:7" s="578" customFormat="1" ht="93.75">
      <c r="A1091" s="802"/>
      <c r="B1091" s="599" t="s">
        <v>1906</v>
      </c>
      <c r="C1091" s="576" t="s">
        <v>89</v>
      </c>
      <c r="D1091" s="135" t="s">
        <v>89</v>
      </c>
      <c r="E1091" s="580"/>
      <c r="F1091" s="582">
        <f>4410000/18</f>
        <v>245000</v>
      </c>
      <c r="G1091" s="717"/>
    </row>
    <row r="1092" spans="1:7" s="578" customFormat="1" ht="56.25">
      <c r="A1092" s="802"/>
      <c r="B1092" s="599" t="s">
        <v>1288</v>
      </c>
      <c r="C1092" s="576" t="s">
        <v>89</v>
      </c>
      <c r="D1092" s="135" t="s">
        <v>89</v>
      </c>
      <c r="E1092" s="580"/>
      <c r="F1092" s="582">
        <f>2427000/18</f>
        <v>134833.33333333334</v>
      </c>
      <c r="G1092" s="717"/>
    </row>
    <row r="1093" spans="1:6" s="578" customFormat="1" ht="56.25">
      <c r="A1093" s="175"/>
      <c r="B1093" s="599" t="s">
        <v>1907</v>
      </c>
      <c r="C1093" s="576" t="s">
        <v>89</v>
      </c>
      <c r="D1093" s="135" t="s">
        <v>89</v>
      </c>
      <c r="E1093" s="583"/>
      <c r="F1093" s="746">
        <f>2757000/18</f>
        <v>153166.66666666666</v>
      </c>
    </row>
    <row r="1094" spans="1:6" s="578" customFormat="1" ht="24.75" customHeight="1">
      <c r="A1094" s="175" t="s">
        <v>393</v>
      </c>
      <c r="B1094" s="600" t="s">
        <v>1235</v>
      </c>
      <c r="C1094" s="585"/>
      <c r="D1094" s="135" t="s">
        <v>89</v>
      </c>
      <c r="E1094" s="586"/>
      <c r="F1094" s="747"/>
    </row>
    <row r="1095" spans="1:9" s="578" customFormat="1" ht="75">
      <c r="A1095" s="175"/>
      <c r="B1095" s="599" t="s">
        <v>1289</v>
      </c>
      <c r="C1095" s="576" t="s">
        <v>89</v>
      </c>
      <c r="D1095" s="135" t="s">
        <v>89</v>
      </c>
      <c r="E1095" s="583"/>
      <c r="F1095" s="748">
        <f>1550000/5</f>
        <v>310000</v>
      </c>
      <c r="H1095" s="584"/>
      <c r="I1095" s="584"/>
    </row>
    <row r="1096" spans="1:9" s="578" customFormat="1" ht="75">
      <c r="A1096" s="175"/>
      <c r="B1096" s="599" t="s">
        <v>1290</v>
      </c>
      <c r="C1096" s="576" t="s">
        <v>89</v>
      </c>
      <c r="D1096" s="135" t="s">
        <v>89</v>
      </c>
      <c r="E1096" s="583"/>
      <c r="F1096" s="748">
        <f>4881000/18</f>
        <v>271166.6666666667</v>
      </c>
      <c r="H1096" s="584"/>
      <c r="I1096" s="584"/>
    </row>
    <row r="1097" spans="1:9" s="578" customFormat="1" ht="56.25">
      <c r="A1097" s="175"/>
      <c r="B1097" s="599" t="s">
        <v>1291</v>
      </c>
      <c r="C1097" s="576" t="s">
        <v>89</v>
      </c>
      <c r="D1097" s="135" t="s">
        <v>89</v>
      </c>
      <c r="E1097" s="583"/>
      <c r="F1097" s="748">
        <f>3506000/17</f>
        <v>206235.29411764705</v>
      </c>
      <c r="H1097" s="584"/>
      <c r="I1097" s="584"/>
    </row>
    <row r="1098" spans="1:9" s="578" customFormat="1" ht="56.25">
      <c r="A1098" s="175"/>
      <c r="B1098" s="599" t="s">
        <v>1292</v>
      </c>
      <c r="C1098" s="576" t="s">
        <v>89</v>
      </c>
      <c r="D1098" s="135" t="s">
        <v>89</v>
      </c>
      <c r="E1098" s="583"/>
      <c r="F1098" s="748">
        <f>1889000/18</f>
        <v>104944.44444444444</v>
      </c>
      <c r="H1098" s="584"/>
      <c r="I1098" s="584"/>
    </row>
    <row r="1099" spans="1:9" s="578" customFormat="1" ht="56.25">
      <c r="A1099" s="175"/>
      <c r="B1099" s="599" t="s">
        <v>1293</v>
      </c>
      <c r="C1099" s="576" t="s">
        <v>89</v>
      </c>
      <c r="D1099" s="135" t="s">
        <v>89</v>
      </c>
      <c r="E1099" s="583"/>
      <c r="F1099" s="748">
        <f>1092000/18</f>
        <v>60666.666666666664</v>
      </c>
      <c r="H1099" s="584"/>
      <c r="I1099" s="584"/>
    </row>
    <row r="1100" spans="1:9" s="578" customFormat="1" ht="56.25">
      <c r="A1100" s="175"/>
      <c r="B1100" s="601" t="s">
        <v>1294</v>
      </c>
      <c r="C1100" s="576" t="s">
        <v>89</v>
      </c>
      <c r="D1100" s="135" t="s">
        <v>89</v>
      </c>
      <c r="E1100" s="586"/>
      <c r="F1100" s="743">
        <f>1562000/17</f>
        <v>91882.35294117648</v>
      </c>
      <c r="H1100" s="584"/>
      <c r="I1100" s="584"/>
    </row>
    <row r="1101" spans="1:7" s="22" customFormat="1" ht="56.25">
      <c r="A1101" s="175"/>
      <c r="B1101" s="602" t="s">
        <v>1295</v>
      </c>
      <c r="C1101" s="576" t="s">
        <v>89</v>
      </c>
      <c r="D1101" s="587" t="s">
        <v>91</v>
      </c>
      <c r="E1101" s="583"/>
      <c r="F1101" s="208">
        <f>2824000/17</f>
        <v>166117.64705882352</v>
      </c>
      <c r="G1101" s="718"/>
    </row>
    <row r="1102" spans="1:7" s="22" customFormat="1" ht="75">
      <c r="A1102" s="175"/>
      <c r="B1102" s="599" t="s">
        <v>1296</v>
      </c>
      <c r="C1102" s="576" t="s">
        <v>89</v>
      </c>
      <c r="D1102" s="587" t="s">
        <v>91</v>
      </c>
      <c r="E1102" s="583"/>
      <c r="F1102" s="588">
        <f>3266000/16</f>
        <v>204125</v>
      </c>
      <c r="G1102" s="717"/>
    </row>
    <row r="1103" spans="1:7" s="22" customFormat="1" ht="37.5">
      <c r="A1103" s="175"/>
      <c r="B1103" s="599" t="s">
        <v>1266</v>
      </c>
      <c r="C1103" s="576" t="s">
        <v>89</v>
      </c>
      <c r="D1103" s="587" t="s">
        <v>40</v>
      </c>
      <c r="E1103" s="583"/>
      <c r="F1103" s="588">
        <f>315000/40</f>
        <v>7875</v>
      </c>
      <c r="G1103" s="717"/>
    </row>
    <row r="1104" spans="1:7" s="22" customFormat="1" ht="56.25">
      <c r="A1104" s="175"/>
      <c r="B1104" s="599" t="s">
        <v>1265</v>
      </c>
      <c r="C1104" s="576" t="s">
        <v>89</v>
      </c>
      <c r="D1104" s="212" t="s">
        <v>40</v>
      </c>
      <c r="E1104" s="178"/>
      <c r="F1104" s="588">
        <f>391000/40</f>
        <v>9775</v>
      </c>
      <c r="G1104" s="717"/>
    </row>
    <row r="1105" spans="1:7" s="22" customFormat="1" ht="30" customHeight="1">
      <c r="A1105" s="175">
        <v>9</v>
      </c>
      <c r="B1105" s="857" t="s">
        <v>1268</v>
      </c>
      <c r="C1105" s="858"/>
      <c r="D1105" s="858"/>
      <c r="E1105" s="858"/>
      <c r="F1105" s="859"/>
      <c r="G1105" s="717"/>
    </row>
    <row r="1106" spans="1:7" s="22" customFormat="1" ht="37.5" customHeight="1">
      <c r="A1106" s="175"/>
      <c r="B1106" s="604" t="s">
        <v>1051</v>
      </c>
      <c r="C1106" s="315" t="s">
        <v>2161</v>
      </c>
      <c r="D1106" s="212" t="s">
        <v>40</v>
      </c>
      <c r="E1106" s="178"/>
      <c r="F1106" s="605">
        <f>383000/40</f>
        <v>9575</v>
      </c>
      <c r="G1106" s="717"/>
    </row>
    <row r="1107" spans="1:7" s="22" customFormat="1" ht="19.5">
      <c r="A1107" s="175"/>
      <c r="B1107" s="604" t="s">
        <v>1052</v>
      </c>
      <c r="C1107" s="135" t="s">
        <v>89</v>
      </c>
      <c r="D1107" s="212" t="s">
        <v>40</v>
      </c>
      <c r="E1107" s="178"/>
      <c r="F1107" s="605">
        <f>474000/40</f>
        <v>11850</v>
      </c>
      <c r="G1107" s="717"/>
    </row>
    <row r="1108" spans="1:7" s="22" customFormat="1" ht="29.25" customHeight="1">
      <c r="A1108" s="175"/>
      <c r="B1108" s="604" t="s">
        <v>1334</v>
      </c>
      <c r="C1108" s="135" t="s">
        <v>89</v>
      </c>
      <c r="D1108" s="212" t="s">
        <v>91</v>
      </c>
      <c r="E1108" s="178"/>
      <c r="F1108" s="605">
        <f>1470000/17</f>
        <v>86470.58823529411</v>
      </c>
      <c r="G1108" s="717"/>
    </row>
    <row r="1109" spans="1:7" s="22" customFormat="1" ht="19.5">
      <c r="A1109" s="175"/>
      <c r="B1109" s="604" t="s">
        <v>1333</v>
      </c>
      <c r="C1109" s="135" t="s">
        <v>89</v>
      </c>
      <c r="D1109" s="135" t="s">
        <v>89</v>
      </c>
      <c r="E1109" s="178"/>
      <c r="F1109" s="605">
        <f>866000/17</f>
        <v>50941.17647058824</v>
      </c>
      <c r="G1109" s="717"/>
    </row>
    <row r="1110" spans="1:7" s="22" customFormat="1" ht="19.5">
      <c r="A1110" s="175"/>
      <c r="B1110" s="604" t="s">
        <v>1335</v>
      </c>
      <c r="C1110" s="135" t="s">
        <v>89</v>
      </c>
      <c r="D1110" s="135" t="s">
        <v>89</v>
      </c>
      <c r="E1110" s="178"/>
      <c r="F1110" s="605">
        <f>1897000/18</f>
        <v>105388.88888888889</v>
      </c>
      <c r="G1110" s="717"/>
    </row>
    <row r="1111" spans="1:7" s="22" customFormat="1" ht="19.5" customHeight="1">
      <c r="A1111" s="175"/>
      <c r="B1111" s="604" t="s">
        <v>1336</v>
      </c>
      <c r="C1111" s="135" t="s">
        <v>89</v>
      </c>
      <c r="D1111" s="135" t="s">
        <v>89</v>
      </c>
      <c r="E1111" s="178"/>
      <c r="F1111" s="605">
        <f>4255000/18</f>
        <v>236388.88888888888</v>
      </c>
      <c r="G1111" s="717"/>
    </row>
    <row r="1112" spans="1:7" s="22" customFormat="1" ht="35.25" customHeight="1">
      <c r="A1112" s="175"/>
      <c r="B1112" s="604" t="s">
        <v>1337</v>
      </c>
      <c r="C1112" s="135" t="s">
        <v>89</v>
      </c>
      <c r="D1112" s="135" t="s">
        <v>89</v>
      </c>
      <c r="E1112" s="178"/>
      <c r="F1112" s="605">
        <f>2300000/17</f>
        <v>135294.11764705883</v>
      </c>
      <c r="G1112" s="717"/>
    </row>
    <row r="1113" spans="1:7" s="22" customFormat="1" ht="24.75" customHeight="1">
      <c r="A1113" s="175"/>
      <c r="B1113" s="604" t="s">
        <v>1338</v>
      </c>
      <c r="C1113" s="135" t="s">
        <v>89</v>
      </c>
      <c r="D1113" s="135" t="s">
        <v>89</v>
      </c>
      <c r="E1113" s="178"/>
      <c r="F1113" s="605">
        <f>2488000/18</f>
        <v>138222.22222222222</v>
      </c>
      <c r="G1113" s="717"/>
    </row>
    <row r="1114" spans="1:7" s="22" customFormat="1" ht="24.75" customHeight="1">
      <c r="A1114" s="175"/>
      <c r="B1114" s="604" t="s">
        <v>2088</v>
      </c>
      <c r="C1114" s="135" t="s">
        <v>89</v>
      </c>
      <c r="D1114" s="135" t="s">
        <v>89</v>
      </c>
      <c r="E1114" s="178"/>
      <c r="F1114" s="605">
        <f>4119000/18</f>
        <v>228833.33333333334</v>
      </c>
      <c r="G1114" s="717"/>
    </row>
    <row r="1115" spans="1:7" s="22" customFormat="1" ht="45" customHeight="1">
      <c r="A1115" s="175">
        <v>10</v>
      </c>
      <c r="B1115" s="863" t="s">
        <v>2134</v>
      </c>
      <c r="C1115" s="858"/>
      <c r="D1115" s="858"/>
      <c r="E1115" s="858"/>
      <c r="F1115" s="864"/>
      <c r="G1115" s="717"/>
    </row>
    <row r="1116" spans="1:7" s="22" customFormat="1" ht="37.5" customHeight="1">
      <c r="A1116" s="730" t="s">
        <v>392</v>
      </c>
      <c r="B1116" s="726" t="s">
        <v>1490</v>
      </c>
      <c r="C1116" s="315" t="s">
        <v>2161</v>
      </c>
      <c r="D1116" s="725"/>
      <c r="E1116" s="583"/>
      <c r="F1116" s="583"/>
      <c r="G1116" s="717"/>
    </row>
    <row r="1117" spans="1:7" s="22" customFormat="1" ht="19.5">
      <c r="A1117" s="730"/>
      <c r="B1117" s="575" t="s">
        <v>2135</v>
      </c>
      <c r="C1117" s="135" t="s">
        <v>89</v>
      </c>
      <c r="D1117" s="212" t="s">
        <v>91</v>
      </c>
      <c r="E1117" s="606"/>
      <c r="F1117" s="731">
        <v>45000</v>
      </c>
      <c r="G1117" s="717"/>
    </row>
    <row r="1118" spans="1:7" s="22" customFormat="1" ht="19.5">
      <c r="A1118" s="730"/>
      <c r="B1118" s="575" t="s">
        <v>1270</v>
      </c>
      <c r="C1118" s="135" t="s">
        <v>89</v>
      </c>
      <c r="D1118" s="135" t="s">
        <v>89</v>
      </c>
      <c r="E1118" s="606"/>
      <c r="F1118" s="731">
        <v>98500</v>
      </c>
      <c r="G1118" s="717"/>
    </row>
    <row r="1119" spans="1:7" s="22" customFormat="1" ht="19.5">
      <c r="A1119" s="730"/>
      <c r="B1119" s="575" t="s">
        <v>1269</v>
      </c>
      <c r="C1119" s="135" t="s">
        <v>89</v>
      </c>
      <c r="D1119" s="135" t="s">
        <v>89</v>
      </c>
      <c r="E1119" s="606"/>
      <c r="F1119" s="608">
        <v>95422</v>
      </c>
      <c r="G1119" s="717"/>
    </row>
    <row r="1120" spans="1:7" s="22" customFormat="1" ht="19.5">
      <c r="A1120" s="730"/>
      <c r="B1120" s="575" t="s">
        <v>2136</v>
      </c>
      <c r="C1120" s="135" t="s">
        <v>89</v>
      </c>
      <c r="D1120" s="135" t="s">
        <v>89</v>
      </c>
      <c r="E1120" s="606"/>
      <c r="F1120" s="608">
        <v>95000</v>
      </c>
      <c r="G1120" s="717"/>
    </row>
    <row r="1121" spans="1:7" s="22" customFormat="1" ht="19.5">
      <c r="A1121" s="730"/>
      <c r="B1121" s="575" t="s">
        <v>1272</v>
      </c>
      <c r="C1121" s="135" t="s">
        <v>89</v>
      </c>
      <c r="D1121" s="135" t="s">
        <v>89</v>
      </c>
      <c r="E1121" s="606"/>
      <c r="F1121" s="608">
        <v>72600</v>
      </c>
      <c r="G1121" s="717"/>
    </row>
    <row r="1122" spans="1:7" s="22" customFormat="1" ht="19.5">
      <c r="A1122" s="730"/>
      <c r="B1122" s="575" t="s">
        <v>2137</v>
      </c>
      <c r="C1122" s="135" t="s">
        <v>89</v>
      </c>
      <c r="D1122" s="135" t="s">
        <v>89</v>
      </c>
      <c r="E1122" s="606"/>
      <c r="F1122" s="608">
        <v>144600</v>
      </c>
      <c r="G1122" s="717"/>
    </row>
    <row r="1123" spans="1:7" s="22" customFormat="1" ht="19.5">
      <c r="A1123" s="730"/>
      <c r="B1123" s="575" t="s">
        <v>1273</v>
      </c>
      <c r="C1123" s="135" t="s">
        <v>89</v>
      </c>
      <c r="D1123" s="135" t="s">
        <v>89</v>
      </c>
      <c r="E1123" s="606"/>
      <c r="F1123" s="608">
        <v>180000</v>
      </c>
      <c r="G1123" s="717"/>
    </row>
    <row r="1124" spans="1:7" s="22" customFormat="1" ht="19.5">
      <c r="A1124" s="730"/>
      <c r="B1124" s="575" t="s">
        <v>1271</v>
      </c>
      <c r="C1124" s="135" t="s">
        <v>89</v>
      </c>
      <c r="D1124" s="135" t="s">
        <v>89</v>
      </c>
      <c r="E1124" s="606"/>
      <c r="F1124" s="608">
        <v>105000</v>
      </c>
      <c r="G1124" s="717"/>
    </row>
    <row r="1125" spans="1:7" s="22" customFormat="1" ht="19.5">
      <c r="A1125" s="730"/>
      <c r="B1125" s="609" t="s">
        <v>1274</v>
      </c>
      <c r="C1125" s="135" t="s">
        <v>89</v>
      </c>
      <c r="D1125" s="135" t="s">
        <v>89</v>
      </c>
      <c r="E1125" s="606"/>
      <c r="F1125" s="836">
        <v>134700</v>
      </c>
      <c r="G1125" s="717"/>
    </row>
    <row r="1126" spans="1:7" s="22" customFormat="1" ht="19.5">
      <c r="A1126" s="730"/>
      <c r="B1126" s="575" t="s">
        <v>1275</v>
      </c>
      <c r="C1126" s="135" t="s">
        <v>89</v>
      </c>
      <c r="D1126" s="512" t="s">
        <v>40</v>
      </c>
      <c r="E1126" s="606"/>
      <c r="F1126" s="608">
        <v>9500</v>
      </c>
      <c r="G1126" s="717"/>
    </row>
    <row r="1127" spans="1:7" s="22" customFormat="1" ht="19.5">
      <c r="A1127" s="730"/>
      <c r="B1127" s="575" t="s">
        <v>1276</v>
      </c>
      <c r="C1127" s="135" t="s">
        <v>89</v>
      </c>
      <c r="D1127" s="512" t="s">
        <v>40</v>
      </c>
      <c r="E1127" s="606"/>
      <c r="F1127" s="607" t="s">
        <v>2138</v>
      </c>
      <c r="G1127" s="717"/>
    </row>
    <row r="1128" spans="1:7" s="22" customFormat="1" ht="37.5">
      <c r="A1128" s="730" t="s">
        <v>393</v>
      </c>
      <c r="B1128" s="729" t="s">
        <v>1494</v>
      </c>
      <c r="C1128" s="135" t="s">
        <v>89</v>
      </c>
      <c r="D1128" s="728"/>
      <c r="E1128" s="606"/>
      <c r="F1128" s="607"/>
      <c r="G1128" s="717"/>
    </row>
    <row r="1129" spans="1:7" s="578" customFormat="1" ht="39.75" customHeight="1">
      <c r="A1129" s="730"/>
      <c r="B1129" s="302" t="s">
        <v>1491</v>
      </c>
      <c r="C1129" s="135" t="s">
        <v>89</v>
      </c>
      <c r="D1129" s="728" t="s">
        <v>42</v>
      </c>
      <c r="E1129" s="178"/>
      <c r="F1129" s="731">
        <v>168700</v>
      </c>
      <c r="G1129" s="732"/>
    </row>
    <row r="1130" spans="1:7" s="578" customFormat="1" ht="25.5" customHeight="1">
      <c r="A1130" s="730"/>
      <c r="B1130" s="302" t="s">
        <v>1492</v>
      </c>
      <c r="C1130" s="135" t="s">
        <v>89</v>
      </c>
      <c r="D1130" s="728" t="s">
        <v>42</v>
      </c>
      <c r="E1130" s="178"/>
      <c r="F1130" s="731">
        <v>76800</v>
      </c>
      <c r="G1130" s="732"/>
    </row>
    <row r="1131" spans="1:7" s="578" customFormat="1" ht="39" customHeight="1">
      <c r="A1131" s="730"/>
      <c r="B1131" s="302" t="s">
        <v>1493</v>
      </c>
      <c r="C1131" s="135" t="s">
        <v>89</v>
      </c>
      <c r="D1131" s="728" t="s">
        <v>42</v>
      </c>
      <c r="E1131" s="178"/>
      <c r="F1131" s="731">
        <v>89900</v>
      </c>
      <c r="G1131" s="732"/>
    </row>
    <row r="1132" spans="1:7" s="578" customFormat="1" ht="39" customHeight="1">
      <c r="A1132" s="175">
        <v>11</v>
      </c>
      <c r="B1132" s="863" t="s">
        <v>2019</v>
      </c>
      <c r="C1132" s="858"/>
      <c r="D1132" s="858"/>
      <c r="E1132" s="858"/>
      <c r="F1132" s="864"/>
      <c r="G1132" s="732"/>
    </row>
    <row r="1133" spans="1:7" s="578" customFormat="1" ht="21" customHeight="1">
      <c r="A1133" s="730"/>
      <c r="B1133" s="604" t="s">
        <v>1051</v>
      </c>
      <c r="C1133" s="583"/>
      <c r="D1133" s="212" t="s">
        <v>40</v>
      </c>
      <c r="E1133" s="740"/>
      <c r="F1133" s="742">
        <f>429/40</f>
        <v>10.725</v>
      </c>
      <c r="G1133" s="732"/>
    </row>
    <row r="1134" spans="1:7" s="578" customFormat="1" ht="21" customHeight="1">
      <c r="A1134" s="730"/>
      <c r="B1134" s="604" t="s">
        <v>1052</v>
      </c>
      <c r="C1134" s="583"/>
      <c r="D1134" s="212" t="s">
        <v>40</v>
      </c>
      <c r="E1134" s="740"/>
      <c r="F1134" s="743">
        <f>538000/40</f>
        <v>13450</v>
      </c>
      <c r="G1134" s="732"/>
    </row>
    <row r="1135" spans="1:7" s="578" customFormat="1" ht="21" customHeight="1">
      <c r="A1135" s="730"/>
      <c r="B1135" s="604" t="s">
        <v>1866</v>
      </c>
      <c r="C1135" s="583"/>
      <c r="D1135" s="212" t="s">
        <v>91</v>
      </c>
      <c r="E1135" s="740"/>
      <c r="F1135" s="743">
        <f>2386000/17</f>
        <v>140352.9411764706</v>
      </c>
      <c r="G1135" s="732"/>
    </row>
    <row r="1136" spans="1:7" s="578" customFormat="1" ht="21" customHeight="1">
      <c r="A1136" s="730"/>
      <c r="B1136" s="604" t="s">
        <v>1867</v>
      </c>
      <c r="C1136" s="583"/>
      <c r="D1136" s="212" t="s">
        <v>91</v>
      </c>
      <c r="E1136" s="740"/>
      <c r="F1136" s="743">
        <f>4600000/18</f>
        <v>255555.55555555556</v>
      </c>
      <c r="G1136" s="732"/>
    </row>
    <row r="1137" spans="1:7" s="578" customFormat="1" ht="21" customHeight="1">
      <c r="A1137" s="730"/>
      <c r="B1137" s="604" t="s">
        <v>1868</v>
      </c>
      <c r="C1137" s="583"/>
      <c r="D1137" s="135" t="s">
        <v>89</v>
      </c>
      <c r="E1137" s="740"/>
      <c r="F1137" s="743">
        <f>1799000/18</f>
        <v>99944.44444444444</v>
      </c>
      <c r="G1137" s="732"/>
    </row>
    <row r="1138" spans="1:7" s="578" customFormat="1" ht="21" customHeight="1">
      <c r="A1138" s="730"/>
      <c r="B1138" s="604" t="s">
        <v>1869</v>
      </c>
      <c r="C1138" s="583"/>
      <c r="D1138" s="135" t="s">
        <v>89</v>
      </c>
      <c r="E1138" s="740"/>
      <c r="F1138" s="743">
        <f>3690000/18</f>
        <v>205000</v>
      </c>
      <c r="G1138" s="732"/>
    </row>
    <row r="1139" spans="1:7" s="578" customFormat="1" ht="21" customHeight="1">
      <c r="A1139" s="730"/>
      <c r="B1139" s="604" t="s">
        <v>1870</v>
      </c>
      <c r="C1139" s="603"/>
      <c r="D1139" s="135" t="s">
        <v>89</v>
      </c>
      <c r="E1139" s="741"/>
      <c r="F1139" s="731">
        <f>3318000/18</f>
        <v>184333.33333333334</v>
      </c>
      <c r="G1139" s="732"/>
    </row>
    <row r="1140" spans="1:7" s="578" customFormat="1" ht="21" customHeight="1">
      <c r="A1140" s="730"/>
      <c r="B1140" s="604" t="s">
        <v>1871</v>
      </c>
      <c r="C1140" s="603"/>
      <c r="D1140" s="135" t="s">
        <v>89</v>
      </c>
      <c r="E1140" s="741"/>
      <c r="F1140" s="731">
        <f>5479000/18</f>
        <v>304388.8888888889</v>
      </c>
      <c r="G1140" s="732"/>
    </row>
    <row r="1141" spans="1:7" s="578" customFormat="1" ht="21" customHeight="1">
      <c r="A1141" s="730"/>
      <c r="B1141" s="604" t="s">
        <v>1872</v>
      </c>
      <c r="C1141" s="744"/>
      <c r="D1141" s="415"/>
      <c r="E1141" s="606"/>
      <c r="F1141" s="731">
        <f>3760000/18</f>
        <v>208888.88888888888</v>
      </c>
      <c r="G1141" s="732"/>
    </row>
    <row r="1142" spans="1:7" s="578" customFormat="1" ht="44.25" customHeight="1">
      <c r="A1142" s="730">
        <v>12</v>
      </c>
      <c r="B1142" s="852" t="s">
        <v>2031</v>
      </c>
      <c r="C1142" s="847"/>
      <c r="D1142" s="847"/>
      <c r="E1142" s="847"/>
      <c r="F1142" s="848"/>
      <c r="G1142" s="732"/>
    </row>
    <row r="1143" spans="1:7" s="578" customFormat="1" ht="21" customHeight="1">
      <c r="A1143" s="730"/>
      <c r="B1143" s="816" t="s">
        <v>2035</v>
      </c>
      <c r="C1143" s="744"/>
      <c r="D1143" s="135"/>
      <c r="E1143" s="178"/>
      <c r="F1143" s="815"/>
      <c r="G1143" s="732"/>
    </row>
    <row r="1144" spans="1:7" s="578" customFormat="1" ht="24" customHeight="1">
      <c r="A1144" s="730"/>
      <c r="B1144" s="604" t="s">
        <v>2047</v>
      </c>
      <c r="C1144" s="744"/>
      <c r="D1144" s="212" t="s">
        <v>91</v>
      </c>
      <c r="E1144" s="178"/>
      <c r="F1144" s="815">
        <v>39000</v>
      </c>
      <c r="G1144" s="732"/>
    </row>
    <row r="1145" spans="1:7" s="578" customFormat="1" ht="36.75" customHeight="1">
      <c r="A1145" s="730"/>
      <c r="B1145" s="604" t="s">
        <v>2048</v>
      </c>
      <c r="C1145" s="744"/>
      <c r="D1145" s="212" t="s">
        <v>91</v>
      </c>
      <c r="E1145" s="178"/>
      <c r="F1145" s="815">
        <v>85000</v>
      </c>
      <c r="G1145" s="732"/>
    </row>
    <row r="1146" spans="1:7" s="578" customFormat="1" ht="38.25" customHeight="1">
      <c r="A1146" s="730"/>
      <c r="B1146" s="604" t="s">
        <v>2049</v>
      </c>
      <c r="C1146" s="744"/>
      <c r="D1146" s="212" t="s">
        <v>91</v>
      </c>
      <c r="E1146" s="178"/>
      <c r="F1146" s="815">
        <v>100000</v>
      </c>
      <c r="G1146" s="732"/>
    </row>
    <row r="1147" spans="1:7" s="578" customFormat="1" ht="38.25" customHeight="1">
      <c r="A1147" s="730"/>
      <c r="B1147" s="604" t="s">
        <v>2050</v>
      </c>
      <c r="C1147" s="744"/>
      <c r="D1147" s="212" t="s">
        <v>91</v>
      </c>
      <c r="E1147" s="178"/>
      <c r="F1147" s="815">
        <v>110000</v>
      </c>
      <c r="G1147" s="732"/>
    </row>
    <row r="1148" spans="1:7" s="578" customFormat="1" ht="36" customHeight="1">
      <c r="A1148" s="730"/>
      <c r="B1148" s="604" t="s">
        <v>2051</v>
      </c>
      <c r="C1148" s="744"/>
      <c r="D1148" s="212" t="s">
        <v>91</v>
      </c>
      <c r="E1148" s="178"/>
      <c r="F1148" s="815">
        <v>71000</v>
      </c>
      <c r="G1148" s="732"/>
    </row>
    <row r="1149" spans="1:7" s="578" customFormat="1" ht="39.75" customHeight="1">
      <c r="A1149" s="730"/>
      <c r="B1149" s="604" t="s">
        <v>2052</v>
      </c>
      <c r="C1149" s="744"/>
      <c r="D1149" s="212" t="s">
        <v>91</v>
      </c>
      <c r="E1149" s="178"/>
      <c r="F1149" s="815">
        <v>110000</v>
      </c>
      <c r="G1149" s="732"/>
    </row>
    <row r="1150" spans="1:7" s="578" customFormat="1" ht="35.25" customHeight="1">
      <c r="A1150" s="730"/>
      <c r="B1150" s="604" t="s">
        <v>2053</v>
      </c>
      <c r="C1150" s="744"/>
      <c r="D1150" s="212" t="s">
        <v>91</v>
      </c>
      <c r="E1150" s="178"/>
      <c r="F1150" s="815">
        <v>135000</v>
      </c>
      <c r="G1150" s="732"/>
    </row>
    <row r="1151" spans="1:7" s="578" customFormat="1" ht="41.25" customHeight="1">
      <c r="A1151" s="730"/>
      <c r="B1151" s="604" t="s">
        <v>2054</v>
      </c>
      <c r="C1151" s="744"/>
      <c r="D1151" s="212" t="s">
        <v>91</v>
      </c>
      <c r="E1151" s="178"/>
      <c r="F1151" s="815">
        <v>157000</v>
      </c>
      <c r="G1151" s="732"/>
    </row>
    <row r="1152" spans="1:7" s="578" customFormat="1" ht="34.5" customHeight="1">
      <c r="A1152" s="730"/>
      <c r="B1152" s="604" t="s">
        <v>2055</v>
      </c>
      <c r="C1152" s="744"/>
      <c r="D1152" s="212" t="s">
        <v>91</v>
      </c>
      <c r="E1152" s="178"/>
      <c r="F1152" s="815">
        <v>71000</v>
      </c>
      <c r="G1152" s="732"/>
    </row>
    <row r="1153" spans="1:7" s="578" customFormat="1" ht="39" customHeight="1">
      <c r="A1153" s="730"/>
      <c r="B1153" s="604" t="s">
        <v>2056</v>
      </c>
      <c r="C1153" s="744"/>
      <c r="D1153" s="212" t="s">
        <v>91</v>
      </c>
      <c r="E1153" s="178"/>
      <c r="F1153" s="815">
        <v>94000</v>
      </c>
      <c r="G1153" s="732"/>
    </row>
    <row r="1154" spans="1:7" s="578" customFormat="1" ht="39" customHeight="1">
      <c r="A1154" s="730"/>
      <c r="B1154" s="604" t="s">
        <v>2057</v>
      </c>
      <c r="C1154" s="744"/>
      <c r="D1154" s="212" t="s">
        <v>91</v>
      </c>
      <c r="E1154" s="178"/>
      <c r="F1154" s="815">
        <v>80000</v>
      </c>
      <c r="G1154" s="732"/>
    </row>
    <row r="1155" spans="1:7" s="578" customFormat="1" ht="21" customHeight="1">
      <c r="A1155" s="730"/>
      <c r="B1155" s="604" t="s">
        <v>2058</v>
      </c>
      <c r="C1155" s="744"/>
      <c r="D1155" s="135" t="s">
        <v>40</v>
      </c>
      <c r="E1155" s="178"/>
      <c r="F1155" s="815">
        <v>5200</v>
      </c>
      <c r="G1155" s="732"/>
    </row>
    <row r="1156" spans="1:7" s="578" customFormat="1" ht="21" customHeight="1">
      <c r="A1156" s="730"/>
      <c r="B1156" s="816" t="s">
        <v>2036</v>
      </c>
      <c r="C1156" s="744"/>
      <c r="D1156" s="135"/>
      <c r="E1156" s="178"/>
      <c r="F1156" s="815"/>
      <c r="G1156" s="732"/>
    </row>
    <row r="1157" spans="1:7" s="578" customFormat="1" ht="21" customHeight="1">
      <c r="A1157" s="730"/>
      <c r="B1157" s="604" t="s">
        <v>2047</v>
      </c>
      <c r="C1157" s="744"/>
      <c r="D1157" s="212" t="s">
        <v>91</v>
      </c>
      <c r="E1157" s="178"/>
      <c r="F1157" s="815">
        <v>39000</v>
      </c>
      <c r="G1157" s="732"/>
    </row>
    <row r="1158" spans="1:7" s="578" customFormat="1" ht="43.5" customHeight="1">
      <c r="A1158" s="730"/>
      <c r="B1158" s="604" t="s">
        <v>2059</v>
      </c>
      <c r="C1158" s="744"/>
      <c r="D1158" s="212" t="s">
        <v>91</v>
      </c>
      <c r="E1158" s="178"/>
      <c r="F1158" s="815">
        <v>85000</v>
      </c>
      <c r="G1158" s="732"/>
    </row>
    <row r="1159" spans="1:7" s="578" customFormat="1" ht="39" customHeight="1">
      <c r="A1159" s="730"/>
      <c r="B1159" s="604" t="s">
        <v>2060</v>
      </c>
      <c r="C1159" s="744"/>
      <c r="D1159" s="212" t="s">
        <v>91</v>
      </c>
      <c r="E1159" s="178"/>
      <c r="F1159" s="815">
        <v>110000</v>
      </c>
      <c r="G1159" s="732"/>
    </row>
    <row r="1160" spans="1:7" s="578" customFormat="1" ht="36.75" customHeight="1">
      <c r="A1160" s="730"/>
      <c r="B1160" s="604" t="s">
        <v>2064</v>
      </c>
      <c r="C1160" s="744"/>
      <c r="D1160" s="212" t="s">
        <v>91</v>
      </c>
      <c r="E1160" s="178"/>
      <c r="F1160" s="815">
        <v>71000</v>
      </c>
      <c r="G1160" s="732"/>
    </row>
    <row r="1161" spans="1:7" s="578" customFormat="1" ht="36" customHeight="1">
      <c r="A1161" s="730"/>
      <c r="B1161" s="604" t="s">
        <v>2061</v>
      </c>
      <c r="C1161" s="744"/>
      <c r="D1161" s="212" t="s">
        <v>91</v>
      </c>
      <c r="E1161" s="178"/>
      <c r="F1161" s="815">
        <v>110000</v>
      </c>
      <c r="G1161" s="732"/>
    </row>
    <row r="1162" spans="1:7" s="578" customFormat="1" ht="38.25" customHeight="1">
      <c r="A1162" s="730"/>
      <c r="B1162" s="604" t="s">
        <v>2062</v>
      </c>
      <c r="C1162" s="744"/>
      <c r="D1162" s="212" t="s">
        <v>91</v>
      </c>
      <c r="E1162" s="178"/>
      <c r="F1162" s="815">
        <v>135000</v>
      </c>
      <c r="G1162" s="732"/>
    </row>
    <row r="1163" spans="1:7" s="578" customFormat="1" ht="38.25" customHeight="1">
      <c r="A1163" s="730"/>
      <c r="B1163" s="604" t="s">
        <v>2063</v>
      </c>
      <c r="C1163" s="744"/>
      <c r="D1163" s="212" t="s">
        <v>91</v>
      </c>
      <c r="E1163" s="178"/>
      <c r="F1163" s="815">
        <v>157000</v>
      </c>
      <c r="G1163" s="732"/>
    </row>
    <row r="1164" spans="1:7" s="578" customFormat="1" ht="39" customHeight="1">
      <c r="A1164" s="730"/>
      <c r="B1164" s="604" t="s">
        <v>2055</v>
      </c>
      <c r="C1164" s="744"/>
      <c r="D1164" s="212" t="s">
        <v>91</v>
      </c>
      <c r="E1164" s="178"/>
      <c r="F1164" s="815">
        <v>71000</v>
      </c>
      <c r="G1164" s="732"/>
    </row>
    <row r="1165" spans="1:7" s="578" customFormat="1" ht="36.75" customHeight="1">
      <c r="A1165" s="730"/>
      <c r="B1165" s="604" t="s">
        <v>2065</v>
      </c>
      <c r="C1165" s="744"/>
      <c r="D1165" s="212" t="s">
        <v>91</v>
      </c>
      <c r="E1165" s="178"/>
      <c r="F1165" s="815">
        <v>94000</v>
      </c>
      <c r="G1165" s="732"/>
    </row>
    <row r="1166" spans="1:7" s="578" customFormat="1" ht="21" customHeight="1">
      <c r="A1166" s="730"/>
      <c r="B1166" s="604" t="s">
        <v>2066</v>
      </c>
      <c r="C1166" s="744"/>
      <c r="D1166" s="212" t="s">
        <v>91</v>
      </c>
      <c r="E1166" s="178"/>
      <c r="F1166" s="815">
        <v>80000</v>
      </c>
      <c r="G1166" s="732"/>
    </row>
    <row r="1167" spans="1:7" s="578" customFormat="1" ht="21" customHeight="1">
      <c r="A1167" s="730"/>
      <c r="B1167" s="604" t="s">
        <v>2067</v>
      </c>
      <c r="C1167" s="744"/>
      <c r="D1167" s="135" t="s">
        <v>40</v>
      </c>
      <c r="E1167" s="178"/>
      <c r="F1167" s="815">
        <v>5200</v>
      </c>
      <c r="G1167" s="732"/>
    </row>
    <row r="1168" spans="1:7" s="578" customFormat="1" ht="39.75" customHeight="1">
      <c r="A1168" s="730">
        <v>13</v>
      </c>
      <c r="B1168" s="852" t="s">
        <v>2070</v>
      </c>
      <c r="C1168" s="847"/>
      <c r="D1168" s="847"/>
      <c r="E1168" s="847"/>
      <c r="F1168" s="848"/>
      <c r="G1168" s="732"/>
    </row>
    <row r="1169" spans="1:7" s="578" customFormat="1" ht="21" customHeight="1">
      <c r="A1169" s="730"/>
      <c r="B1169" s="599" t="s">
        <v>2038</v>
      </c>
      <c r="C1169" s="603"/>
      <c r="D1169" s="135" t="s">
        <v>40</v>
      </c>
      <c r="E1169" s="178"/>
      <c r="F1169" s="815">
        <f>290000/40</f>
        <v>7250</v>
      </c>
      <c r="G1169" s="732"/>
    </row>
    <row r="1170" spans="1:7" s="578" customFormat="1" ht="21" customHeight="1">
      <c r="A1170" s="730"/>
      <c r="B1170" s="599" t="s">
        <v>2039</v>
      </c>
      <c r="C1170" s="603"/>
      <c r="D1170" s="135" t="s">
        <v>40</v>
      </c>
      <c r="E1170" s="178"/>
      <c r="F1170" s="815">
        <f>390000/40</f>
        <v>9750</v>
      </c>
      <c r="G1170" s="732"/>
    </row>
    <row r="1171" spans="1:7" s="578" customFormat="1" ht="21" customHeight="1">
      <c r="A1171" s="730"/>
      <c r="B1171" s="599" t="s">
        <v>2042</v>
      </c>
      <c r="C1171" s="603"/>
      <c r="D1171" s="135" t="s">
        <v>91</v>
      </c>
      <c r="E1171" s="178"/>
      <c r="F1171" s="815">
        <f>2500000/18</f>
        <v>138888.88888888888</v>
      </c>
      <c r="G1171" s="732"/>
    </row>
    <row r="1172" spans="1:7" s="578" customFormat="1" ht="21" customHeight="1">
      <c r="A1172" s="730"/>
      <c r="B1172" s="599" t="s">
        <v>2041</v>
      </c>
      <c r="C1172" s="603"/>
      <c r="D1172" s="135" t="s">
        <v>91</v>
      </c>
      <c r="E1172" s="178"/>
      <c r="F1172" s="815">
        <f>990000/18</f>
        <v>55000</v>
      </c>
      <c r="G1172" s="732"/>
    </row>
    <row r="1173" spans="1:7" s="578" customFormat="1" ht="21" customHeight="1">
      <c r="A1173" s="730"/>
      <c r="B1173" s="599" t="s">
        <v>2043</v>
      </c>
      <c r="C1173" s="603"/>
      <c r="D1173" s="135" t="s">
        <v>91</v>
      </c>
      <c r="E1173" s="178"/>
      <c r="F1173" s="815">
        <f>2090000/18</f>
        <v>116111.11111111111</v>
      </c>
      <c r="G1173" s="732"/>
    </row>
    <row r="1174" spans="1:7" s="578" customFormat="1" ht="21" customHeight="1">
      <c r="A1174" s="730"/>
      <c r="B1174" s="599" t="s">
        <v>2040</v>
      </c>
      <c r="C1174" s="603"/>
      <c r="D1174" s="135" t="s">
        <v>91</v>
      </c>
      <c r="E1174" s="178"/>
      <c r="F1174" s="815">
        <f>3190000/18</f>
        <v>177222.22222222222</v>
      </c>
      <c r="G1174" s="732"/>
    </row>
    <row r="1175" spans="1:7" s="578" customFormat="1" ht="21" customHeight="1">
      <c r="A1175" s="730"/>
      <c r="B1175" s="599" t="s">
        <v>2044</v>
      </c>
      <c r="C1175" s="603"/>
      <c r="D1175" s="135" t="s">
        <v>91</v>
      </c>
      <c r="E1175" s="178"/>
      <c r="F1175" s="815">
        <f>5269000/18</f>
        <v>292722.22222222225</v>
      </c>
      <c r="G1175" s="732"/>
    </row>
    <row r="1176" spans="1:7" s="578" customFormat="1" ht="21" customHeight="1">
      <c r="A1176" s="730"/>
      <c r="B1176" s="599" t="s">
        <v>2045</v>
      </c>
      <c r="C1176" s="603"/>
      <c r="D1176" s="135" t="s">
        <v>91</v>
      </c>
      <c r="E1176" s="178"/>
      <c r="F1176" s="815">
        <f>2849000/18</f>
        <v>158277.77777777778</v>
      </c>
      <c r="G1176" s="732"/>
    </row>
    <row r="1177" spans="1:7" s="578" customFormat="1" ht="21" customHeight="1">
      <c r="A1177" s="730"/>
      <c r="B1177" s="599" t="s">
        <v>2069</v>
      </c>
      <c r="C1177" s="603"/>
      <c r="D1177" s="135" t="s">
        <v>91</v>
      </c>
      <c r="E1177" s="178"/>
      <c r="F1177" s="815">
        <f>3800000/18</f>
        <v>211111.11111111112</v>
      </c>
      <c r="G1177" s="732"/>
    </row>
    <row r="1178" spans="1:7" s="578" customFormat="1" ht="21" customHeight="1">
      <c r="A1178" s="730"/>
      <c r="B1178" s="599" t="s">
        <v>2068</v>
      </c>
      <c r="C1178" s="603"/>
      <c r="D1178" s="135" t="s">
        <v>91</v>
      </c>
      <c r="E1178" s="178"/>
      <c r="F1178" s="815">
        <f>3800000/18</f>
        <v>211111.11111111112</v>
      </c>
      <c r="G1178" s="732"/>
    </row>
    <row r="1179" spans="1:7" s="22" customFormat="1" ht="44.25" customHeight="1">
      <c r="A1179" s="175">
        <v>14</v>
      </c>
      <c r="B1179" s="857" t="s">
        <v>317</v>
      </c>
      <c r="C1179" s="858"/>
      <c r="D1179" s="858"/>
      <c r="E1179" s="858"/>
      <c r="F1179" s="859"/>
      <c r="G1179" s="32"/>
    </row>
    <row r="1180" spans="1:7" s="22" customFormat="1" ht="21.75" customHeight="1">
      <c r="A1180" s="175"/>
      <c r="B1180" s="211" t="s">
        <v>270</v>
      </c>
      <c r="C1180" s="177" t="s">
        <v>273</v>
      </c>
      <c r="D1180" s="212" t="s">
        <v>42</v>
      </c>
      <c r="E1180" s="178"/>
      <c r="F1180" s="213">
        <v>480462</v>
      </c>
      <c r="G1180" s="32"/>
    </row>
    <row r="1181" spans="1:7" s="22" customFormat="1" ht="21.75" customHeight="1">
      <c r="A1181" s="175"/>
      <c r="B1181" s="211" t="s">
        <v>271</v>
      </c>
      <c r="C1181" s="177" t="s">
        <v>269</v>
      </c>
      <c r="D1181" s="212" t="s">
        <v>40</v>
      </c>
      <c r="E1181" s="178"/>
      <c r="F1181" s="213">
        <v>46662</v>
      </c>
      <c r="G1181" s="32"/>
    </row>
    <row r="1182" spans="1:7" s="22" customFormat="1" ht="21.75" customHeight="1">
      <c r="A1182" s="175"/>
      <c r="B1182" s="211" t="s">
        <v>511</v>
      </c>
      <c r="C1182" s="177" t="s">
        <v>272</v>
      </c>
      <c r="D1182" s="212" t="s">
        <v>40</v>
      </c>
      <c r="E1182" s="178"/>
      <c r="F1182" s="213">
        <v>60962</v>
      </c>
      <c r="G1182" s="32"/>
    </row>
    <row r="1183" spans="1:7" s="22" customFormat="1" ht="36.75" customHeight="1">
      <c r="A1183" s="175">
        <v>15</v>
      </c>
      <c r="B1183" s="846" t="s">
        <v>2114</v>
      </c>
      <c r="C1183" s="847"/>
      <c r="D1183" s="847"/>
      <c r="E1183" s="847"/>
      <c r="F1183" s="848"/>
      <c r="G1183" s="32"/>
    </row>
    <row r="1184" spans="1:7" s="22" customFormat="1" ht="21.75" customHeight="1">
      <c r="A1184" s="175"/>
      <c r="B1184" s="831" t="s">
        <v>1051</v>
      </c>
      <c r="C1184" s="832"/>
      <c r="D1184" s="512" t="s">
        <v>40</v>
      </c>
      <c r="E1184" s="606">
        <v>7250</v>
      </c>
      <c r="F1184" s="213"/>
      <c r="G1184" s="32"/>
    </row>
    <row r="1185" spans="1:7" s="22" customFormat="1" ht="21.75" customHeight="1">
      <c r="A1185" s="175"/>
      <c r="B1185" s="831" t="s">
        <v>1052</v>
      </c>
      <c r="C1185" s="834"/>
      <c r="D1185" s="512" t="s">
        <v>40</v>
      </c>
      <c r="E1185" s="606">
        <v>8375</v>
      </c>
      <c r="F1185" s="213"/>
      <c r="G1185" s="32"/>
    </row>
    <row r="1186" spans="1:7" s="22" customFormat="1" ht="21.75" customHeight="1">
      <c r="A1186" s="175"/>
      <c r="B1186" s="831" t="s">
        <v>2109</v>
      </c>
      <c r="C1186" s="832" t="s">
        <v>1267</v>
      </c>
      <c r="D1186" s="512" t="s">
        <v>91</v>
      </c>
      <c r="E1186" s="606">
        <v>74900</v>
      </c>
      <c r="F1186" s="213"/>
      <c r="G1186" s="32"/>
    </row>
    <row r="1187" spans="1:7" s="22" customFormat="1" ht="21.75" customHeight="1">
      <c r="A1187" s="175"/>
      <c r="B1187" s="831" t="s">
        <v>2108</v>
      </c>
      <c r="C1187" s="834" t="s">
        <v>334</v>
      </c>
      <c r="D1187" s="512" t="s">
        <v>91</v>
      </c>
      <c r="E1187" s="606">
        <v>57800</v>
      </c>
      <c r="F1187" s="213"/>
      <c r="G1187" s="32"/>
    </row>
    <row r="1188" spans="1:7" s="22" customFormat="1" ht="21.75" customHeight="1">
      <c r="A1188" s="175"/>
      <c r="B1188" s="831" t="s">
        <v>2116</v>
      </c>
      <c r="C1188" s="834" t="s">
        <v>334</v>
      </c>
      <c r="D1188" s="512" t="s">
        <v>91</v>
      </c>
      <c r="E1188" s="606">
        <v>74300</v>
      </c>
      <c r="F1188" s="213"/>
      <c r="G1188" s="32"/>
    </row>
    <row r="1189" spans="1:7" s="22" customFormat="1" ht="21.75" customHeight="1">
      <c r="A1189" s="175"/>
      <c r="B1189" s="831" t="s">
        <v>2110</v>
      </c>
      <c r="C1189" s="834" t="s">
        <v>334</v>
      </c>
      <c r="D1189" s="512" t="s">
        <v>91</v>
      </c>
      <c r="E1189" s="606">
        <v>104300</v>
      </c>
      <c r="F1189" s="213"/>
      <c r="G1189" s="32"/>
    </row>
    <row r="1190" spans="1:7" s="22" customFormat="1" ht="21.75" customHeight="1">
      <c r="A1190" s="175"/>
      <c r="B1190" s="831" t="s">
        <v>2111</v>
      </c>
      <c r="C1190" s="834" t="s">
        <v>334</v>
      </c>
      <c r="D1190" s="512" t="s">
        <v>91</v>
      </c>
      <c r="E1190" s="606">
        <v>101600</v>
      </c>
      <c r="F1190" s="213"/>
      <c r="G1190" s="32"/>
    </row>
    <row r="1191" spans="1:7" s="22" customFormat="1" ht="39" customHeight="1">
      <c r="A1191" s="175"/>
      <c r="B1191" s="831" t="s">
        <v>2115</v>
      </c>
      <c r="C1191" s="834" t="s">
        <v>334</v>
      </c>
      <c r="D1191" s="512" t="s">
        <v>91</v>
      </c>
      <c r="E1191" s="833">
        <v>141400</v>
      </c>
      <c r="F1191" s="213"/>
      <c r="G1191" s="32"/>
    </row>
    <row r="1192" spans="1:7" s="22" customFormat="1" ht="22.5" customHeight="1">
      <c r="A1192" s="175"/>
      <c r="B1192" s="831" t="s">
        <v>2112</v>
      </c>
      <c r="C1192" s="834" t="s">
        <v>334</v>
      </c>
      <c r="D1192" s="512" t="s">
        <v>91</v>
      </c>
      <c r="E1192" s="833">
        <v>99200</v>
      </c>
      <c r="F1192" s="213"/>
      <c r="G1192" s="32"/>
    </row>
    <row r="1193" spans="1:7" s="22" customFormat="1" ht="24.75" customHeight="1">
      <c r="A1193" s="175"/>
      <c r="B1193" s="831" t="s">
        <v>2113</v>
      </c>
      <c r="C1193" s="834" t="s">
        <v>334</v>
      </c>
      <c r="D1193" s="512" t="s">
        <v>91</v>
      </c>
      <c r="E1193" s="833">
        <v>89000</v>
      </c>
      <c r="F1193" s="213"/>
      <c r="G1193" s="32"/>
    </row>
    <row r="1194" spans="1:7" s="22" customFormat="1" ht="37.5" customHeight="1">
      <c r="A1194" s="175">
        <v>16</v>
      </c>
      <c r="B1194" s="846" t="s">
        <v>1918</v>
      </c>
      <c r="C1194" s="847"/>
      <c r="D1194" s="847"/>
      <c r="E1194" s="847"/>
      <c r="F1194" s="848"/>
      <c r="G1194" s="32"/>
    </row>
    <row r="1195" spans="1:7" s="22" customFormat="1" ht="21.75" customHeight="1">
      <c r="A1195" s="175"/>
      <c r="B1195" s="211" t="s">
        <v>1321</v>
      </c>
      <c r="C1195" s="177"/>
      <c r="D1195" s="212" t="s">
        <v>40</v>
      </c>
      <c r="E1195" s="178"/>
      <c r="F1195" s="213">
        <v>84700</v>
      </c>
      <c r="G1195" s="32"/>
    </row>
    <row r="1196" spans="1:7" s="22" customFormat="1" ht="21.75" customHeight="1">
      <c r="A1196" s="175"/>
      <c r="B1196" s="211" t="s">
        <v>1322</v>
      </c>
      <c r="C1196" s="177"/>
      <c r="D1196" s="135" t="s">
        <v>89</v>
      </c>
      <c r="E1196" s="178"/>
      <c r="F1196" s="213">
        <v>25300</v>
      </c>
      <c r="G1196" s="32"/>
    </row>
    <row r="1197" spans="1:7" s="22" customFormat="1" ht="21.75" customHeight="1">
      <c r="A1197" s="175"/>
      <c r="B1197" s="211" t="s">
        <v>1323</v>
      </c>
      <c r="C1197" s="177"/>
      <c r="D1197" s="135" t="s">
        <v>89</v>
      </c>
      <c r="E1197" s="178"/>
      <c r="F1197" s="213">
        <v>26400</v>
      </c>
      <c r="G1197" s="32"/>
    </row>
    <row r="1198" spans="1:7" s="22" customFormat="1" ht="21.75" customHeight="1">
      <c r="A1198" s="175"/>
      <c r="B1198" s="211" t="s">
        <v>1324</v>
      </c>
      <c r="C1198" s="177"/>
      <c r="D1198" s="135" t="s">
        <v>89</v>
      </c>
      <c r="E1198" s="178"/>
      <c r="F1198" s="213">
        <v>113300</v>
      </c>
      <c r="G1198" s="32"/>
    </row>
    <row r="1199" spans="1:7" s="22" customFormat="1" ht="21.75" customHeight="1">
      <c r="A1199" s="175"/>
      <c r="B1199" s="211" t="s">
        <v>1325</v>
      </c>
      <c r="C1199" s="177"/>
      <c r="D1199" s="135" t="s">
        <v>89</v>
      </c>
      <c r="E1199" s="178"/>
      <c r="F1199" s="213">
        <v>139700</v>
      </c>
      <c r="G1199" s="32"/>
    </row>
    <row r="1200" spans="1:7" s="22" customFormat="1" ht="21.75" customHeight="1">
      <c r="A1200" s="175"/>
      <c r="B1200" s="211" t="s">
        <v>1326</v>
      </c>
      <c r="C1200" s="177"/>
      <c r="D1200" s="135" t="s">
        <v>89</v>
      </c>
      <c r="E1200" s="178"/>
      <c r="F1200" s="213">
        <v>22550</v>
      </c>
      <c r="G1200" s="32"/>
    </row>
    <row r="1201" spans="1:7" s="22" customFormat="1" ht="19.5">
      <c r="A1201" s="277" t="s">
        <v>424</v>
      </c>
      <c r="B1201" s="243" t="s">
        <v>423</v>
      </c>
      <c r="C1201" s="294"/>
      <c r="D1201" s="85"/>
      <c r="E1201" s="87"/>
      <c r="F1201" s="98"/>
      <c r="G1201" s="32"/>
    </row>
    <row r="1202" spans="1:6" ht="21.75" customHeight="1">
      <c r="A1202" s="791">
        <v>1</v>
      </c>
      <c r="B1202" s="218" t="s">
        <v>201</v>
      </c>
      <c r="C1202" s="221"/>
      <c r="D1202" s="51"/>
      <c r="E1202" s="58"/>
      <c r="F1202" s="58"/>
    </row>
    <row r="1203" spans="1:6" ht="21.75" customHeight="1">
      <c r="A1203" s="791"/>
      <c r="B1203" s="219" t="s">
        <v>297</v>
      </c>
      <c r="C1203" s="221"/>
      <c r="D1203" s="51" t="s">
        <v>96</v>
      </c>
      <c r="E1203" s="58"/>
      <c r="F1203" s="58">
        <v>12000</v>
      </c>
    </row>
    <row r="1204" spans="1:6" ht="21.75" customHeight="1">
      <c r="A1204" s="791"/>
      <c r="B1204" s="219" t="s">
        <v>298</v>
      </c>
      <c r="C1204" s="221"/>
      <c r="D1204" s="51" t="s">
        <v>96</v>
      </c>
      <c r="E1204" s="58"/>
      <c r="F1204" s="58">
        <v>14000</v>
      </c>
    </row>
    <row r="1205" spans="1:6" ht="21.75" customHeight="1">
      <c r="A1205" s="791"/>
      <c r="B1205" s="55" t="s">
        <v>299</v>
      </c>
      <c r="C1205" s="221"/>
      <c r="D1205" s="51" t="s">
        <v>96</v>
      </c>
      <c r="E1205" s="58"/>
      <c r="F1205" s="58">
        <v>16000</v>
      </c>
    </row>
    <row r="1206" spans="1:6" ht="21.75" customHeight="1">
      <c r="A1206" s="791"/>
      <c r="B1206" s="55" t="s">
        <v>300</v>
      </c>
      <c r="C1206" s="221"/>
      <c r="D1206" s="51" t="s">
        <v>96</v>
      </c>
      <c r="E1206" s="58"/>
      <c r="F1206" s="58">
        <v>19500</v>
      </c>
    </row>
    <row r="1207" spans="1:6" ht="42" customHeight="1">
      <c r="A1207" s="791">
        <v>2</v>
      </c>
      <c r="B1207" s="992" t="s">
        <v>2032</v>
      </c>
      <c r="C1207" s="993"/>
      <c r="D1207" s="993"/>
      <c r="E1207" s="993"/>
      <c r="F1207" s="994"/>
    </row>
    <row r="1208" spans="1:6" ht="27.75" customHeight="1">
      <c r="A1208" s="791"/>
      <c r="B1208" s="222" t="s">
        <v>685</v>
      </c>
      <c r="C1208" s="119" t="s">
        <v>124</v>
      </c>
      <c r="D1208" s="51" t="s">
        <v>500</v>
      </c>
      <c r="E1208" s="58"/>
      <c r="F1208" s="59">
        <v>110000</v>
      </c>
    </row>
    <row r="1209" spans="1:6" ht="27.75" customHeight="1">
      <c r="A1209" s="791"/>
      <c r="B1209" s="222" t="s">
        <v>686</v>
      </c>
      <c r="C1209" s="119"/>
      <c r="D1209" s="51" t="s">
        <v>500</v>
      </c>
      <c r="E1209" s="58"/>
      <c r="F1209" s="59">
        <v>135000</v>
      </c>
    </row>
    <row r="1210" spans="1:6" s="32" customFormat="1" ht="24.75" customHeight="1">
      <c r="A1210" s="132"/>
      <c r="B1210" s="368" t="s">
        <v>687</v>
      </c>
      <c r="C1210" s="119"/>
      <c r="D1210" s="51" t="s">
        <v>500</v>
      </c>
      <c r="E1210" s="58"/>
      <c r="F1210" s="59">
        <v>121000</v>
      </c>
    </row>
    <row r="1211" spans="1:6" s="32" customFormat="1" ht="27.75" customHeight="1">
      <c r="A1211" s="132"/>
      <c r="B1211" s="368" t="s">
        <v>688</v>
      </c>
      <c r="C1211" s="119"/>
      <c r="D1211" s="51" t="s">
        <v>500</v>
      </c>
      <c r="E1211" s="58"/>
      <c r="F1211" s="59">
        <v>130000</v>
      </c>
    </row>
    <row r="1212" spans="1:6" s="32" customFormat="1" ht="43.5" customHeight="1">
      <c r="A1212" s="132">
        <v>3</v>
      </c>
      <c r="B1212" s="1093" t="s">
        <v>510</v>
      </c>
      <c r="C1212" s="993"/>
      <c r="D1212" s="993"/>
      <c r="E1212" s="993"/>
      <c r="F1212" s="994"/>
    </row>
    <row r="1213" spans="1:6" s="32" customFormat="1" ht="78.75">
      <c r="A1213" s="132"/>
      <c r="B1213" s="235" t="s">
        <v>494</v>
      </c>
      <c r="C1213" s="119"/>
      <c r="D1213" s="51" t="s">
        <v>500</v>
      </c>
      <c r="E1213" s="58"/>
      <c r="F1213" s="59">
        <v>425000</v>
      </c>
    </row>
    <row r="1214" spans="1:6" s="32" customFormat="1" ht="78.75">
      <c r="A1214" s="132"/>
      <c r="B1214" s="235" t="s">
        <v>495</v>
      </c>
      <c r="C1214" s="119"/>
      <c r="D1214" s="51" t="s">
        <v>89</v>
      </c>
      <c r="E1214" s="58"/>
      <c r="F1214" s="59">
        <v>562000</v>
      </c>
    </row>
    <row r="1215" spans="1:6" s="32" customFormat="1" ht="93.75">
      <c r="A1215" s="132"/>
      <c r="B1215" s="235" t="s">
        <v>225</v>
      </c>
      <c r="C1215" s="119"/>
      <c r="D1215" s="51" t="s">
        <v>89</v>
      </c>
      <c r="E1215" s="58"/>
      <c r="F1215" s="59">
        <v>456000</v>
      </c>
    </row>
    <row r="1216" spans="1:6" s="32" customFormat="1" ht="60">
      <c r="A1216" s="132"/>
      <c r="B1216" s="235" t="s">
        <v>496</v>
      </c>
      <c r="C1216" s="119"/>
      <c r="D1216" s="51" t="s">
        <v>89</v>
      </c>
      <c r="E1216" s="58"/>
      <c r="F1216" s="59">
        <v>456000</v>
      </c>
    </row>
    <row r="1217" spans="1:6" s="32" customFormat="1" ht="78.75">
      <c r="A1217" s="132"/>
      <c r="B1217" s="235" t="s">
        <v>497</v>
      </c>
      <c r="C1217" s="119"/>
      <c r="D1217" s="51" t="s">
        <v>89</v>
      </c>
      <c r="E1217" s="58"/>
      <c r="F1217" s="59">
        <v>516000</v>
      </c>
    </row>
    <row r="1218" spans="1:6" s="32" customFormat="1" ht="60">
      <c r="A1218" s="132"/>
      <c r="B1218" s="235" t="s">
        <v>498</v>
      </c>
      <c r="C1218" s="119"/>
      <c r="D1218" s="51" t="s">
        <v>89</v>
      </c>
      <c r="E1218" s="58"/>
      <c r="F1218" s="59">
        <v>504000</v>
      </c>
    </row>
    <row r="1219" spans="1:6" s="32" customFormat="1" ht="21.75" customHeight="1">
      <c r="A1219" s="132">
        <v>4</v>
      </c>
      <c r="B1219" s="220" t="s">
        <v>57</v>
      </c>
      <c r="C1219" s="119"/>
      <c r="D1219" s="51"/>
      <c r="E1219" s="58"/>
      <c r="F1219" s="58"/>
    </row>
    <row r="1220" spans="1:6" s="32" customFormat="1" ht="21.75" customHeight="1">
      <c r="A1220" s="132" t="s">
        <v>392</v>
      </c>
      <c r="B1220" s="995" t="s">
        <v>1050</v>
      </c>
      <c r="C1220" s="996"/>
      <c r="D1220" s="996"/>
      <c r="E1220" s="996"/>
      <c r="F1220" s="997"/>
    </row>
    <row r="1221" spans="1:6" s="32" customFormat="1" ht="21.75" customHeight="1">
      <c r="A1221" s="132"/>
      <c r="B1221" s="222" t="s">
        <v>6</v>
      </c>
      <c r="C1221" s="119"/>
      <c r="D1221" s="51" t="s">
        <v>500</v>
      </c>
      <c r="E1221" s="58"/>
      <c r="F1221" s="58">
        <v>460000</v>
      </c>
    </row>
    <row r="1222" spans="1:6" s="32" customFormat="1" ht="21.75" customHeight="1">
      <c r="A1222" s="132"/>
      <c r="B1222" s="222" t="s">
        <v>7</v>
      </c>
      <c r="C1222" s="119"/>
      <c r="D1222" s="51" t="s">
        <v>500</v>
      </c>
      <c r="E1222" s="58" t="s">
        <v>531</v>
      </c>
      <c r="F1222" s="58">
        <v>460000</v>
      </c>
    </row>
    <row r="1223" spans="1:6" s="32" customFormat="1" ht="21.75" customHeight="1">
      <c r="A1223" s="132" t="s">
        <v>393</v>
      </c>
      <c r="B1223" s="220" t="s">
        <v>378</v>
      </c>
      <c r="C1223" s="119"/>
      <c r="D1223" s="51"/>
      <c r="E1223" s="58"/>
      <c r="F1223" s="58"/>
    </row>
    <row r="1224" spans="1:6" s="32" customFormat="1" ht="21.75" customHeight="1">
      <c r="A1224" s="132"/>
      <c r="B1224" s="222" t="s">
        <v>114</v>
      </c>
      <c r="C1224" s="119"/>
      <c r="D1224" s="51" t="s">
        <v>500</v>
      </c>
      <c r="E1224" s="58"/>
      <c r="F1224" s="58">
        <v>980000</v>
      </c>
    </row>
    <row r="1225" spans="1:6" s="32" customFormat="1" ht="21.75" customHeight="1">
      <c r="A1225" s="132"/>
      <c r="B1225" s="222" t="s">
        <v>8</v>
      </c>
      <c r="C1225" s="119"/>
      <c r="D1225" s="51" t="s">
        <v>500</v>
      </c>
      <c r="E1225" s="58"/>
      <c r="F1225" s="58">
        <v>1108000</v>
      </c>
    </row>
    <row r="1226" spans="1:6" s="32" customFormat="1" ht="66.75" customHeight="1">
      <c r="A1226" s="132">
        <v>5</v>
      </c>
      <c r="B1226" s="964" t="s">
        <v>1214</v>
      </c>
      <c r="C1226" s="965"/>
      <c r="D1226" s="965"/>
      <c r="E1226" s="965"/>
      <c r="F1226" s="966"/>
    </row>
    <row r="1227" spans="1:7" s="32" customFormat="1" ht="22.5" customHeight="1">
      <c r="A1227" s="546" t="s">
        <v>392</v>
      </c>
      <c r="B1227" s="464" t="s">
        <v>845</v>
      </c>
      <c r="C1227" s="465"/>
      <c r="D1227" s="465"/>
      <c r="E1227" s="465"/>
      <c r="F1227" s="465"/>
      <c r="G1227" s="466"/>
    </row>
    <row r="1228" spans="1:6" s="32" customFormat="1" ht="56.25">
      <c r="A1228" s="546"/>
      <c r="B1228" s="459" t="s">
        <v>834</v>
      </c>
      <c r="C1228" s="454"/>
      <c r="D1228" s="51" t="s">
        <v>858</v>
      </c>
      <c r="E1228" s="451"/>
      <c r="F1228" s="458">
        <v>766722</v>
      </c>
    </row>
    <row r="1229" spans="1:6" s="32" customFormat="1" ht="56.25">
      <c r="A1229" s="546"/>
      <c r="B1229" s="459" t="s">
        <v>835</v>
      </c>
      <c r="C1229" s="455"/>
      <c r="D1229" s="51" t="s">
        <v>89</v>
      </c>
      <c r="E1229" s="452"/>
      <c r="F1229" s="458">
        <v>792055</v>
      </c>
    </row>
    <row r="1230" spans="1:6" s="32" customFormat="1" ht="37.5">
      <c r="A1230" s="546"/>
      <c r="B1230" s="459" t="s">
        <v>836</v>
      </c>
      <c r="C1230" s="454"/>
      <c r="D1230" s="51" t="s">
        <v>89</v>
      </c>
      <c r="E1230" s="451"/>
      <c r="F1230" s="458">
        <v>992200</v>
      </c>
    </row>
    <row r="1231" spans="1:6" s="32" customFormat="1" ht="42.75" customHeight="1">
      <c r="A1231" s="546"/>
      <c r="B1231" s="459" t="s">
        <v>837</v>
      </c>
      <c r="C1231" s="454"/>
      <c r="D1231" s="51" t="s">
        <v>89</v>
      </c>
      <c r="E1231" s="451"/>
      <c r="F1231" s="458">
        <v>1017500</v>
      </c>
    </row>
    <row r="1232" spans="1:6" s="32" customFormat="1" ht="43.5" customHeight="1">
      <c r="A1232" s="546"/>
      <c r="B1232" s="459" t="s">
        <v>838</v>
      </c>
      <c r="C1232" s="454"/>
      <c r="D1232" s="51" t="s">
        <v>89</v>
      </c>
      <c r="E1232" s="451"/>
      <c r="F1232" s="458">
        <v>942000</v>
      </c>
    </row>
    <row r="1233" spans="1:6" s="32" customFormat="1" ht="20.25" customHeight="1">
      <c r="A1233" s="546"/>
      <c r="B1233" s="459" t="s">
        <v>839</v>
      </c>
      <c r="C1233" s="454"/>
      <c r="D1233" s="51" t="s">
        <v>89</v>
      </c>
      <c r="E1233" s="451"/>
      <c r="F1233" s="458">
        <v>1013000</v>
      </c>
    </row>
    <row r="1234" spans="1:6" s="32" customFormat="1" ht="39" customHeight="1">
      <c r="A1234" s="546"/>
      <c r="B1234" s="463" t="s">
        <v>840</v>
      </c>
      <c r="C1234" s="456"/>
      <c r="D1234" s="51" t="s">
        <v>89</v>
      </c>
      <c r="E1234" s="453"/>
      <c r="F1234" s="458">
        <v>795000</v>
      </c>
    </row>
    <row r="1235" spans="1:6" s="32" customFormat="1" ht="18.75" customHeight="1">
      <c r="A1235" s="546"/>
      <c r="B1235" s="459" t="s">
        <v>841</v>
      </c>
      <c r="C1235" s="457"/>
      <c r="D1235" s="51" t="s">
        <v>89</v>
      </c>
      <c r="E1235" s="58"/>
      <c r="F1235" s="458">
        <v>875000</v>
      </c>
    </row>
    <row r="1236" spans="1:6" s="32" customFormat="1" ht="26.25" customHeight="1">
      <c r="A1236" s="546"/>
      <c r="B1236" s="459" t="s">
        <v>842</v>
      </c>
      <c r="C1236" s="457"/>
      <c r="D1236" s="51" t="s">
        <v>89</v>
      </c>
      <c r="E1236" s="58"/>
      <c r="F1236" s="458">
        <v>1075000</v>
      </c>
    </row>
    <row r="1237" spans="1:6" s="32" customFormat="1" ht="21" customHeight="1">
      <c r="A1237" s="546"/>
      <c r="B1237" s="459" t="s">
        <v>843</v>
      </c>
      <c r="C1237" s="457"/>
      <c r="D1237" s="51" t="s">
        <v>89</v>
      </c>
      <c r="E1237" s="58"/>
      <c r="F1237" s="458">
        <v>1235000</v>
      </c>
    </row>
    <row r="1238" spans="1:6" s="32" customFormat="1" ht="22.5" customHeight="1">
      <c r="A1238" s="546"/>
      <c r="B1238" s="459" t="s">
        <v>844</v>
      </c>
      <c r="C1238" s="457"/>
      <c r="D1238" s="51" t="s">
        <v>858</v>
      </c>
      <c r="E1238" s="58"/>
      <c r="F1238" s="458">
        <v>1062000</v>
      </c>
    </row>
    <row r="1239" spans="1:6" s="32" customFormat="1" ht="22.5" customHeight="1">
      <c r="A1239" s="546" t="s">
        <v>393</v>
      </c>
      <c r="B1239" s="360" t="s">
        <v>846</v>
      </c>
      <c r="C1239" s="457"/>
      <c r="D1239" s="51"/>
      <c r="E1239" s="58"/>
      <c r="F1239" s="58"/>
    </row>
    <row r="1240" spans="1:6" s="32" customFormat="1" ht="45" customHeight="1">
      <c r="A1240" s="546"/>
      <c r="B1240" s="459" t="s">
        <v>847</v>
      </c>
      <c r="C1240" s="457"/>
      <c r="D1240" s="51" t="s">
        <v>858</v>
      </c>
      <c r="E1240" s="58"/>
      <c r="F1240" s="458">
        <v>1439000</v>
      </c>
    </row>
    <row r="1241" spans="1:6" s="32" customFormat="1" ht="39.75" customHeight="1">
      <c r="A1241" s="546"/>
      <c r="B1241" s="459" t="s">
        <v>848</v>
      </c>
      <c r="C1241" s="457"/>
      <c r="D1241" s="51" t="s">
        <v>858</v>
      </c>
      <c r="E1241" s="58"/>
      <c r="F1241" s="458">
        <v>1550000</v>
      </c>
    </row>
    <row r="1242" spans="1:6" s="32" customFormat="1" ht="39.75" customHeight="1">
      <c r="A1242" s="546"/>
      <c r="B1242" s="459" t="s">
        <v>849</v>
      </c>
      <c r="C1242" s="457"/>
      <c r="D1242" s="51" t="s">
        <v>858</v>
      </c>
      <c r="E1242" s="58"/>
      <c r="F1242" s="458">
        <v>1830000</v>
      </c>
    </row>
    <row r="1243" spans="1:6" s="32" customFormat="1" ht="21.75" customHeight="1">
      <c r="A1243" s="546" t="s">
        <v>397</v>
      </c>
      <c r="B1243" s="360" t="s">
        <v>1417</v>
      </c>
      <c r="C1243" s="457"/>
      <c r="D1243" s="51"/>
      <c r="E1243" s="58"/>
      <c r="F1243" s="58"/>
    </row>
    <row r="1244" spans="1:6" s="32" customFormat="1" ht="23.25" customHeight="1">
      <c r="A1244" s="546"/>
      <c r="B1244" s="459" t="s">
        <v>850</v>
      </c>
      <c r="C1244" s="457"/>
      <c r="D1244" s="51" t="s">
        <v>858</v>
      </c>
      <c r="E1244" s="58"/>
      <c r="F1244" s="458">
        <v>2556000</v>
      </c>
    </row>
    <row r="1245" spans="1:6" s="32" customFormat="1" ht="24" customHeight="1">
      <c r="A1245" s="546"/>
      <c r="B1245" s="459" t="s">
        <v>851</v>
      </c>
      <c r="C1245" s="457"/>
      <c r="D1245" s="51" t="s">
        <v>858</v>
      </c>
      <c r="E1245" s="58"/>
      <c r="F1245" s="458">
        <v>1320000</v>
      </c>
    </row>
    <row r="1246" spans="1:6" s="32" customFormat="1" ht="21.75" customHeight="1">
      <c r="A1246" s="546"/>
      <c r="B1246" s="459" t="s">
        <v>958</v>
      </c>
      <c r="C1246" s="457"/>
      <c r="D1246" s="51" t="s">
        <v>858</v>
      </c>
      <c r="E1246" s="58"/>
      <c r="F1246" s="458">
        <v>2710000</v>
      </c>
    </row>
    <row r="1247" spans="1:6" s="32" customFormat="1" ht="21.75" customHeight="1">
      <c r="A1247" s="546" t="s">
        <v>398</v>
      </c>
      <c r="B1247" s="360" t="s">
        <v>852</v>
      </c>
      <c r="C1247" s="457"/>
      <c r="D1247" s="51"/>
      <c r="E1247" s="58"/>
      <c r="F1247" s="458"/>
    </row>
    <row r="1248" spans="1:6" s="32" customFormat="1" ht="21.75">
      <c r="A1248" s="546"/>
      <c r="B1248" s="459" t="s">
        <v>853</v>
      </c>
      <c r="C1248" s="457"/>
      <c r="D1248" s="51" t="s">
        <v>858</v>
      </c>
      <c r="E1248" s="58"/>
      <c r="F1248" s="458">
        <v>4625000</v>
      </c>
    </row>
    <row r="1249" spans="1:6" s="32" customFormat="1" ht="19.5">
      <c r="A1249" s="546"/>
      <c r="B1249" s="459" t="s">
        <v>854</v>
      </c>
      <c r="C1249" s="457"/>
      <c r="D1249" s="51" t="s">
        <v>89</v>
      </c>
      <c r="E1249" s="58"/>
      <c r="F1249" s="458">
        <v>2545000</v>
      </c>
    </row>
    <row r="1250" spans="1:6" s="32" customFormat="1" ht="37.5">
      <c r="A1250" s="546"/>
      <c r="B1250" s="459" t="s">
        <v>855</v>
      </c>
      <c r="C1250" s="457"/>
      <c r="D1250" s="51" t="s">
        <v>89</v>
      </c>
      <c r="E1250" s="58"/>
      <c r="F1250" s="458">
        <v>3545000</v>
      </c>
    </row>
    <row r="1251" spans="1:6" s="32" customFormat="1" ht="37.5">
      <c r="A1251" s="546"/>
      <c r="B1251" s="459" t="s">
        <v>856</v>
      </c>
      <c r="C1251" s="457"/>
      <c r="D1251" s="51" t="s">
        <v>89</v>
      </c>
      <c r="E1251" s="58"/>
      <c r="F1251" s="458">
        <v>3573000</v>
      </c>
    </row>
    <row r="1252" spans="1:6" s="32" customFormat="1" ht="21.75" customHeight="1">
      <c r="A1252" s="546"/>
      <c r="B1252" s="459" t="s">
        <v>857</v>
      </c>
      <c r="C1252" s="457"/>
      <c r="D1252" s="51" t="s">
        <v>89</v>
      </c>
      <c r="E1252" s="58"/>
      <c r="F1252" s="458">
        <v>1390000</v>
      </c>
    </row>
    <row r="1253" spans="1:6" s="32" customFormat="1" ht="63.75" customHeight="1">
      <c r="A1253" s="132">
        <v>6</v>
      </c>
      <c r="B1253" s="1033" t="s">
        <v>1213</v>
      </c>
      <c r="C1253" s="1034"/>
      <c r="D1253" s="1034"/>
      <c r="E1253" s="1034"/>
      <c r="F1253" s="1035"/>
    </row>
    <row r="1254" spans="1:6" s="32" customFormat="1" ht="39" customHeight="1">
      <c r="A1254" s="134"/>
      <c r="B1254" s="363" t="s">
        <v>630</v>
      </c>
      <c r="C1254" s="362"/>
      <c r="D1254" s="46" t="s">
        <v>500</v>
      </c>
      <c r="E1254" s="58"/>
      <c r="F1254" s="58">
        <v>187000</v>
      </c>
    </row>
    <row r="1255" spans="1:6" s="32" customFormat="1" ht="39" customHeight="1">
      <c r="A1255" s="134"/>
      <c r="B1255" s="363" t="s">
        <v>629</v>
      </c>
      <c r="C1255" s="279"/>
      <c r="D1255" s="51" t="s">
        <v>89</v>
      </c>
      <c r="E1255" s="58"/>
      <c r="F1255" s="58">
        <v>182000</v>
      </c>
    </row>
    <row r="1256" spans="1:6" s="32" customFormat="1" ht="39" customHeight="1">
      <c r="A1256" s="134"/>
      <c r="B1256" s="363" t="s">
        <v>828</v>
      </c>
      <c r="C1256" s="279"/>
      <c r="D1256" s="51" t="s">
        <v>89</v>
      </c>
      <c r="E1256" s="58"/>
      <c r="F1256" s="58">
        <v>226000</v>
      </c>
    </row>
    <row r="1257" spans="1:6" s="32" customFormat="1" ht="39" customHeight="1">
      <c r="A1257" s="134"/>
      <c r="B1257" s="363" t="s">
        <v>829</v>
      </c>
      <c r="C1257" s="279"/>
      <c r="D1257" s="51" t="s">
        <v>89</v>
      </c>
      <c r="E1257" s="58"/>
      <c r="F1257" s="58">
        <v>215000</v>
      </c>
    </row>
    <row r="1258" spans="1:6" s="32" customFormat="1" ht="39" customHeight="1">
      <c r="A1258" s="134"/>
      <c r="B1258" s="363" t="s">
        <v>830</v>
      </c>
      <c r="C1258" s="279"/>
      <c r="D1258" s="51" t="s">
        <v>89</v>
      </c>
      <c r="E1258" s="58"/>
      <c r="F1258" s="58">
        <v>198000</v>
      </c>
    </row>
    <row r="1259" spans="1:6" s="32" customFormat="1" ht="42.75" customHeight="1">
      <c r="A1259" s="134"/>
      <c r="B1259" s="363" t="s">
        <v>831</v>
      </c>
      <c r="C1259" s="279"/>
      <c r="D1259" s="51" t="s">
        <v>89</v>
      </c>
      <c r="E1259" s="58"/>
      <c r="F1259" s="58">
        <v>220000</v>
      </c>
    </row>
    <row r="1260" spans="1:6" s="32" customFormat="1" ht="42" customHeight="1">
      <c r="A1260" s="134"/>
      <c r="B1260" s="363" t="s">
        <v>832</v>
      </c>
      <c r="C1260" s="279"/>
      <c r="D1260" s="51" t="s">
        <v>89</v>
      </c>
      <c r="E1260" s="58"/>
      <c r="F1260" s="58">
        <v>198000</v>
      </c>
    </row>
    <row r="1261" spans="1:6" s="32" customFormat="1" ht="43.5" customHeight="1">
      <c r="A1261" s="134"/>
      <c r="B1261" s="363" t="s">
        <v>833</v>
      </c>
      <c r="C1261" s="279"/>
      <c r="D1261" s="51" t="s">
        <v>89</v>
      </c>
      <c r="E1261" s="58"/>
      <c r="F1261" s="58">
        <v>193000</v>
      </c>
    </row>
    <row r="1262" spans="1:6" s="32" customFormat="1" ht="39.75" customHeight="1">
      <c r="A1262" s="134"/>
      <c r="B1262" s="363" t="s">
        <v>628</v>
      </c>
      <c r="C1262" s="279"/>
      <c r="D1262" s="51" t="s">
        <v>89</v>
      </c>
      <c r="E1262" s="58"/>
      <c r="F1262" s="58">
        <v>248000</v>
      </c>
    </row>
    <row r="1263" spans="1:6" s="32" customFormat="1" ht="39.75" customHeight="1">
      <c r="A1263" s="134"/>
      <c r="B1263" s="363" t="s">
        <v>627</v>
      </c>
      <c r="C1263" s="279"/>
      <c r="D1263" s="51" t="s">
        <v>89</v>
      </c>
      <c r="E1263" s="58"/>
      <c r="F1263" s="58">
        <v>242000</v>
      </c>
    </row>
    <row r="1264" spans="1:6" s="32" customFormat="1" ht="42" customHeight="1">
      <c r="A1264" s="134"/>
      <c r="B1264" s="363" t="s">
        <v>826</v>
      </c>
      <c r="C1264" s="119"/>
      <c r="D1264" s="51" t="s">
        <v>89</v>
      </c>
      <c r="E1264" s="58"/>
      <c r="F1264" s="58">
        <v>237000</v>
      </c>
    </row>
    <row r="1265" spans="1:6" s="32" customFormat="1" ht="40.5" customHeight="1">
      <c r="A1265" s="134"/>
      <c r="B1265" s="363" t="s">
        <v>827</v>
      </c>
      <c r="C1265" s="119"/>
      <c r="D1265" s="51" t="s">
        <v>89</v>
      </c>
      <c r="E1265" s="58"/>
      <c r="F1265" s="58">
        <v>215000</v>
      </c>
    </row>
    <row r="1266" spans="1:6" s="32" customFormat="1" ht="33.75" customHeight="1">
      <c r="A1266" s="134"/>
      <c r="B1266" s="363" t="s">
        <v>626</v>
      </c>
      <c r="C1266" s="279"/>
      <c r="D1266" s="51" t="s">
        <v>89</v>
      </c>
      <c r="E1266" s="58"/>
      <c r="F1266" s="58">
        <v>358000</v>
      </c>
    </row>
    <row r="1267" spans="1:6" s="32" customFormat="1" ht="21">
      <c r="A1267" s="277" t="s">
        <v>404</v>
      </c>
      <c r="B1267" s="244" t="s">
        <v>425</v>
      </c>
      <c r="C1267" s="89"/>
      <c r="D1267" s="89"/>
      <c r="E1267" s="89"/>
      <c r="F1267" s="89"/>
    </row>
    <row r="1268" spans="1:6" s="705" customFormat="1" ht="62.25" customHeight="1">
      <c r="A1268" s="275">
        <v>1</v>
      </c>
      <c r="B1268" s="1009" t="s">
        <v>2216</v>
      </c>
      <c r="C1268" s="1010"/>
      <c r="D1268" s="1010"/>
      <c r="E1268" s="1010"/>
      <c r="F1268" s="1011"/>
    </row>
    <row r="1269" spans="1:6" s="705" customFormat="1" ht="37.5" customHeight="1">
      <c r="A1269" s="275"/>
      <c r="B1269" s="1123" t="s">
        <v>1857</v>
      </c>
      <c r="C1269" s="1028"/>
      <c r="D1269" s="1028"/>
      <c r="E1269" s="1028"/>
      <c r="F1269" s="1029"/>
    </row>
    <row r="1270" spans="1:7" s="705" customFormat="1" ht="18.75" hidden="1">
      <c r="A1270" s="275"/>
      <c r="B1270" s="818" t="s">
        <v>1310</v>
      </c>
      <c r="C1270" s="276" t="s">
        <v>129</v>
      </c>
      <c r="D1270" s="168" t="s">
        <v>40</v>
      </c>
      <c r="E1270" s="845"/>
      <c r="F1270" s="166"/>
      <c r="G1270" s="819"/>
    </row>
    <row r="1271" spans="1:7" s="705" customFormat="1" ht="18.75" hidden="1">
      <c r="A1271" s="275"/>
      <c r="B1271" s="818" t="s">
        <v>1311</v>
      </c>
      <c r="C1271" s="276" t="s">
        <v>129</v>
      </c>
      <c r="D1271" s="168" t="s">
        <v>40</v>
      </c>
      <c r="E1271" s="845"/>
      <c r="F1271" s="166"/>
      <c r="G1271" s="819"/>
    </row>
    <row r="1272" spans="1:7" s="32" customFormat="1" ht="60" customHeight="1">
      <c r="A1272" s="175">
        <v>2</v>
      </c>
      <c r="B1272" s="860" t="s">
        <v>2208</v>
      </c>
      <c r="C1272" s="937"/>
      <c r="D1272" s="937"/>
      <c r="E1272" s="937"/>
      <c r="F1272" s="938"/>
      <c r="G1272" s="542"/>
    </row>
    <row r="1273" spans="1:7" s="32" customFormat="1" ht="42" customHeight="1">
      <c r="A1273" s="373"/>
      <c r="B1273" s="176" t="s">
        <v>1467</v>
      </c>
      <c r="C1273" s="155" t="s">
        <v>129</v>
      </c>
      <c r="D1273" s="156" t="s">
        <v>40</v>
      </c>
      <c r="E1273" s="178"/>
      <c r="F1273" s="844" t="s">
        <v>2209</v>
      </c>
      <c r="G1273" s="372"/>
    </row>
    <row r="1274" spans="1:7" s="32" customFormat="1" ht="26.25" customHeight="1">
      <c r="A1274" s="277" t="s">
        <v>424</v>
      </c>
      <c r="B1274" s="244" t="s">
        <v>707</v>
      </c>
      <c r="C1274" s="89"/>
      <c r="D1274" s="89"/>
      <c r="E1274" s="89"/>
      <c r="F1274" s="89"/>
      <c r="G1274" s="372"/>
    </row>
    <row r="1275" spans="1:7" s="32" customFormat="1" ht="38.25" customHeight="1">
      <c r="A1275" s="175"/>
      <c r="B1275" s="932" t="s">
        <v>1418</v>
      </c>
      <c r="C1275" s="933"/>
      <c r="D1275" s="933"/>
      <c r="E1275" s="933"/>
      <c r="F1275" s="934"/>
      <c r="G1275" s="372"/>
    </row>
    <row r="1276" spans="1:7" s="32" customFormat="1" ht="25.5" customHeight="1">
      <c r="A1276" s="935"/>
      <c r="B1276" s="909" t="s">
        <v>700</v>
      </c>
      <c r="C1276" s="285"/>
      <c r="D1276" s="156" t="s">
        <v>698</v>
      </c>
      <c r="E1276" s="178"/>
      <c r="F1276" s="162">
        <v>99000</v>
      </c>
      <c r="G1276" s="372"/>
    </row>
    <row r="1277" spans="1:7" s="32" customFormat="1" ht="22.5" customHeight="1">
      <c r="A1277" s="936"/>
      <c r="B1277" s="910"/>
      <c r="C1277" s="285"/>
      <c r="D1277" s="156" t="s">
        <v>725</v>
      </c>
      <c r="E1277" s="178"/>
      <c r="F1277" s="162">
        <v>484000</v>
      </c>
      <c r="G1277" s="372"/>
    </row>
    <row r="1278" spans="1:7" s="32" customFormat="1" ht="23.25" customHeight="1">
      <c r="A1278" s="936"/>
      <c r="B1278" s="911"/>
      <c r="C1278" s="285"/>
      <c r="D1278" s="156" t="s">
        <v>699</v>
      </c>
      <c r="E1278" s="178"/>
      <c r="F1278" s="162">
        <v>1881000</v>
      </c>
      <c r="G1278" s="372"/>
    </row>
    <row r="1279" spans="1:7" s="32" customFormat="1" ht="26.25" customHeight="1">
      <c r="A1279" s="935"/>
      <c r="B1279" s="909" t="s">
        <v>703</v>
      </c>
      <c r="C1279" s="285"/>
      <c r="D1279" s="156" t="s">
        <v>698</v>
      </c>
      <c r="E1279" s="178"/>
      <c r="F1279" s="162">
        <v>132000</v>
      </c>
      <c r="G1279" s="372"/>
    </row>
    <row r="1280" spans="1:7" s="32" customFormat="1" ht="26.25" customHeight="1">
      <c r="A1280" s="936"/>
      <c r="B1280" s="910"/>
      <c r="C1280" s="285"/>
      <c r="D1280" s="156" t="s">
        <v>725</v>
      </c>
      <c r="E1280" s="178"/>
      <c r="F1280" s="162">
        <v>649000</v>
      </c>
      <c r="G1280" s="372"/>
    </row>
    <row r="1281" spans="1:7" s="32" customFormat="1" ht="28.5" customHeight="1">
      <c r="A1281" s="936"/>
      <c r="B1281" s="911"/>
      <c r="C1281" s="285"/>
      <c r="D1281" s="156" t="s">
        <v>699</v>
      </c>
      <c r="E1281" s="178"/>
      <c r="F1281" s="162">
        <v>2530000</v>
      </c>
      <c r="G1281" s="372"/>
    </row>
    <row r="1282" spans="1:7" s="32" customFormat="1" ht="26.25" customHeight="1">
      <c r="A1282" s="935"/>
      <c r="B1282" s="909" t="s">
        <v>704</v>
      </c>
      <c r="C1282" s="285"/>
      <c r="D1282" s="156" t="s">
        <v>698</v>
      </c>
      <c r="E1282" s="178"/>
      <c r="F1282" s="162">
        <v>154000</v>
      </c>
      <c r="G1282" s="372"/>
    </row>
    <row r="1283" spans="1:7" s="32" customFormat="1" ht="26.25" customHeight="1">
      <c r="A1283" s="936"/>
      <c r="B1283" s="910"/>
      <c r="C1283" s="285"/>
      <c r="D1283" s="156" t="s">
        <v>725</v>
      </c>
      <c r="E1283" s="178"/>
      <c r="F1283" s="162">
        <v>759000</v>
      </c>
      <c r="G1283" s="372"/>
    </row>
    <row r="1284" spans="1:7" s="32" customFormat="1" ht="26.25" customHeight="1">
      <c r="A1284" s="936"/>
      <c r="B1284" s="911"/>
      <c r="C1284" s="285"/>
      <c r="D1284" s="156" t="s">
        <v>699</v>
      </c>
      <c r="E1284" s="178"/>
      <c r="F1284" s="162">
        <v>2970000</v>
      </c>
      <c r="G1284" s="372"/>
    </row>
    <row r="1285" spans="1:7" s="32" customFormat="1" ht="26.25" customHeight="1">
      <c r="A1285" s="935"/>
      <c r="B1285" s="909" t="s">
        <v>701</v>
      </c>
      <c r="C1285" s="285"/>
      <c r="D1285" s="156" t="s">
        <v>698</v>
      </c>
      <c r="E1285" s="178"/>
      <c r="F1285" s="162">
        <v>132000</v>
      </c>
      <c r="G1285" s="372"/>
    </row>
    <row r="1286" spans="1:7" s="32" customFormat="1" ht="26.25" customHeight="1">
      <c r="A1286" s="936"/>
      <c r="B1286" s="910"/>
      <c r="C1286" s="285"/>
      <c r="D1286" s="156" t="s">
        <v>725</v>
      </c>
      <c r="E1286" s="178"/>
      <c r="F1286" s="162">
        <v>649000</v>
      </c>
      <c r="G1286" s="372"/>
    </row>
    <row r="1287" spans="1:7" s="32" customFormat="1" ht="26.25" customHeight="1">
      <c r="A1287" s="936"/>
      <c r="B1287" s="911"/>
      <c r="C1287" s="285"/>
      <c r="D1287" s="156" t="s">
        <v>699</v>
      </c>
      <c r="E1287" s="178"/>
      <c r="F1287" s="162">
        <v>2530000</v>
      </c>
      <c r="G1287" s="372"/>
    </row>
    <row r="1288" spans="1:7" s="32" customFormat="1" ht="26.25" customHeight="1">
      <c r="A1288" s="930"/>
      <c r="B1288" s="909" t="s">
        <v>705</v>
      </c>
      <c r="C1288" s="285"/>
      <c r="D1288" s="156" t="s">
        <v>698</v>
      </c>
      <c r="E1288" s="178"/>
      <c r="F1288" s="162">
        <v>198000</v>
      </c>
      <c r="G1288" s="372"/>
    </row>
    <row r="1289" spans="1:7" s="32" customFormat="1" ht="26.25" customHeight="1">
      <c r="A1289" s="931"/>
      <c r="B1289" s="910"/>
      <c r="C1289" s="285"/>
      <c r="D1289" s="156" t="s">
        <v>725</v>
      </c>
      <c r="E1289" s="178"/>
      <c r="F1289" s="162">
        <v>968000</v>
      </c>
      <c r="G1289" s="372"/>
    </row>
    <row r="1290" spans="1:7" s="32" customFormat="1" ht="26.25" customHeight="1">
      <c r="A1290" s="931"/>
      <c r="B1290" s="911"/>
      <c r="C1290" s="285"/>
      <c r="D1290" s="156" t="s">
        <v>699</v>
      </c>
      <c r="E1290" s="178"/>
      <c r="F1290" s="162">
        <v>3828000</v>
      </c>
      <c r="G1290" s="372"/>
    </row>
    <row r="1291" spans="1:7" s="32" customFormat="1" ht="62.25" customHeight="1">
      <c r="A1291" s="175"/>
      <c r="B1291" s="176" t="s">
        <v>706</v>
      </c>
      <c r="C1291" s="285"/>
      <c r="D1291" s="212" t="s">
        <v>726</v>
      </c>
      <c r="E1291" s="178"/>
      <c r="F1291" s="162">
        <v>143000</v>
      </c>
      <c r="G1291" s="372"/>
    </row>
    <row r="1292" spans="1:7" s="32" customFormat="1" ht="26.25" customHeight="1">
      <c r="A1292" s="175"/>
      <c r="B1292" s="176" t="s">
        <v>702</v>
      </c>
      <c r="C1292" s="285"/>
      <c r="D1292" s="156" t="s">
        <v>698</v>
      </c>
      <c r="E1292" s="178"/>
      <c r="F1292" s="162">
        <v>110000</v>
      </c>
      <c r="G1292" s="372"/>
    </row>
    <row r="1293" spans="1:7" s="22" customFormat="1" ht="18.75">
      <c r="A1293" s="800" t="s">
        <v>426</v>
      </c>
      <c r="B1293" s="105" t="s">
        <v>427</v>
      </c>
      <c r="C1293" s="89"/>
      <c r="D1293" s="89"/>
      <c r="E1293" s="89"/>
      <c r="F1293" s="89"/>
      <c r="G1293" s="32"/>
    </row>
    <row r="1294" spans="1:6" s="32" customFormat="1" ht="19.5">
      <c r="A1294" s="277" t="s">
        <v>121</v>
      </c>
      <c r="B1294" s="120" t="s">
        <v>436</v>
      </c>
      <c r="C1294" s="102"/>
      <c r="D1294" s="85"/>
      <c r="E1294" s="98"/>
      <c r="F1294" s="98"/>
    </row>
    <row r="1295" spans="1:6" s="32" customFormat="1" ht="21.75" customHeight="1">
      <c r="A1295" s="132">
        <v>1</v>
      </c>
      <c r="B1295" s="233" t="s">
        <v>377</v>
      </c>
      <c r="C1295" s="221"/>
      <c r="D1295" s="51"/>
      <c r="E1295" s="53"/>
      <c r="F1295" s="53"/>
    </row>
    <row r="1296" spans="1:6" s="32" customFormat="1" ht="21.75" customHeight="1">
      <c r="A1296" s="287"/>
      <c r="B1296" s="45" t="s">
        <v>116</v>
      </c>
      <c r="C1296" s="62"/>
      <c r="D1296" s="46" t="s">
        <v>99</v>
      </c>
      <c r="E1296" s="47"/>
      <c r="F1296" s="280">
        <v>10000</v>
      </c>
    </row>
    <row r="1297" spans="1:6" s="32" customFormat="1" ht="21.75" customHeight="1">
      <c r="A1297" s="287"/>
      <c r="B1297" s="45" t="s">
        <v>160</v>
      </c>
      <c r="C1297" s="62" t="s">
        <v>0</v>
      </c>
      <c r="D1297" s="46" t="s">
        <v>23</v>
      </c>
      <c r="E1297" s="47"/>
      <c r="F1297" s="280">
        <v>10000</v>
      </c>
    </row>
    <row r="1298" spans="1:6" s="32" customFormat="1" ht="21.75" customHeight="1">
      <c r="A1298" s="287"/>
      <c r="B1298" s="45" t="s">
        <v>28</v>
      </c>
      <c r="C1298" s="62" t="s">
        <v>1</v>
      </c>
      <c r="D1298" s="46" t="s">
        <v>89</v>
      </c>
      <c r="E1298" s="47"/>
      <c r="F1298" s="280">
        <v>14000</v>
      </c>
    </row>
    <row r="1299" spans="1:6" s="32" customFormat="1" ht="21.75" customHeight="1">
      <c r="A1299" s="287"/>
      <c r="B1299" s="45" t="s">
        <v>2</v>
      </c>
      <c r="C1299" s="64" t="s">
        <v>113</v>
      </c>
      <c r="D1299" s="46" t="s">
        <v>89</v>
      </c>
      <c r="E1299" s="47"/>
      <c r="F1299" s="280">
        <v>17000</v>
      </c>
    </row>
    <row r="1300" spans="1:6" s="32" customFormat="1" ht="21.75" customHeight="1">
      <c r="A1300" s="287"/>
      <c r="B1300" s="45" t="s">
        <v>83</v>
      </c>
      <c r="C1300" s="62"/>
      <c r="D1300" s="46" t="s">
        <v>89</v>
      </c>
      <c r="E1300" s="47"/>
      <c r="F1300" s="280">
        <v>16000</v>
      </c>
    </row>
    <row r="1301" spans="1:6" s="32" customFormat="1" ht="21.75" customHeight="1">
      <c r="A1301" s="287"/>
      <c r="B1301" s="45" t="s">
        <v>117</v>
      </c>
      <c r="C1301" s="62"/>
      <c r="D1301" s="46" t="s">
        <v>89</v>
      </c>
      <c r="E1301" s="47"/>
      <c r="F1301" s="280">
        <v>15000</v>
      </c>
    </row>
    <row r="1302" spans="1:6" s="32" customFormat="1" ht="21.75" customHeight="1">
      <c r="A1302" s="287"/>
      <c r="B1302" s="45" t="s">
        <v>84</v>
      </c>
      <c r="C1302" s="62"/>
      <c r="D1302" s="46" t="s">
        <v>89</v>
      </c>
      <c r="E1302" s="47"/>
      <c r="F1302" s="280">
        <v>18000</v>
      </c>
    </row>
    <row r="1303" spans="1:6" s="32" customFormat="1" ht="21.75" customHeight="1">
      <c r="A1303" s="287"/>
      <c r="B1303" s="45" t="s">
        <v>118</v>
      </c>
      <c r="C1303" s="62"/>
      <c r="D1303" s="46" t="s">
        <v>89</v>
      </c>
      <c r="E1303" s="47"/>
      <c r="F1303" s="280">
        <v>17000</v>
      </c>
    </row>
    <row r="1304" spans="1:6" s="32" customFormat="1" ht="21.75" customHeight="1">
      <c r="A1304" s="287"/>
      <c r="B1304" s="45" t="s">
        <v>34</v>
      </c>
      <c r="C1304" s="62"/>
      <c r="D1304" s="46" t="s">
        <v>89</v>
      </c>
      <c r="E1304" s="47"/>
      <c r="F1304" s="280">
        <v>25000</v>
      </c>
    </row>
    <row r="1305" spans="1:6" s="32" customFormat="1" ht="21.75" customHeight="1">
      <c r="A1305" s="287"/>
      <c r="B1305" s="45" t="s">
        <v>35</v>
      </c>
      <c r="C1305" s="62"/>
      <c r="D1305" s="46" t="s">
        <v>89</v>
      </c>
      <c r="E1305" s="47"/>
      <c r="F1305" s="280">
        <v>20000</v>
      </c>
    </row>
    <row r="1306" spans="1:6" s="32" customFormat="1" ht="21.75" customHeight="1">
      <c r="A1306" s="287"/>
      <c r="B1306" s="45" t="s">
        <v>177</v>
      </c>
      <c r="C1306" s="62"/>
      <c r="D1306" s="46" t="s">
        <v>89</v>
      </c>
      <c r="E1306" s="47"/>
      <c r="F1306" s="280">
        <v>162000</v>
      </c>
    </row>
    <row r="1307" spans="1:6" s="32" customFormat="1" ht="21.75" customHeight="1">
      <c r="A1307" s="792"/>
      <c r="B1307" s="45" t="s">
        <v>179</v>
      </c>
      <c r="C1307" s="67"/>
      <c r="D1307" s="60" t="s">
        <v>89</v>
      </c>
      <c r="E1307" s="54"/>
      <c r="F1307" s="280">
        <v>234000</v>
      </c>
    </row>
    <row r="1308" spans="1:6" s="32" customFormat="1" ht="21.75" customHeight="1">
      <c r="A1308" s="287"/>
      <c r="B1308" s="45" t="s">
        <v>178</v>
      </c>
      <c r="C1308" s="62"/>
      <c r="D1308" s="46" t="s">
        <v>89</v>
      </c>
      <c r="E1308" s="47"/>
      <c r="F1308" s="280">
        <v>372000</v>
      </c>
    </row>
    <row r="1309" spans="1:6" s="32" customFormat="1" ht="21.75" customHeight="1">
      <c r="A1309" s="287"/>
      <c r="B1309" s="45" t="s">
        <v>123</v>
      </c>
      <c r="C1309" s="62"/>
      <c r="D1309" s="46" t="s">
        <v>89</v>
      </c>
      <c r="E1309" s="47"/>
      <c r="F1309" s="280">
        <v>7000</v>
      </c>
    </row>
    <row r="1310" spans="1:6" s="32" customFormat="1" ht="21.75" customHeight="1">
      <c r="A1310" s="287"/>
      <c r="B1310" s="45" t="s">
        <v>75</v>
      </c>
      <c r="C1310" s="62"/>
      <c r="D1310" s="46" t="s">
        <v>23</v>
      </c>
      <c r="E1310" s="47"/>
      <c r="F1310" s="280">
        <v>47000</v>
      </c>
    </row>
    <row r="1311" spans="1:6" s="32" customFormat="1" ht="21.75" customHeight="1">
      <c r="A1311" s="287"/>
      <c r="B1311" s="45" t="s">
        <v>76</v>
      </c>
      <c r="C1311" s="62"/>
      <c r="D1311" s="46" t="s">
        <v>89</v>
      </c>
      <c r="E1311" s="47"/>
      <c r="F1311" s="280">
        <v>70000</v>
      </c>
    </row>
    <row r="1312" spans="1:6" s="32" customFormat="1" ht="21.75" customHeight="1">
      <c r="A1312" s="287"/>
      <c r="B1312" s="45" t="s">
        <v>79</v>
      </c>
      <c r="C1312" s="62"/>
      <c r="D1312" s="46" t="s">
        <v>89</v>
      </c>
      <c r="E1312" s="47"/>
      <c r="F1312" s="280">
        <v>64000</v>
      </c>
    </row>
    <row r="1313" spans="1:6" s="32" customFormat="1" ht="21.75" customHeight="1">
      <c r="A1313" s="287"/>
      <c r="B1313" s="45" t="s">
        <v>63</v>
      </c>
      <c r="C1313" s="62"/>
      <c r="D1313" s="46" t="s">
        <v>89</v>
      </c>
      <c r="E1313" s="47"/>
      <c r="F1313" s="280">
        <v>6000</v>
      </c>
    </row>
    <row r="1314" spans="1:6" s="32" customFormat="1" ht="21.75" customHeight="1">
      <c r="A1314" s="287"/>
      <c r="B1314" s="45" t="s">
        <v>36</v>
      </c>
      <c r="C1314" s="62"/>
      <c r="D1314" s="46" t="s">
        <v>89</v>
      </c>
      <c r="E1314" s="47"/>
      <c r="F1314" s="280">
        <v>4500</v>
      </c>
    </row>
    <row r="1315" spans="1:6" s="32" customFormat="1" ht="21.75" customHeight="1">
      <c r="A1315" s="287"/>
      <c r="B1315" s="45" t="s">
        <v>74</v>
      </c>
      <c r="C1315" s="62"/>
      <c r="D1315" s="46" t="s">
        <v>89</v>
      </c>
      <c r="E1315" s="47"/>
      <c r="F1315" s="280">
        <v>55000</v>
      </c>
    </row>
    <row r="1316" spans="1:6" s="32" customFormat="1" ht="21.75" customHeight="1">
      <c r="A1316" s="287"/>
      <c r="B1316" s="45" t="s">
        <v>49</v>
      </c>
      <c r="C1316" s="62"/>
      <c r="D1316" s="46" t="s">
        <v>99</v>
      </c>
      <c r="E1316" s="47"/>
      <c r="F1316" s="280">
        <v>6000</v>
      </c>
    </row>
    <row r="1317" spans="1:6" s="32" customFormat="1" ht="21.75" customHeight="1">
      <c r="A1317" s="287"/>
      <c r="B1317" s="48" t="s">
        <v>512</v>
      </c>
      <c r="C1317" s="62"/>
      <c r="D1317" s="46" t="s">
        <v>23</v>
      </c>
      <c r="E1317" s="47"/>
      <c r="F1317" s="280">
        <v>5000</v>
      </c>
    </row>
    <row r="1318" spans="1:6" s="32" customFormat="1" ht="21.75" customHeight="1">
      <c r="A1318" s="287"/>
      <c r="B1318" s="45" t="s">
        <v>111</v>
      </c>
      <c r="C1318" s="62"/>
      <c r="D1318" s="46" t="s">
        <v>89</v>
      </c>
      <c r="E1318" s="47"/>
      <c r="F1318" s="280">
        <v>7000</v>
      </c>
    </row>
    <row r="1319" spans="1:6" s="32" customFormat="1" ht="21.75" customHeight="1">
      <c r="A1319" s="287"/>
      <c r="B1319" s="48" t="s">
        <v>513</v>
      </c>
      <c r="C1319" s="62"/>
      <c r="D1319" s="46" t="s">
        <v>89</v>
      </c>
      <c r="E1319" s="47"/>
      <c r="F1319" s="280">
        <v>32000</v>
      </c>
    </row>
    <row r="1320" spans="1:6" s="32" customFormat="1" ht="21.75" customHeight="1">
      <c r="A1320" s="287"/>
      <c r="B1320" s="48" t="s">
        <v>514</v>
      </c>
      <c r="C1320" s="62"/>
      <c r="D1320" s="46" t="s">
        <v>89</v>
      </c>
      <c r="E1320" s="47"/>
      <c r="F1320" s="280">
        <v>12000</v>
      </c>
    </row>
    <row r="1321" spans="1:6" s="32" customFormat="1" ht="21.75" customHeight="1">
      <c r="A1321" s="287"/>
      <c r="B1321" s="45" t="s">
        <v>80</v>
      </c>
      <c r="C1321" s="62"/>
      <c r="D1321" s="46" t="s">
        <v>100</v>
      </c>
      <c r="E1321" s="47"/>
      <c r="F1321" s="280">
        <v>790000</v>
      </c>
    </row>
    <row r="1322" spans="1:6" s="32" customFormat="1" ht="21.75" customHeight="1">
      <c r="A1322" s="287"/>
      <c r="B1322" s="48" t="s">
        <v>1873</v>
      </c>
      <c r="C1322" s="1055" t="s">
        <v>1497</v>
      </c>
      <c r="D1322" s="46" t="s">
        <v>101</v>
      </c>
      <c r="E1322" s="47"/>
      <c r="F1322" s="56">
        <v>22462</v>
      </c>
    </row>
    <row r="1323" spans="1:6" s="32" customFormat="1" ht="21.75" customHeight="1">
      <c r="A1323" s="287"/>
      <c r="B1323" s="48" t="s">
        <v>1874</v>
      </c>
      <c r="C1323" s="1056"/>
      <c r="D1323" s="46" t="s">
        <v>89</v>
      </c>
      <c r="E1323" s="47"/>
      <c r="F1323" s="56">
        <v>28622</v>
      </c>
    </row>
    <row r="1324" spans="1:6" s="32" customFormat="1" ht="21.75" customHeight="1">
      <c r="A1324" s="287"/>
      <c r="B1324" s="48" t="s">
        <v>1875</v>
      </c>
      <c r="C1324" s="1056"/>
      <c r="D1324" s="46" t="s">
        <v>89</v>
      </c>
      <c r="E1324" s="47"/>
      <c r="F1324" s="56">
        <v>38720</v>
      </c>
    </row>
    <row r="1325" spans="1:6" s="32" customFormat="1" ht="21.75" customHeight="1">
      <c r="A1325" s="287"/>
      <c r="B1325" s="48" t="s">
        <v>1876</v>
      </c>
      <c r="C1325" s="1056"/>
      <c r="D1325" s="49" t="s">
        <v>30</v>
      </c>
      <c r="E1325" s="47"/>
      <c r="F1325" s="56">
        <v>847</v>
      </c>
    </row>
    <row r="1326" spans="1:6" s="32" customFormat="1" ht="21.75" customHeight="1">
      <c r="A1326" s="287"/>
      <c r="B1326" s="48" t="s">
        <v>1877</v>
      </c>
      <c r="C1326" s="1056"/>
      <c r="D1326" s="49" t="s">
        <v>30</v>
      </c>
      <c r="E1326" s="47"/>
      <c r="F1326" s="56">
        <v>1023</v>
      </c>
    </row>
    <row r="1327" spans="1:6" s="32" customFormat="1" ht="21.75" customHeight="1">
      <c r="A1327" s="287"/>
      <c r="B1327" s="48" t="s">
        <v>1878</v>
      </c>
      <c r="C1327" s="1056"/>
      <c r="D1327" s="49" t="s">
        <v>30</v>
      </c>
      <c r="E1327" s="47"/>
      <c r="F1327" s="56">
        <v>1683</v>
      </c>
    </row>
    <row r="1328" spans="1:6" s="32" customFormat="1" ht="21.75" customHeight="1">
      <c r="A1328" s="287"/>
      <c r="B1328" s="48" t="s">
        <v>1879</v>
      </c>
      <c r="C1328" s="1056"/>
      <c r="D1328" s="49" t="s">
        <v>30</v>
      </c>
      <c r="E1328" s="47"/>
      <c r="F1328" s="56">
        <v>8030</v>
      </c>
    </row>
    <row r="1329" spans="1:6" s="32" customFormat="1" ht="21.75" customHeight="1">
      <c r="A1329" s="287"/>
      <c r="B1329" s="48" t="s">
        <v>1879</v>
      </c>
      <c r="C1329" s="1056"/>
      <c r="D1329" s="49" t="s">
        <v>30</v>
      </c>
      <c r="E1329" s="47"/>
      <c r="F1329" s="56">
        <v>13200</v>
      </c>
    </row>
    <row r="1330" spans="1:6" s="32" customFormat="1" ht="21.75" customHeight="1">
      <c r="A1330" s="287"/>
      <c r="B1330" s="48" t="s">
        <v>1880</v>
      </c>
      <c r="C1330" s="1056"/>
      <c r="D1330" s="46" t="s">
        <v>1496</v>
      </c>
      <c r="E1330" s="47"/>
      <c r="F1330" s="56">
        <v>209968</v>
      </c>
    </row>
    <row r="1331" spans="1:6" s="32" customFormat="1" ht="21.75" customHeight="1">
      <c r="A1331" s="287"/>
      <c r="B1331" s="48" t="s">
        <v>1881</v>
      </c>
      <c r="C1331" s="1056"/>
      <c r="D1331" s="46" t="s">
        <v>89</v>
      </c>
      <c r="E1331" s="47"/>
      <c r="F1331" s="56">
        <v>291610</v>
      </c>
    </row>
    <row r="1332" spans="1:6" s="32" customFormat="1" ht="21.75" customHeight="1">
      <c r="A1332" s="287"/>
      <c r="B1332" s="48" t="s">
        <v>1882</v>
      </c>
      <c r="C1332" s="1056"/>
      <c r="D1332" s="46" t="s">
        <v>89</v>
      </c>
      <c r="E1332" s="47"/>
      <c r="F1332" s="56">
        <v>270754</v>
      </c>
    </row>
    <row r="1333" spans="1:6" s="32" customFormat="1" ht="21.75" customHeight="1">
      <c r="A1333" s="287"/>
      <c r="B1333" s="48" t="s">
        <v>1883</v>
      </c>
      <c r="C1333" s="1056"/>
      <c r="D1333" s="46" t="s">
        <v>1495</v>
      </c>
      <c r="E1333" s="47"/>
      <c r="F1333" s="280">
        <v>3000</v>
      </c>
    </row>
    <row r="1334" spans="1:6" s="32" customFormat="1" ht="21.75" customHeight="1">
      <c r="A1334" s="287"/>
      <c r="B1334" s="48" t="s">
        <v>1884</v>
      </c>
      <c r="C1334" s="1056"/>
      <c r="D1334" s="52"/>
      <c r="E1334" s="47"/>
      <c r="F1334" s="280">
        <v>4000</v>
      </c>
    </row>
    <row r="1335" spans="1:6" s="752" customFormat="1" ht="21.75" customHeight="1">
      <c r="A1335" s="363"/>
      <c r="B1335" s="48" t="s">
        <v>1885</v>
      </c>
      <c r="C1335" s="1056"/>
      <c r="D1335" s="754" t="s">
        <v>30</v>
      </c>
      <c r="E1335" s="48"/>
      <c r="F1335" s="817">
        <v>36410</v>
      </c>
    </row>
    <row r="1336" spans="1:6" s="752" customFormat="1" ht="21.75" customHeight="1">
      <c r="A1336" s="363"/>
      <c r="B1336" s="48" t="s">
        <v>1886</v>
      </c>
      <c r="C1336" s="1056"/>
      <c r="D1336" s="754" t="s">
        <v>89</v>
      </c>
      <c r="E1336" s="48"/>
      <c r="F1336" s="817">
        <v>42152</v>
      </c>
    </row>
    <row r="1337" spans="1:6" s="752" customFormat="1" ht="21.75" customHeight="1">
      <c r="A1337" s="363"/>
      <c r="B1337" s="48" t="s">
        <v>1887</v>
      </c>
      <c r="C1337" s="1056"/>
      <c r="D1337" s="754" t="s">
        <v>89</v>
      </c>
      <c r="E1337" s="48"/>
      <c r="F1337" s="817">
        <v>49258</v>
      </c>
    </row>
    <row r="1338" spans="1:6" s="752" customFormat="1" ht="21.75" customHeight="1">
      <c r="A1338" s="363"/>
      <c r="B1338" s="48" t="s">
        <v>1888</v>
      </c>
      <c r="C1338" s="1056"/>
      <c r="D1338" s="754" t="s">
        <v>89</v>
      </c>
      <c r="E1338" s="48"/>
      <c r="F1338" s="817">
        <v>92422</v>
      </c>
    </row>
    <row r="1339" spans="1:6" s="752" customFormat="1" ht="21.75" customHeight="1">
      <c r="A1339" s="363"/>
      <c r="B1339" s="48" t="s">
        <v>1889</v>
      </c>
      <c r="C1339" s="1056"/>
      <c r="D1339" s="754" t="s">
        <v>89</v>
      </c>
      <c r="E1339" s="48"/>
      <c r="F1339" s="817">
        <v>58124</v>
      </c>
    </row>
    <row r="1340" spans="1:6" s="752" customFormat="1" ht="21.75" customHeight="1">
      <c r="A1340" s="363"/>
      <c r="B1340" s="48" t="s">
        <v>1890</v>
      </c>
      <c r="C1340" s="1056"/>
      <c r="D1340" s="754" t="s">
        <v>89</v>
      </c>
      <c r="E1340" s="48"/>
      <c r="F1340" s="817">
        <v>109109</v>
      </c>
    </row>
    <row r="1341" spans="1:6" s="752" customFormat="1" ht="21.75" customHeight="1">
      <c r="A1341" s="363"/>
      <c r="B1341" s="48" t="s">
        <v>1891</v>
      </c>
      <c r="C1341" s="1056"/>
      <c r="D1341" s="754" t="s">
        <v>89</v>
      </c>
      <c r="E1341" s="48"/>
      <c r="F1341" s="817">
        <v>198055</v>
      </c>
    </row>
    <row r="1342" spans="1:8" s="542" customFormat="1" ht="21.75" customHeight="1">
      <c r="A1342" s="287"/>
      <c r="B1342" s="48" t="s">
        <v>1892</v>
      </c>
      <c r="C1342" s="1056"/>
      <c r="D1342" s="755" t="s">
        <v>96</v>
      </c>
      <c r="E1342" s="280"/>
      <c r="F1342" s="56">
        <v>3982</v>
      </c>
      <c r="H1342" s="753"/>
    </row>
    <row r="1343" spans="1:8" s="32" customFormat="1" ht="21.75" customHeight="1">
      <c r="A1343" s="520"/>
      <c r="B1343" s="749" t="s">
        <v>1893</v>
      </c>
      <c r="C1343" s="1056"/>
      <c r="D1343" s="750" t="s">
        <v>89</v>
      </c>
      <c r="E1343" s="751"/>
      <c r="F1343" s="446">
        <v>7623</v>
      </c>
      <c r="H1343" s="733"/>
    </row>
    <row r="1344" spans="1:6" s="32" customFormat="1" ht="21.75" customHeight="1">
      <c r="A1344" s="287"/>
      <c r="B1344" s="48" t="s">
        <v>1894</v>
      </c>
      <c r="C1344" s="1056"/>
      <c r="D1344" s="49" t="s">
        <v>89</v>
      </c>
      <c r="E1344" s="280"/>
      <c r="F1344" s="56">
        <v>11550</v>
      </c>
    </row>
    <row r="1345" spans="1:6" s="32" customFormat="1" ht="21.75" customHeight="1">
      <c r="A1345" s="287"/>
      <c r="B1345" s="48" t="s">
        <v>1895</v>
      </c>
      <c r="C1345" s="1056"/>
      <c r="D1345" s="49" t="s">
        <v>89</v>
      </c>
      <c r="E1345" s="280"/>
      <c r="F1345" s="56">
        <v>29150</v>
      </c>
    </row>
    <row r="1346" spans="1:6" s="32" customFormat="1" ht="21.75" customHeight="1">
      <c r="A1346" s="287"/>
      <c r="B1346" s="48" t="s">
        <v>1896</v>
      </c>
      <c r="C1346" s="1056"/>
      <c r="D1346" s="49" t="s">
        <v>96</v>
      </c>
      <c r="E1346" s="280"/>
      <c r="F1346" s="56">
        <v>4444</v>
      </c>
    </row>
    <row r="1347" spans="1:6" s="32" customFormat="1" ht="21.75" customHeight="1">
      <c r="A1347" s="287"/>
      <c r="B1347" s="48" t="s">
        <v>1897</v>
      </c>
      <c r="C1347" s="1056"/>
      <c r="D1347" s="49" t="s">
        <v>89</v>
      </c>
      <c r="E1347" s="280"/>
      <c r="F1347" s="56">
        <v>6105</v>
      </c>
    </row>
    <row r="1348" spans="1:6" s="32" customFormat="1" ht="21.75" customHeight="1">
      <c r="A1348" s="287"/>
      <c r="B1348" s="48" t="s">
        <v>1898</v>
      </c>
      <c r="C1348" s="1056"/>
      <c r="D1348" s="49" t="s">
        <v>89</v>
      </c>
      <c r="E1348" s="280"/>
      <c r="F1348" s="56">
        <v>7909</v>
      </c>
    </row>
    <row r="1349" spans="1:6" s="32" customFormat="1" ht="21.75" customHeight="1">
      <c r="A1349" s="287"/>
      <c r="B1349" s="48" t="s">
        <v>1899</v>
      </c>
      <c r="C1349" s="1056"/>
      <c r="D1349" s="49" t="s">
        <v>89</v>
      </c>
      <c r="E1349" s="280"/>
      <c r="F1349" s="56">
        <v>9955</v>
      </c>
    </row>
    <row r="1350" spans="1:6" s="32" customFormat="1" ht="21.75" customHeight="1">
      <c r="A1350" s="287"/>
      <c r="B1350" s="48" t="s">
        <v>1900</v>
      </c>
      <c r="C1350" s="1056"/>
      <c r="D1350" s="49" t="s">
        <v>89</v>
      </c>
      <c r="E1350" s="280"/>
      <c r="F1350" s="56">
        <v>13387</v>
      </c>
    </row>
    <row r="1351" spans="1:6" s="32" customFormat="1" ht="21.75" customHeight="1">
      <c r="A1351" s="287"/>
      <c r="B1351" s="48" t="s">
        <v>1901</v>
      </c>
      <c r="C1351" s="1056"/>
      <c r="D1351" s="49" t="s">
        <v>89</v>
      </c>
      <c r="E1351" s="280"/>
      <c r="F1351" s="56">
        <v>15070</v>
      </c>
    </row>
    <row r="1352" spans="1:6" s="32" customFormat="1" ht="21.75" customHeight="1">
      <c r="A1352" s="287"/>
      <c r="B1352" s="48" t="s">
        <v>1902</v>
      </c>
      <c r="C1352" s="1056"/>
      <c r="D1352" s="49" t="s">
        <v>89</v>
      </c>
      <c r="E1352" s="280"/>
      <c r="F1352" s="56">
        <v>20724</v>
      </c>
    </row>
    <row r="1353" spans="1:6" s="32" customFormat="1" ht="21.75" customHeight="1">
      <c r="A1353" s="287"/>
      <c r="B1353" s="48" t="s">
        <v>1903</v>
      </c>
      <c r="C1353" s="1057"/>
      <c r="D1353" s="49" t="s">
        <v>89</v>
      </c>
      <c r="E1353" s="280"/>
      <c r="F1353" s="56">
        <v>22110</v>
      </c>
    </row>
    <row r="1354" spans="1:6" s="32" customFormat="1" ht="21.75" customHeight="1">
      <c r="A1354" s="287"/>
      <c r="B1354" s="45" t="s">
        <v>10</v>
      </c>
      <c r="C1354" s="62"/>
      <c r="D1354" s="46" t="s">
        <v>89</v>
      </c>
      <c r="E1354" s="47"/>
      <c r="F1354" s="280">
        <v>8000</v>
      </c>
    </row>
    <row r="1355" spans="1:6" s="32" customFormat="1" ht="21.75" customHeight="1">
      <c r="A1355" s="287"/>
      <c r="B1355" s="45" t="s">
        <v>11</v>
      </c>
      <c r="C1355" s="62"/>
      <c r="D1355" s="46" t="s">
        <v>89</v>
      </c>
      <c r="E1355" s="47"/>
      <c r="F1355" s="280">
        <v>20000</v>
      </c>
    </row>
    <row r="1356" spans="1:6" s="32" customFormat="1" ht="21.75" customHeight="1">
      <c r="A1356" s="287"/>
      <c r="B1356" s="45" t="s">
        <v>12</v>
      </c>
      <c r="C1356" s="62"/>
      <c r="D1356" s="46" t="s">
        <v>89</v>
      </c>
      <c r="E1356" s="47"/>
      <c r="F1356" s="280">
        <v>15000</v>
      </c>
    </row>
    <row r="1357" spans="1:7" s="22" customFormat="1" ht="21.75" customHeight="1">
      <c r="A1357" s="287"/>
      <c r="B1357" s="45" t="s">
        <v>21</v>
      </c>
      <c r="C1357" s="63"/>
      <c r="D1357" s="46" t="s">
        <v>23</v>
      </c>
      <c r="E1357" s="47"/>
      <c r="F1357" s="280">
        <v>440000</v>
      </c>
      <c r="G1357" s="32"/>
    </row>
    <row r="1358" spans="1:7" s="22" customFormat="1" ht="21.75" customHeight="1">
      <c r="A1358" s="287"/>
      <c r="B1358" s="45" t="s">
        <v>22</v>
      </c>
      <c r="C1358" s="63"/>
      <c r="D1358" s="46" t="s">
        <v>89</v>
      </c>
      <c r="E1358" s="47"/>
      <c r="F1358" s="280">
        <v>550000</v>
      </c>
      <c r="G1358" s="32"/>
    </row>
    <row r="1359" spans="1:7" s="22" customFormat="1" ht="21.75" customHeight="1">
      <c r="A1359" s="287"/>
      <c r="B1359" s="45" t="s">
        <v>81</v>
      </c>
      <c r="C1359" s="63"/>
      <c r="D1359" s="46" t="s">
        <v>89</v>
      </c>
      <c r="E1359" s="47"/>
      <c r="F1359" s="280">
        <v>380000</v>
      </c>
      <c r="G1359" s="32"/>
    </row>
    <row r="1360" spans="1:7" s="22" customFormat="1" ht="21.75" customHeight="1">
      <c r="A1360" s="287"/>
      <c r="B1360" s="45" t="s">
        <v>26</v>
      </c>
      <c r="C1360" s="63"/>
      <c r="D1360" s="46" t="s">
        <v>89</v>
      </c>
      <c r="E1360" s="47"/>
      <c r="F1360" s="280">
        <v>335000</v>
      </c>
      <c r="G1360" s="32"/>
    </row>
    <row r="1361" spans="1:7" s="22" customFormat="1" ht="21.75" customHeight="1">
      <c r="A1361" s="287"/>
      <c r="B1361" s="45" t="s">
        <v>46</v>
      </c>
      <c r="C1361" s="62"/>
      <c r="D1361" s="46" t="s">
        <v>122</v>
      </c>
      <c r="E1361" s="47"/>
      <c r="F1361" s="280">
        <v>290000</v>
      </c>
      <c r="G1361" s="32"/>
    </row>
    <row r="1362" spans="1:7" s="22" customFormat="1" ht="21.75" customHeight="1">
      <c r="A1362" s="287"/>
      <c r="B1362" s="45" t="s">
        <v>65</v>
      </c>
      <c r="C1362" s="62"/>
      <c r="D1362" s="46" t="s">
        <v>89</v>
      </c>
      <c r="E1362" s="47"/>
      <c r="F1362" s="280">
        <v>330000</v>
      </c>
      <c r="G1362" s="32"/>
    </row>
    <row r="1363" spans="1:7" s="22" customFormat="1" ht="21.75" customHeight="1">
      <c r="A1363" s="287"/>
      <c r="B1363" s="45" t="s">
        <v>115</v>
      </c>
      <c r="C1363" s="62"/>
      <c r="D1363" s="46" t="s">
        <v>89</v>
      </c>
      <c r="E1363" s="47"/>
      <c r="F1363" s="280">
        <v>330000</v>
      </c>
      <c r="G1363" s="32"/>
    </row>
    <row r="1364" spans="1:7" s="22" customFormat="1" ht="21.75" customHeight="1">
      <c r="A1364" s="287"/>
      <c r="B1364" s="45" t="s">
        <v>66</v>
      </c>
      <c r="C1364" s="62"/>
      <c r="D1364" s="46" t="s">
        <v>89</v>
      </c>
      <c r="E1364" s="47"/>
      <c r="F1364" s="280">
        <v>770000</v>
      </c>
      <c r="G1364" s="32"/>
    </row>
    <row r="1365" spans="1:7" s="22" customFormat="1" ht="21.75" customHeight="1">
      <c r="A1365" s="287"/>
      <c r="B1365" s="45" t="s">
        <v>324</v>
      </c>
      <c r="C1365" s="62" t="s">
        <v>318</v>
      </c>
      <c r="D1365" s="46" t="s">
        <v>89</v>
      </c>
      <c r="E1365" s="47"/>
      <c r="F1365" s="280">
        <v>88000</v>
      </c>
      <c r="G1365" s="32"/>
    </row>
    <row r="1366" spans="1:7" s="22" customFormat="1" ht="21.75" customHeight="1">
      <c r="A1366" s="287"/>
      <c r="B1366" s="45" t="s">
        <v>16</v>
      </c>
      <c r="C1366" s="64" t="s">
        <v>113</v>
      </c>
      <c r="D1366" s="46" t="s">
        <v>89</v>
      </c>
      <c r="E1366" s="47"/>
      <c r="F1366" s="280">
        <v>88000</v>
      </c>
      <c r="G1366" s="32"/>
    </row>
    <row r="1367" spans="1:7" s="22" customFormat="1" ht="24.75" customHeight="1">
      <c r="A1367" s="287"/>
      <c r="B1367" s="45" t="s">
        <v>13</v>
      </c>
      <c r="C1367" s="64" t="s">
        <v>113</v>
      </c>
      <c r="D1367" s="46" t="s">
        <v>89</v>
      </c>
      <c r="E1367" s="47"/>
      <c r="F1367" s="280">
        <v>210000</v>
      </c>
      <c r="G1367" s="32"/>
    </row>
    <row r="1368" spans="1:7" s="22" customFormat="1" ht="21.75" customHeight="1">
      <c r="A1368" s="287"/>
      <c r="B1368" s="45" t="s">
        <v>14</v>
      </c>
      <c r="C1368" s="62" t="s">
        <v>77</v>
      </c>
      <c r="D1368" s="46" t="s">
        <v>89</v>
      </c>
      <c r="E1368" s="47"/>
      <c r="F1368" s="280">
        <v>850000</v>
      </c>
      <c r="G1368" s="32"/>
    </row>
    <row r="1369" spans="1:7" s="22" customFormat="1" ht="21.75" customHeight="1">
      <c r="A1369" s="287"/>
      <c r="B1369" s="45" t="s">
        <v>15</v>
      </c>
      <c r="C1369" s="64" t="s">
        <v>113</v>
      </c>
      <c r="D1369" s="46" t="s">
        <v>89</v>
      </c>
      <c r="E1369" s="47"/>
      <c r="F1369" s="280">
        <v>850000</v>
      </c>
      <c r="G1369" s="32"/>
    </row>
    <row r="1370" spans="1:7" s="22" customFormat="1" ht="21.75" customHeight="1">
      <c r="A1370" s="287"/>
      <c r="B1370" s="45" t="s">
        <v>17</v>
      </c>
      <c r="C1370" s="64" t="s">
        <v>113</v>
      </c>
      <c r="D1370" s="46" t="s">
        <v>89</v>
      </c>
      <c r="E1370" s="47"/>
      <c r="F1370" s="280">
        <v>910000</v>
      </c>
      <c r="G1370" s="32"/>
    </row>
    <row r="1371" spans="1:7" s="22" customFormat="1" ht="21.75" customHeight="1">
      <c r="A1371" s="287"/>
      <c r="B1371" s="45" t="s">
        <v>18</v>
      </c>
      <c r="C1371" s="64" t="s">
        <v>113</v>
      </c>
      <c r="D1371" s="46" t="s">
        <v>23</v>
      </c>
      <c r="E1371" s="47"/>
      <c r="F1371" s="280">
        <v>1670000</v>
      </c>
      <c r="G1371" s="32"/>
    </row>
    <row r="1372" spans="1:7" s="22" customFormat="1" ht="81" customHeight="1">
      <c r="A1372" s="793">
        <v>2</v>
      </c>
      <c r="B1372" s="1052" t="s">
        <v>1567</v>
      </c>
      <c r="C1372" s="1053"/>
      <c r="D1372" s="1053"/>
      <c r="E1372" s="1053"/>
      <c r="F1372" s="1054"/>
      <c r="G1372" s="32"/>
    </row>
    <row r="1373" spans="1:7" s="22" customFormat="1" ht="19.5" hidden="1">
      <c r="A1373" s="356" t="s">
        <v>392</v>
      </c>
      <c r="B1373" s="736" t="s">
        <v>1507</v>
      </c>
      <c r="C1373" s="353"/>
      <c r="D1373" s="355"/>
      <c r="E1373" s="47"/>
      <c r="F1373" s="354"/>
      <c r="G1373" s="32"/>
    </row>
    <row r="1374" spans="1:7" s="22" customFormat="1" ht="19.5" hidden="1">
      <c r="A1374" s="357"/>
      <c r="B1374" s="737" t="s">
        <v>585</v>
      </c>
      <c r="C1374" s="353"/>
      <c r="D1374" s="355" t="s">
        <v>96</v>
      </c>
      <c r="E1374" s="47"/>
      <c r="F1374" s="354">
        <v>4444</v>
      </c>
      <c r="G1374" s="32"/>
    </row>
    <row r="1375" spans="1:7" s="22" customFormat="1" ht="19.5" hidden="1">
      <c r="A1375" s="357"/>
      <c r="B1375" s="737" t="s">
        <v>586</v>
      </c>
      <c r="C1375" s="353"/>
      <c r="D1375" s="46" t="s">
        <v>89</v>
      </c>
      <c r="E1375" s="47"/>
      <c r="F1375" s="354">
        <v>6105</v>
      </c>
      <c r="G1375" s="32"/>
    </row>
    <row r="1376" spans="1:7" s="22" customFormat="1" ht="19.5" hidden="1">
      <c r="A1376" s="357"/>
      <c r="B1376" s="737" t="s">
        <v>587</v>
      </c>
      <c r="C1376" s="353"/>
      <c r="D1376" s="46" t="s">
        <v>89</v>
      </c>
      <c r="E1376" s="47"/>
      <c r="F1376" s="354">
        <v>4443</v>
      </c>
      <c r="G1376" s="32"/>
    </row>
    <row r="1377" spans="1:7" s="22" customFormat="1" ht="19.5" hidden="1">
      <c r="A1377" s="357"/>
      <c r="B1377" s="737" t="s">
        <v>588</v>
      </c>
      <c r="C1377" s="353"/>
      <c r="D1377" s="46" t="s">
        <v>89</v>
      </c>
      <c r="E1377" s="47"/>
      <c r="F1377" s="354">
        <v>9955</v>
      </c>
      <c r="G1377" s="32"/>
    </row>
    <row r="1378" spans="1:7" s="22" customFormat="1" ht="19.5" hidden="1">
      <c r="A1378" s="357"/>
      <c r="B1378" s="737" t="s">
        <v>589</v>
      </c>
      <c r="C1378" s="353"/>
      <c r="D1378" s="46" t="s">
        <v>89</v>
      </c>
      <c r="E1378" s="47"/>
      <c r="F1378" s="354">
        <v>6592</v>
      </c>
      <c r="G1378" s="32"/>
    </row>
    <row r="1379" spans="1:7" s="22" customFormat="1" ht="19.5" hidden="1">
      <c r="A1379" s="357"/>
      <c r="B1379" s="737" t="s">
        <v>590</v>
      </c>
      <c r="C1379" s="353"/>
      <c r="D1379" s="46" t="s">
        <v>89</v>
      </c>
      <c r="E1379" s="47"/>
      <c r="F1379" s="354">
        <v>7662</v>
      </c>
      <c r="G1379" s="32"/>
    </row>
    <row r="1380" spans="1:7" s="22" customFormat="1" ht="19.5" hidden="1">
      <c r="A1380" s="357"/>
      <c r="B1380" s="737" t="s">
        <v>1500</v>
      </c>
      <c r="C1380" s="353"/>
      <c r="D1380" s="46" t="s">
        <v>89</v>
      </c>
      <c r="E1380" s="47"/>
      <c r="F1380" s="354">
        <v>15070</v>
      </c>
      <c r="G1380" s="32"/>
    </row>
    <row r="1381" spans="1:7" s="22" customFormat="1" ht="19.5" hidden="1">
      <c r="A1381" s="357"/>
      <c r="B1381" s="737" t="s">
        <v>591</v>
      </c>
      <c r="C1381" s="353"/>
      <c r="D1381" s="46" t="s">
        <v>89</v>
      </c>
      <c r="E1381" s="47"/>
      <c r="F1381" s="354">
        <v>10805</v>
      </c>
      <c r="G1381" s="32"/>
    </row>
    <row r="1382" spans="1:7" s="22" customFormat="1" ht="19.5" hidden="1">
      <c r="A1382" s="357"/>
      <c r="B1382" s="737" t="s">
        <v>592</v>
      </c>
      <c r="C1382" s="353"/>
      <c r="D1382" s="46" t="s">
        <v>89</v>
      </c>
      <c r="E1382" s="47"/>
      <c r="F1382" s="354">
        <v>11904</v>
      </c>
      <c r="G1382" s="32"/>
    </row>
    <row r="1383" spans="1:7" s="22" customFormat="1" ht="19.5" hidden="1">
      <c r="A1383" s="357"/>
      <c r="B1383" s="737" t="s">
        <v>593</v>
      </c>
      <c r="C1383" s="353"/>
      <c r="D1383" s="46" t="s">
        <v>89</v>
      </c>
      <c r="E1383" s="47"/>
      <c r="F1383" s="354">
        <v>22110</v>
      </c>
      <c r="G1383" s="32"/>
    </row>
    <row r="1384" spans="1:7" s="22" customFormat="1" ht="19.5" hidden="1">
      <c r="A1384" s="357"/>
      <c r="B1384" s="737" t="s">
        <v>594</v>
      </c>
      <c r="C1384" s="353"/>
      <c r="D1384" s="46" t="s">
        <v>89</v>
      </c>
      <c r="E1384" s="47"/>
      <c r="F1384" s="354">
        <v>16916</v>
      </c>
      <c r="G1384" s="32"/>
    </row>
    <row r="1385" spans="1:7" s="22" customFormat="1" ht="19.5" hidden="1">
      <c r="A1385" s="357"/>
      <c r="B1385" s="737" t="s">
        <v>595</v>
      </c>
      <c r="C1385" s="353"/>
      <c r="D1385" s="46" t="s">
        <v>89</v>
      </c>
      <c r="E1385" s="47"/>
      <c r="F1385" s="354">
        <v>36630</v>
      </c>
      <c r="G1385" s="32"/>
    </row>
    <row r="1386" spans="1:7" s="22" customFormat="1" ht="19.5" hidden="1">
      <c r="A1386" s="359" t="s">
        <v>393</v>
      </c>
      <c r="B1386" s="738" t="s">
        <v>1501</v>
      </c>
      <c r="C1386" s="353"/>
      <c r="D1386" s="46"/>
      <c r="E1386" s="47"/>
      <c r="F1386" s="354"/>
      <c r="G1386" s="32"/>
    </row>
    <row r="1387" spans="1:7" s="22" customFormat="1" ht="19.5" hidden="1">
      <c r="A1387" s="357"/>
      <c r="B1387" s="737" t="s">
        <v>1502</v>
      </c>
      <c r="C1387" s="353"/>
      <c r="D1387" s="355" t="s">
        <v>96</v>
      </c>
      <c r="E1387" s="47"/>
      <c r="F1387" s="354">
        <v>19591</v>
      </c>
      <c r="G1387" s="32"/>
    </row>
    <row r="1388" spans="1:7" s="22" customFormat="1" ht="19.5" hidden="1">
      <c r="A1388" s="357"/>
      <c r="B1388" s="737" t="s">
        <v>1503</v>
      </c>
      <c r="C1388" s="353"/>
      <c r="D1388" s="46" t="s">
        <v>89</v>
      </c>
      <c r="E1388" s="47"/>
      <c r="F1388" s="354">
        <v>28710</v>
      </c>
      <c r="G1388" s="32"/>
    </row>
    <row r="1389" spans="1:7" s="22" customFormat="1" ht="19.5" hidden="1">
      <c r="A1389" s="357"/>
      <c r="B1389" s="737" t="s">
        <v>1504</v>
      </c>
      <c r="C1389" s="353"/>
      <c r="D1389" s="46" t="s">
        <v>89</v>
      </c>
      <c r="E1389" s="47"/>
      <c r="F1389" s="354">
        <v>41580</v>
      </c>
      <c r="G1389" s="32"/>
    </row>
    <row r="1390" spans="1:7" s="22" customFormat="1" ht="19.5" hidden="1">
      <c r="A1390" s="357"/>
      <c r="B1390" s="737" t="s">
        <v>1505</v>
      </c>
      <c r="C1390" s="353"/>
      <c r="D1390" s="46" t="s">
        <v>89</v>
      </c>
      <c r="E1390" s="47"/>
      <c r="F1390" s="354">
        <v>57420</v>
      </c>
      <c r="G1390" s="32"/>
    </row>
    <row r="1391" spans="1:7" s="22" customFormat="1" ht="19.5" hidden="1">
      <c r="A1391" s="357"/>
      <c r="B1391" s="737" t="s">
        <v>1506</v>
      </c>
      <c r="C1391" s="353"/>
      <c r="D1391" s="46" t="s">
        <v>89</v>
      </c>
      <c r="E1391" s="47"/>
      <c r="F1391" s="354">
        <v>92730</v>
      </c>
      <c r="G1391" s="32"/>
    </row>
    <row r="1392" spans="1:7" s="22" customFormat="1" ht="19.5" hidden="1">
      <c r="A1392" s="359" t="s">
        <v>397</v>
      </c>
      <c r="B1392" s="360" t="s">
        <v>1317</v>
      </c>
      <c r="C1392" s="353"/>
      <c r="D1392" s="46"/>
      <c r="E1392" s="47"/>
      <c r="F1392" s="354"/>
      <c r="G1392" s="32"/>
    </row>
    <row r="1393" spans="1:7" s="22" customFormat="1" ht="19.5" hidden="1">
      <c r="A1393" s="357"/>
      <c r="B1393" s="358" t="s">
        <v>596</v>
      </c>
      <c r="C1393" s="353"/>
      <c r="D1393" s="355" t="s">
        <v>96</v>
      </c>
      <c r="E1393" s="47"/>
      <c r="F1393" s="354">
        <v>4231</v>
      </c>
      <c r="G1393" s="32"/>
    </row>
    <row r="1394" spans="1:7" s="22" customFormat="1" ht="19.5" hidden="1">
      <c r="A1394" s="357"/>
      <c r="B1394" s="358" t="s">
        <v>597</v>
      </c>
      <c r="C1394" s="353"/>
      <c r="D1394" s="46" t="s">
        <v>89</v>
      </c>
      <c r="E1394" s="47"/>
      <c r="F1394" s="354">
        <v>5192</v>
      </c>
      <c r="G1394" s="32"/>
    </row>
    <row r="1395" spans="1:7" s="22" customFormat="1" ht="19.5" hidden="1">
      <c r="A1395" s="357"/>
      <c r="B1395" s="358" t="s">
        <v>598</v>
      </c>
      <c r="C1395" s="353"/>
      <c r="D1395" s="46" t="s">
        <v>89</v>
      </c>
      <c r="E1395" s="47"/>
      <c r="F1395" s="354">
        <v>7150</v>
      </c>
      <c r="G1395" s="32"/>
    </row>
    <row r="1396" spans="1:7" s="22" customFormat="1" ht="19.5" hidden="1">
      <c r="A1396" s="357"/>
      <c r="B1396" s="358" t="s">
        <v>599</v>
      </c>
      <c r="C1396" s="353"/>
      <c r="D1396" s="46" t="s">
        <v>89</v>
      </c>
      <c r="E1396" s="47"/>
      <c r="F1396" s="354">
        <v>11512</v>
      </c>
      <c r="G1396" s="32"/>
    </row>
    <row r="1397" spans="1:7" s="22" customFormat="1" ht="19.5" hidden="1">
      <c r="A1397" s="357"/>
      <c r="B1397" s="358" t="s">
        <v>600</v>
      </c>
      <c r="C1397" s="353"/>
      <c r="D1397" s="46" t="s">
        <v>89</v>
      </c>
      <c r="E1397" s="47"/>
      <c r="F1397" s="354">
        <v>17889</v>
      </c>
      <c r="G1397" s="32"/>
    </row>
    <row r="1398" spans="1:7" s="22" customFormat="1" ht="19.5" hidden="1">
      <c r="A1398" s="357"/>
      <c r="B1398" s="358" t="s">
        <v>601</v>
      </c>
      <c r="C1398" s="353"/>
      <c r="D1398" s="46" t="s">
        <v>89</v>
      </c>
      <c r="E1398" s="47"/>
      <c r="F1398" s="354">
        <v>26945</v>
      </c>
      <c r="G1398" s="32"/>
    </row>
    <row r="1399" spans="1:7" s="22" customFormat="1" ht="19.5" hidden="1">
      <c r="A1399" s="359" t="s">
        <v>398</v>
      </c>
      <c r="B1399" s="361" t="s">
        <v>1318</v>
      </c>
      <c r="C1399" s="353"/>
      <c r="D1399" s="46"/>
      <c r="E1399" s="47"/>
      <c r="F1399" s="354"/>
      <c r="G1399" s="32"/>
    </row>
    <row r="1400" spans="1:7" s="22" customFormat="1" ht="19.5" hidden="1">
      <c r="A1400" s="357"/>
      <c r="B1400" s="358" t="s">
        <v>602</v>
      </c>
      <c r="C1400" s="353"/>
      <c r="D1400" s="355" t="s">
        <v>96</v>
      </c>
      <c r="E1400" s="47"/>
      <c r="F1400" s="354">
        <v>4765</v>
      </c>
      <c r="G1400" s="32"/>
    </row>
    <row r="1401" spans="1:7" s="22" customFormat="1" ht="19.5" hidden="1">
      <c r="A1401" s="357"/>
      <c r="B1401" s="358" t="s">
        <v>603</v>
      </c>
      <c r="C1401" s="353"/>
      <c r="D1401" s="46" t="s">
        <v>89</v>
      </c>
      <c r="E1401" s="47"/>
      <c r="F1401" s="354">
        <v>5770</v>
      </c>
      <c r="G1401" s="32"/>
    </row>
    <row r="1402" spans="1:7" s="22" customFormat="1" ht="19.5" hidden="1">
      <c r="A1402" s="357"/>
      <c r="B1402" s="358" t="s">
        <v>604</v>
      </c>
      <c r="C1402" s="353"/>
      <c r="D1402" s="46" t="s">
        <v>89</v>
      </c>
      <c r="E1402" s="47"/>
      <c r="F1402" s="354">
        <v>7933</v>
      </c>
      <c r="G1402" s="32"/>
    </row>
    <row r="1403" spans="1:7" s="22" customFormat="1" ht="19.5" hidden="1">
      <c r="A1403" s="357"/>
      <c r="B1403" s="358" t="s">
        <v>605</v>
      </c>
      <c r="C1403" s="353"/>
      <c r="D1403" s="46" t="s">
        <v>89</v>
      </c>
      <c r="E1403" s="47"/>
      <c r="F1403" s="354">
        <v>12659</v>
      </c>
      <c r="G1403" s="32"/>
    </row>
    <row r="1404" spans="1:7" s="22" customFormat="1" ht="19.5" hidden="1">
      <c r="A1404" s="357"/>
      <c r="B1404" s="358" t="s">
        <v>606</v>
      </c>
      <c r="C1404" s="353"/>
      <c r="D1404" s="46" t="s">
        <v>89</v>
      </c>
      <c r="E1404" s="47"/>
      <c r="F1404" s="354">
        <v>19478</v>
      </c>
      <c r="G1404" s="32"/>
    </row>
    <row r="1405" spans="1:7" s="22" customFormat="1" ht="19.5" hidden="1">
      <c r="A1405" s="357"/>
      <c r="B1405" s="358" t="s">
        <v>607</v>
      </c>
      <c r="C1405" s="353"/>
      <c r="D1405" s="46" t="s">
        <v>89</v>
      </c>
      <c r="E1405" s="47"/>
      <c r="F1405" s="354">
        <v>29018</v>
      </c>
      <c r="G1405" s="32"/>
    </row>
    <row r="1406" spans="1:7" s="22" customFormat="1" ht="19.5" hidden="1">
      <c r="A1406" s="359" t="s">
        <v>399</v>
      </c>
      <c r="B1406" s="361" t="s">
        <v>1319</v>
      </c>
      <c r="C1406" s="353"/>
      <c r="D1406" s="46"/>
      <c r="E1406" s="47"/>
      <c r="F1406" s="354"/>
      <c r="G1406" s="32"/>
    </row>
    <row r="1407" spans="1:7" s="22" customFormat="1" ht="19.5" hidden="1">
      <c r="A1407" s="357"/>
      <c r="B1407" s="358" t="s">
        <v>608</v>
      </c>
      <c r="C1407" s="353"/>
      <c r="D1407" s="355" t="s">
        <v>96</v>
      </c>
      <c r="E1407" s="47"/>
      <c r="F1407" s="354">
        <v>6540</v>
      </c>
      <c r="G1407" s="32"/>
    </row>
    <row r="1408" spans="1:7" s="22" customFormat="1" ht="19.5" hidden="1">
      <c r="A1408" s="357"/>
      <c r="B1408" s="358" t="s">
        <v>609</v>
      </c>
      <c r="C1408" s="353"/>
      <c r="D1408" s="46" t="s">
        <v>89</v>
      </c>
      <c r="E1408" s="47"/>
      <c r="F1408" s="354">
        <v>8081</v>
      </c>
      <c r="G1408" s="32"/>
    </row>
    <row r="1409" spans="1:7" s="22" customFormat="1" ht="19.5" hidden="1">
      <c r="A1409" s="357"/>
      <c r="B1409" s="358" t="s">
        <v>610</v>
      </c>
      <c r="C1409" s="353"/>
      <c r="D1409" s="46" t="s">
        <v>89</v>
      </c>
      <c r="E1409" s="47"/>
      <c r="F1409" s="354">
        <v>11182</v>
      </c>
      <c r="G1409" s="32"/>
    </row>
    <row r="1410" spans="1:7" s="22" customFormat="1" ht="19.5" hidden="1">
      <c r="A1410" s="357"/>
      <c r="B1410" s="358" t="s">
        <v>611</v>
      </c>
      <c r="C1410" s="353"/>
      <c r="D1410" s="46" t="s">
        <v>89</v>
      </c>
      <c r="E1410" s="47"/>
      <c r="F1410" s="354">
        <v>17958</v>
      </c>
      <c r="G1410" s="32"/>
    </row>
    <row r="1411" spans="1:7" s="22" customFormat="1" ht="19.5" hidden="1">
      <c r="A1411" s="357"/>
      <c r="B1411" s="358" t="s">
        <v>612</v>
      </c>
      <c r="C1411" s="353"/>
      <c r="D1411" s="46" t="s">
        <v>89</v>
      </c>
      <c r="E1411" s="47"/>
      <c r="F1411" s="354">
        <v>27635</v>
      </c>
      <c r="G1411" s="32"/>
    </row>
    <row r="1412" spans="1:7" s="22" customFormat="1" ht="19.5" hidden="1">
      <c r="A1412" s="357"/>
      <c r="B1412" s="358" t="s">
        <v>613</v>
      </c>
      <c r="C1412" s="353"/>
      <c r="D1412" s="46" t="s">
        <v>89</v>
      </c>
      <c r="E1412" s="47"/>
      <c r="F1412" s="354">
        <v>41881</v>
      </c>
      <c r="G1412" s="32"/>
    </row>
    <row r="1413" spans="1:7" s="22" customFormat="1" ht="45.75" customHeight="1">
      <c r="A1413" s="132">
        <v>3</v>
      </c>
      <c r="B1413" s="1049" t="s">
        <v>1396</v>
      </c>
      <c r="C1413" s="1050"/>
      <c r="D1413" s="1050"/>
      <c r="E1413" s="1050"/>
      <c r="F1413" s="1051"/>
      <c r="G1413" s="32"/>
    </row>
    <row r="1414" spans="1:7" s="22" customFormat="1" ht="43.5" customHeight="1">
      <c r="A1414" s="357"/>
      <c r="B1414" s="672" t="s">
        <v>1419</v>
      </c>
      <c r="C1414" s="365" t="s">
        <v>636</v>
      </c>
      <c r="D1414" s="355"/>
      <c r="E1414" s="366"/>
      <c r="F1414" s="47"/>
      <c r="G1414" s="32"/>
    </row>
    <row r="1415" spans="1:7" s="22" customFormat="1" ht="21.75" customHeight="1">
      <c r="A1415" s="357"/>
      <c r="B1415" s="364" t="s">
        <v>637</v>
      </c>
      <c r="C1415" s="355" t="s">
        <v>89</v>
      </c>
      <c r="D1415" s="355" t="s">
        <v>96</v>
      </c>
      <c r="E1415" s="366"/>
      <c r="F1415" s="47">
        <v>13600</v>
      </c>
      <c r="G1415" s="32"/>
    </row>
    <row r="1416" spans="1:7" s="22" customFormat="1" ht="21.75" customHeight="1">
      <c r="A1416" s="357"/>
      <c r="B1416" s="364" t="s">
        <v>638</v>
      </c>
      <c r="C1416" s="355" t="s">
        <v>89</v>
      </c>
      <c r="D1416" s="355" t="s">
        <v>96</v>
      </c>
      <c r="E1416" s="366"/>
      <c r="F1416" s="47">
        <v>16800</v>
      </c>
      <c r="G1416" s="32"/>
    </row>
    <row r="1417" spans="1:7" s="22" customFormat="1" ht="21.75" customHeight="1">
      <c r="A1417" s="357"/>
      <c r="B1417" s="364" t="s">
        <v>639</v>
      </c>
      <c r="C1417" s="355" t="s">
        <v>89</v>
      </c>
      <c r="D1417" s="355" t="s">
        <v>96</v>
      </c>
      <c r="E1417" s="366"/>
      <c r="F1417" s="47">
        <v>23700</v>
      </c>
      <c r="G1417" s="32"/>
    </row>
    <row r="1418" spans="1:7" s="22" customFormat="1" ht="21.75" customHeight="1">
      <c r="A1418" s="357"/>
      <c r="B1418" s="364" t="s">
        <v>640</v>
      </c>
      <c r="C1418" s="355" t="s">
        <v>89</v>
      </c>
      <c r="D1418" s="355" t="s">
        <v>96</v>
      </c>
      <c r="E1418" s="366"/>
      <c r="F1418" s="47">
        <v>32800</v>
      </c>
      <c r="G1418" s="32"/>
    </row>
    <row r="1419" spans="1:7" s="22" customFormat="1" ht="21.75" customHeight="1">
      <c r="A1419" s="357"/>
      <c r="B1419" s="364" t="s">
        <v>641</v>
      </c>
      <c r="C1419" s="355" t="s">
        <v>89</v>
      </c>
      <c r="D1419" s="51" t="s">
        <v>89</v>
      </c>
      <c r="E1419" s="366"/>
      <c r="F1419" s="47">
        <v>47200</v>
      </c>
      <c r="G1419" s="32"/>
    </row>
    <row r="1420" spans="1:7" s="22" customFormat="1" ht="21.75" customHeight="1">
      <c r="A1420" s="357"/>
      <c r="B1420" s="364" t="s">
        <v>642</v>
      </c>
      <c r="C1420" s="355" t="s">
        <v>89</v>
      </c>
      <c r="D1420" s="51" t="s">
        <v>89</v>
      </c>
      <c r="E1420" s="366"/>
      <c r="F1420" s="47">
        <v>61900</v>
      </c>
      <c r="G1420" s="32"/>
    </row>
    <row r="1421" spans="1:7" s="22" customFormat="1" ht="21.75" customHeight="1">
      <c r="A1421" s="357"/>
      <c r="B1421" s="364" t="s">
        <v>643</v>
      </c>
      <c r="C1421" s="355" t="s">
        <v>89</v>
      </c>
      <c r="D1421" s="51" t="s">
        <v>89</v>
      </c>
      <c r="E1421" s="366"/>
      <c r="F1421" s="47">
        <v>69900</v>
      </c>
      <c r="G1421" s="32"/>
    </row>
    <row r="1422" spans="1:7" s="22" customFormat="1" ht="21.75" customHeight="1">
      <c r="A1422" s="357"/>
      <c r="B1422" s="364" t="s">
        <v>644</v>
      </c>
      <c r="C1422" s="355" t="s">
        <v>89</v>
      </c>
      <c r="D1422" s="51" t="s">
        <v>89</v>
      </c>
      <c r="E1422" s="366"/>
      <c r="F1422" s="47">
        <v>88500</v>
      </c>
      <c r="G1422" s="32"/>
    </row>
    <row r="1423" spans="1:7" s="22" customFormat="1" ht="21.75" customHeight="1">
      <c r="A1423" s="357"/>
      <c r="B1423" s="364" t="s">
        <v>645</v>
      </c>
      <c r="C1423" s="355" t="s">
        <v>89</v>
      </c>
      <c r="D1423" s="51" t="s">
        <v>89</v>
      </c>
      <c r="E1423" s="366"/>
      <c r="F1423" s="47">
        <v>135700</v>
      </c>
      <c r="G1423" s="32"/>
    </row>
    <row r="1424" spans="1:7" s="22" customFormat="1" ht="21.75" customHeight="1">
      <c r="A1424" s="357"/>
      <c r="B1424" s="364" t="s">
        <v>646</v>
      </c>
      <c r="C1424" s="355" t="s">
        <v>89</v>
      </c>
      <c r="D1424" s="51" t="s">
        <v>89</v>
      </c>
      <c r="E1424" s="366"/>
      <c r="F1424" s="47">
        <v>185700</v>
      </c>
      <c r="G1424" s="32"/>
    </row>
    <row r="1425" spans="1:7" s="22" customFormat="1" ht="21.75" customHeight="1">
      <c r="A1425" s="357"/>
      <c r="B1425" s="364" t="s">
        <v>647</v>
      </c>
      <c r="C1425" s="355" t="s">
        <v>89</v>
      </c>
      <c r="D1425" s="51" t="s">
        <v>89</v>
      </c>
      <c r="E1425" s="366"/>
      <c r="F1425" s="47">
        <v>276500</v>
      </c>
      <c r="G1425" s="32"/>
    </row>
    <row r="1426" spans="1:7" s="22" customFormat="1" ht="21.75" customHeight="1">
      <c r="A1426" s="357"/>
      <c r="B1426" s="364" t="s">
        <v>648</v>
      </c>
      <c r="C1426" s="355" t="s">
        <v>89</v>
      </c>
      <c r="D1426" s="51" t="s">
        <v>89</v>
      </c>
      <c r="E1426" s="366"/>
      <c r="F1426" s="47">
        <v>328000</v>
      </c>
      <c r="G1426" s="32"/>
    </row>
    <row r="1427" spans="1:7" s="22" customFormat="1" ht="21.75" customHeight="1">
      <c r="A1427" s="357"/>
      <c r="B1427" s="364" t="s">
        <v>649</v>
      </c>
      <c r="C1427" s="46" t="s">
        <v>89</v>
      </c>
      <c r="D1427" s="51" t="s">
        <v>89</v>
      </c>
      <c r="E1427" s="366"/>
      <c r="F1427" s="47">
        <v>615200</v>
      </c>
      <c r="G1427" s="32"/>
    </row>
    <row r="1428" spans="1:7" s="22" customFormat="1" ht="41.25" customHeight="1">
      <c r="A1428" s="132">
        <v>4</v>
      </c>
      <c r="B1428" s="989" t="s">
        <v>2034</v>
      </c>
      <c r="C1428" s="990"/>
      <c r="D1428" s="990"/>
      <c r="E1428" s="990"/>
      <c r="F1428" s="991"/>
      <c r="G1428" s="32"/>
    </row>
    <row r="1429" spans="1:7" s="22" customFormat="1" ht="21.75" customHeight="1">
      <c r="A1429" s="287" t="s">
        <v>392</v>
      </c>
      <c r="B1429" s="109" t="s">
        <v>1053</v>
      </c>
      <c r="C1429" s="279" t="s">
        <v>229</v>
      </c>
      <c r="D1429" s="49"/>
      <c r="E1429" s="280"/>
      <c r="F1429" s="280"/>
      <c r="G1429" s="32"/>
    </row>
    <row r="1430" spans="1:7" s="22" customFormat="1" ht="21.75" customHeight="1">
      <c r="A1430" s="287"/>
      <c r="B1430" s="108" t="s">
        <v>226</v>
      </c>
      <c r="C1430" s="288"/>
      <c r="D1430" s="49" t="s">
        <v>96</v>
      </c>
      <c r="E1430" s="280"/>
      <c r="F1430" s="280">
        <v>6864</v>
      </c>
      <c r="G1430" s="32"/>
    </row>
    <row r="1431" spans="1:7" s="22" customFormat="1" ht="21.75" customHeight="1">
      <c r="A1431" s="287"/>
      <c r="B1431" s="108" t="s">
        <v>227</v>
      </c>
      <c r="C1431" s="288"/>
      <c r="D1431" s="51" t="s">
        <v>89</v>
      </c>
      <c r="E1431" s="280"/>
      <c r="F1431" s="280">
        <v>11198</v>
      </c>
      <c r="G1431" s="32"/>
    </row>
    <row r="1432" spans="1:7" s="22" customFormat="1" ht="21.75" customHeight="1">
      <c r="A1432" s="287"/>
      <c r="B1432" s="108" t="s">
        <v>228</v>
      </c>
      <c r="C1432" s="288"/>
      <c r="D1432" s="51" t="s">
        <v>89</v>
      </c>
      <c r="E1432" s="280"/>
      <c r="F1432" s="280">
        <v>41206</v>
      </c>
      <c r="G1432" s="32"/>
    </row>
    <row r="1433" spans="1:7" s="22" customFormat="1" ht="21.75" customHeight="1">
      <c r="A1433" s="287"/>
      <c r="B1433" s="108" t="s">
        <v>977</v>
      </c>
      <c r="C1433" s="288"/>
      <c r="D1433" s="51" t="s">
        <v>89</v>
      </c>
      <c r="E1433" s="280"/>
      <c r="F1433" s="280">
        <v>186241</v>
      </c>
      <c r="G1433" s="32"/>
    </row>
    <row r="1434" spans="1:7" s="22" customFormat="1" ht="21.75" customHeight="1">
      <c r="A1434" s="287"/>
      <c r="B1434" s="108" t="s">
        <v>978</v>
      </c>
      <c r="C1434" s="288"/>
      <c r="D1434" s="51" t="s">
        <v>89</v>
      </c>
      <c r="E1434" s="280"/>
      <c r="F1434" s="280">
        <v>935803</v>
      </c>
      <c r="G1434" s="32"/>
    </row>
    <row r="1435" spans="1:7" s="22" customFormat="1" ht="21.75" customHeight="1">
      <c r="A1435" s="287"/>
      <c r="B1435" s="108" t="s">
        <v>979</v>
      </c>
      <c r="C1435" s="288"/>
      <c r="D1435" s="51" t="s">
        <v>89</v>
      </c>
      <c r="E1435" s="280"/>
      <c r="F1435" s="280">
        <v>1173766</v>
      </c>
      <c r="G1435" s="32"/>
    </row>
    <row r="1436" spans="1:7" s="22" customFormat="1" ht="21.75" customHeight="1">
      <c r="A1436" s="287" t="s">
        <v>393</v>
      </c>
      <c r="B1436" s="109" t="s">
        <v>614</v>
      </c>
      <c r="C1436" s="279" t="s">
        <v>230</v>
      </c>
      <c r="D1436" s="49"/>
      <c r="E1436" s="280"/>
      <c r="F1436" s="280"/>
      <c r="G1436" s="32"/>
    </row>
    <row r="1437" spans="1:7" s="22" customFormat="1" ht="21.75" customHeight="1">
      <c r="A1437" s="287"/>
      <c r="B1437" s="108" t="s">
        <v>980</v>
      </c>
      <c r="C1437" s="288"/>
      <c r="D1437" s="49" t="s">
        <v>96</v>
      </c>
      <c r="E1437" s="280"/>
      <c r="F1437" s="280">
        <v>29205</v>
      </c>
      <c r="G1437" s="32"/>
    </row>
    <row r="1438" spans="1:7" s="22" customFormat="1" ht="37.5">
      <c r="A1438" s="287" t="s">
        <v>397</v>
      </c>
      <c r="B1438" s="109" t="s">
        <v>615</v>
      </c>
      <c r="C1438" s="279" t="s">
        <v>230</v>
      </c>
      <c r="D1438" s="49"/>
      <c r="E1438" s="280"/>
      <c r="F1438" s="280"/>
      <c r="G1438" s="32"/>
    </row>
    <row r="1439" spans="1:7" s="22" customFormat="1" ht="21.75" customHeight="1">
      <c r="A1439" s="287"/>
      <c r="B1439" s="108" t="s">
        <v>231</v>
      </c>
      <c r="C1439" s="288"/>
      <c r="D1439" s="49" t="s">
        <v>96</v>
      </c>
      <c r="E1439" s="280"/>
      <c r="F1439" s="280">
        <v>287353</v>
      </c>
      <c r="G1439" s="32"/>
    </row>
    <row r="1440" spans="1:7" s="22" customFormat="1" ht="21.75" customHeight="1">
      <c r="A1440" s="287"/>
      <c r="B1440" s="108" t="s">
        <v>232</v>
      </c>
      <c r="C1440" s="288"/>
      <c r="D1440" s="51" t="s">
        <v>89</v>
      </c>
      <c r="E1440" s="280"/>
      <c r="F1440" s="280">
        <v>434731</v>
      </c>
      <c r="G1440" s="32"/>
    </row>
    <row r="1441" spans="1:7" s="22" customFormat="1" ht="21.75" customHeight="1">
      <c r="A1441" s="287"/>
      <c r="B1441" s="108" t="s">
        <v>233</v>
      </c>
      <c r="C1441" s="288"/>
      <c r="D1441" s="51" t="s">
        <v>89</v>
      </c>
      <c r="E1441" s="280"/>
      <c r="F1441" s="280">
        <v>794728</v>
      </c>
      <c r="G1441" s="32"/>
    </row>
    <row r="1442" spans="1:7" s="22" customFormat="1" ht="21.75" customHeight="1">
      <c r="A1442" s="287"/>
      <c r="B1442" s="108" t="s">
        <v>234</v>
      </c>
      <c r="C1442" s="288"/>
      <c r="D1442" s="51" t="s">
        <v>89</v>
      </c>
      <c r="E1442" s="280"/>
      <c r="F1442" s="280">
        <v>2010569</v>
      </c>
      <c r="G1442" s="32"/>
    </row>
    <row r="1443" spans="1:7" s="22" customFormat="1" ht="21.75" customHeight="1">
      <c r="A1443" s="287"/>
      <c r="B1443" s="108" t="s">
        <v>235</v>
      </c>
      <c r="C1443" s="288"/>
      <c r="D1443" s="51" t="s">
        <v>89</v>
      </c>
      <c r="E1443" s="280"/>
      <c r="F1443" s="280">
        <v>2988073</v>
      </c>
      <c r="G1443" s="32"/>
    </row>
    <row r="1444" spans="1:7" s="22" customFormat="1" ht="37.5">
      <c r="A1444" s="287" t="s">
        <v>398</v>
      </c>
      <c r="B1444" s="109" t="s">
        <v>616</v>
      </c>
      <c r="C1444" s="279" t="s">
        <v>230</v>
      </c>
      <c r="D1444" s="49"/>
      <c r="E1444" s="280"/>
      <c r="F1444" s="280"/>
      <c r="G1444" s="32"/>
    </row>
    <row r="1445" spans="1:7" s="22" customFormat="1" ht="21.75" customHeight="1">
      <c r="A1445" s="287"/>
      <c r="B1445" s="108" t="s">
        <v>236</v>
      </c>
      <c r="C1445" s="288"/>
      <c r="D1445" s="49" t="s">
        <v>96</v>
      </c>
      <c r="E1445" s="280"/>
      <c r="F1445" s="280">
        <v>143924</v>
      </c>
      <c r="G1445" s="32"/>
    </row>
    <row r="1446" spans="1:7" s="22" customFormat="1" ht="21.75" customHeight="1">
      <c r="A1446" s="287"/>
      <c r="B1446" s="108" t="s">
        <v>237</v>
      </c>
      <c r="C1446" s="288"/>
      <c r="D1446" s="51" t="s">
        <v>89</v>
      </c>
      <c r="E1446" s="280"/>
      <c r="F1446" s="280">
        <v>241186</v>
      </c>
      <c r="G1446" s="32"/>
    </row>
    <row r="1447" spans="1:7" s="22" customFormat="1" ht="21.75" customHeight="1">
      <c r="A1447" s="287"/>
      <c r="B1447" s="108" t="s">
        <v>238</v>
      </c>
      <c r="C1447" s="288"/>
      <c r="D1447" s="51" t="s">
        <v>89</v>
      </c>
      <c r="E1447" s="280"/>
      <c r="F1447" s="280">
        <v>431398</v>
      </c>
      <c r="G1447" s="32"/>
    </row>
    <row r="1448" spans="1:7" s="22" customFormat="1" ht="21.75" customHeight="1">
      <c r="A1448" s="287"/>
      <c r="B1448" s="108" t="s">
        <v>239</v>
      </c>
      <c r="C1448" s="288"/>
      <c r="D1448" s="51" t="s">
        <v>89</v>
      </c>
      <c r="E1448" s="280"/>
      <c r="F1448" s="280">
        <v>1032691</v>
      </c>
      <c r="G1448" s="32"/>
    </row>
    <row r="1449" spans="1:7" s="22" customFormat="1" ht="37.5">
      <c r="A1449" s="287" t="s">
        <v>399</v>
      </c>
      <c r="B1449" s="109" t="s">
        <v>617</v>
      </c>
      <c r="C1449" s="279" t="s">
        <v>230</v>
      </c>
      <c r="D1449" s="49"/>
      <c r="E1449" s="280"/>
      <c r="F1449" s="280"/>
      <c r="G1449" s="32"/>
    </row>
    <row r="1450" spans="1:7" s="22" customFormat="1" ht="21.75" customHeight="1">
      <c r="A1450" s="287"/>
      <c r="B1450" s="108" t="s">
        <v>1297</v>
      </c>
      <c r="C1450" s="288"/>
      <c r="D1450" s="49" t="s">
        <v>96</v>
      </c>
      <c r="E1450" s="280"/>
      <c r="F1450" s="280">
        <v>121770</v>
      </c>
      <c r="G1450" s="32"/>
    </row>
    <row r="1451" spans="1:7" s="22" customFormat="1" ht="21.75" customHeight="1">
      <c r="A1451" s="287"/>
      <c r="B1451" s="108" t="s">
        <v>240</v>
      </c>
      <c r="C1451" s="288"/>
      <c r="D1451" s="51" t="s">
        <v>89</v>
      </c>
      <c r="E1451" s="280"/>
      <c r="F1451" s="280">
        <v>250228</v>
      </c>
      <c r="G1451" s="32"/>
    </row>
    <row r="1452" spans="1:7" s="22" customFormat="1" ht="21.75" customHeight="1">
      <c r="A1452" s="287"/>
      <c r="B1452" s="108" t="s">
        <v>241</v>
      </c>
      <c r="C1452" s="288"/>
      <c r="D1452" s="51" t="s">
        <v>89</v>
      </c>
      <c r="E1452" s="280"/>
      <c r="F1452" s="280">
        <v>641894</v>
      </c>
      <c r="G1452" s="32"/>
    </row>
    <row r="1453" spans="1:7" s="22" customFormat="1" ht="21.75" customHeight="1">
      <c r="A1453" s="287"/>
      <c r="B1453" s="108" t="s">
        <v>242</v>
      </c>
      <c r="C1453" s="288"/>
      <c r="D1453" s="51" t="s">
        <v>89</v>
      </c>
      <c r="E1453" s="280"/>
      <c r="F1453" s="280">
        <v>2379344</v>
      </c>
      <c r="G1453" s="32"/>
    </row>
    <row r="1454" spans="1:7" s="22" customFormat="1" ht="21.75" customHeight="1">
      <c r="A1454" s="287" t="s">
        <v>400</v>
      </c>
      <c r="B1454" s="109" t="s">
        <v>981</v>
      </c>
      <c r="C1454" s="288"/>
      <c r="D1454" s="49"/>
      <c r="E1454" s="280"/>
      <c r="F1454" s="280"/>
      <c r="G1454" s="32"/>
    </row>
    <row r="1455" spans="1:7" s="22" customFormat="1" ht="21.75" customHeight="1">
      <c r="A1455" s="287"/>
      <c r="B1455" s="108" t="s">
        <v>243</v>
      </c>
      <c r="C1455" s="288"/>
      <c r="D1455" s="49" t="s">
        <v>96</v>
      </c>
      <c r="E1455" s="280"/>
      <c r="F1455" s="280">
        <v>38346</v>
      </c>
      <c r="G1455" s="32"/>
    </row>
    <row r="1456" spans="1:7" s="22" customFormat="1" ht="37.5">
      <c r="A1456" s="287" t="s">
        <v>401</v>
      </c>
      <c r="B1456" s="110" t="s">
        <v>618</v>
      </c>
      <c r="C1456" s="289" t="s">
        <v>244</v>
      </c>
      <c r="D1456" s="49"/>
      <c r="E1456" s="280"/>
      <c r="F1456" s="280"/>
      <c r="G1456" s="32"/>
    </row>
    <row r="1457" spans="1:7" s="22" customFormat="1" ht="18.75">
      <c r="A1457" s="287"/>
      <c r="B1457" s="108" t="s">
        <v>245</v>
      </c>
      <c r="C1457" s="288"/>
      <c r="D1457" s="49" t="s">
        <v>96</v>
      </c>
      <c r="E1457" s="280"/>
      <c r="F1457" s="280">
        <v>45100</v>
      </c>
      <c r="G1457" s="32"/>
    </row>
    <row r="1458" spans="1:7" s="22" customFormat="1" ht="58.5" customHeight="1">
      <c r="A1458" s="287">
        <v>5</v>
      </c>
      <c r="B1458" s="1077" t="s">
        <v>2037</v>
      </c>
      <c r="C1458" s="1078"/>
      <c r="D1458" s="1078"/>
      <c r="E1458" s="1078"/>
      <c r="F1458" s="1079"/>
      <c r="G1458" s="32"/>
    </row>
    <row r="1459" spans="1:7" s="22" customFormat="1" ht="19.5">
      <c r="A1459" s="287" t="s">
        <v>392</v>
      </c>
      <c r="B1459" s="760" t="s">
        <v>1925</v>
      </c>
      <c r="C1459" s="761"/>
      <c r="D1459" s="230"/>
      <c r="E1459" s="762"/>
      <c r="F1459" s="762"/>
      <c r="G1459" s="32"/>
    </row>
    <row r="1460" spans="1:7" s="22" customFormat="1" ht="18.75">
      <c r="A1460" s="759"/>
      <c r="B1460" s="763" t="s">
        <v>1926</v>
      </c>
      <c r="C1460" s="764"/>
      <c r="D1460" s="134" t="s">
        <v>96</v>
      </c>
      <c r="E1460" s="765"/>
      <c r="F1460" s="766">
        <v>2452.1</v>
      </c>
      <c r="G1460" s="32"/>
    </row>
    <row r="1461" spans="1:7" s="22" customFormat="1" ht="18.75">
      <c r="A1461" s="759"/>
      <c r="B1461" s="763" t="s">
        <v>1927</v>
      </c>
      <c r="C1461" s="764"/>
      <c r="D1461" s="134" t="s">
        <v>96</v>
      </c>
      <c r="E1461" s="765"/>
      <c r="F1461" s="766">
        <v>3406.9</v>
      </c>
      <c r="G1461" s="32"/>
    </row>
    <row r="1462" spans="1:7" s="22" customFormat="1" ht="18.75">
      <c r="A1462" s="759"/>
      <c r="B1462" s="763" t="s">
        <v>1928</v>
      </c>
      <c r="C1462" s="764"/>
      <c r="D1462" s="134" t="s">
        <v>96</v>
      </c>
      <c r="E1462" s="765"/>
      <c r="F1462" s="766">
        <v>4372.55</v>
      </c>
      <c r="G1462" s="32"/>
    </row>
    <row r="1463" spans="1:7" s="22" customFormat="1" ht="19.5">
      <c r="A1463" s="287" t="s">
        <v>393</v>
      </c>
      <c r="B1463" s="767" t="s">
        <v>1929</v>
      </c>
      <c r="C1463" s="768"/>
      <c r="D1463" s="134"/>
      <c r="E1463" s="765"/>
      <c r="F1463" s="765"/>
      <c r="G1463" s="32"/>
    </row>
    <row r="1464" spans="1:7" s="22" customFormat="1" ht="18.75">
      <c r="A1464" s="287"/>
      <c r="B1464" s="769" t="s">
        <v>1930</v>
      </c>
      <c r="C1464" s="768"/>
      <c r="D1464" s="134" t="s">
        <v>96</v>
      </c>
      <c r="E1464" s="765"/>
      <c r="F1464" s="766">
        <v>6423.2</v>
      </c>
      <c r="G1464" s="32"/>
    </row>
    <row r="1465" spans="1:7" s="22" customFormat="1" ht="18.75">
      <c r="A1465" s="287"/>
      <c r="B1465" s="769" t="s">
        <v>1931</v>
      </c>
      <c r="C1465" s="768"/>
      <c r="D1465" s="134" t="s">
        <v>96</v>
      </c>
      <c r="E1465" s="765"/>
      <c r="F1465" s="766">
        <v>10285.8</v>
      </c>
      <c r="G1465" s="32"/>
    </row>
    <row r="1466" spans="1:7" s="22" customFormat="1" ht="18.75">
      <c r="A1466" s="287"/>
      <c r="B1466" s="770" t="s">
        <v>1932</v>
      </c>
      <c r="C1466" s="768"/>
      <c r="D1466" s="134" t="s">
        <v>96</v>
      </c>
      <c r="E1466" s="765"/>
      <c r="F1466" s="766">
        <v>15906.1</v>
      </c>
      <c r="G1466" s="32"/>
    </row>
    <row r="1467" spans="1:7" s="22" customFormat="1" ht="18.75">
      <c r="A1467" s="287"/>
      <c r="B1467" s="769" t="s">
        <v>1933</v>
      </c>
      <c r="C1467" s="768"/>
      <c r="D1467" s="134" t="s">
        <v>96</v>
      </c>
      <c r="E1467" s="765"/>
      <c r="F1467" s="766">
        <v>24097.85</v>
      </c>
      <c r="G1467" s="32"/>
    </row>
    <row r="1468" spans="1:7" s="22" customFormat="1" ht="19.5">
      <c r="A1468" s="287" t="s">
        <v>397</v>
      </c>
      <c r="B1468" s="767" t="s">
        <v>1934</v>
      </c>
      <c r="C1468" s="768"/>
      <c r="D1468" s="134"/>
      <c r="E1468" s="765"/>
      <c r="F1468" s="765"/>
      <c r="G1468" s="32"/>
    </row>
    <row r="1469" spans="1:7" s="22" customFormat="1" ht="18.75">
      <c r="A1469" s="287"/>
      <c r="B1469" s="769" t="s">
        <v>1935</v>
      </c>
      <c r="C1469" s="768"/>
      <c r="D1469" s="134" t="s">
        <v>96</v>
      </c>
      <c r="E1469" s="765"/>
      <c r="F1469" s="766">
        <v>34839.35</v>
      </c>
      <c r="G1469" s="32"/>
    </row>
    <row r="1470" spans="1:7" s="22" customFormat="1" ht="18.75">
      <c r="A1470" s="287"/>
      <c r="B1470" s="769" t="s">
        <v>1936</v>
      </c>
      <c r="C1470" s="768"/>
      <c r="D1470" s="134" t="s">
        <v>96</v>
      </c>
      <c r="E1470" s="765"/>
      <c r="F1470" s="766">
        <v>61139.75</v>
      </c>
      <c r="G1470" s="32"/>
    </row>
    <row r="1471" spans="1:7" s="22" customFormat="1" ht="19.5">
      <c r="A1471" s="287" t="s">
        <v>398</v>
      </c>
      <c r="B1471" s="767" t="s">
        <v>1937</v>
      </c>
      <c r="C1471" s="768"/>
      <c r="D1471" s="134"/>
      <c r="E1471" s="765"/>
      <c r="F1471" s="765"/>
      <c r="G1471" s="32"/>
    </row>
    <row r="1472" spans="1:7" s="22" customFormat="1" ht="18.75">
      <c r="A1472" s="287"/>
      <c r="B1472" s="769" t="s">
        <v>1938</v>
      </c>
      <c r="C1472" s="768"/>
      <c r="D1472" s="134" t="s">
        <v>96</v>
      </c>
      <c r="E1472" s="765"/>
      <c r="F1472" s="766">
        <v>43410.85</v>
      </c>
      <c r="G1472" s="32"/>
    </row>
    <row r="1473" spans="1:7" s="22" customFormat="1" ht="18.75">
      <c r="A1473" s="287"/>
      <c r="B1473" s="769" t="s">
        <v>1939</v>
      </c>
      <c r="C1473" s="768"/>
      <c r="D1473" s="134" t="s">
        <v>96</v>
      </c>
      <c r="E1473" s="765"/>
      <c r="F1473" s="766">
        <v>64047.549999999996</v>
      </c>
      <c r="G1473" s="32"/>
    </row>
    <row r="1474" spans="1:7" s="22" customFormat="1" ht="18.75">
      <c r="A1474" s="287"/>
      <c r="B1474" s="769" t="s">
        <v>1940</v>
      </c>
      <c r="C1474" s="768"/>
      <c r="D1474" s="134" t="s">
        <v>96</v>
      </c>
      <c r="E1474" s="765"/>
      <c r="F1474" s="766">
        <v>95847.45</v>
      </c>
      <c r="G1474" s="32"/>
    </row>
    <row r="1475" spans="1:7" s="22" customFormat="1" ht="18.75">
      <c r="A1475" s="287"/>
      <c r="B1475" s="769" t="s">
        <v>1941</v>
      </c>
      <c r="C1475" s="768"/>
      <c r="D1475" s="134" t="s">
        <v>96</v>
      </c>
      <c r="E1475" s="765"/>
      <c r="F1475" s="766">
        <v>135889.875</v>
      </c>
      <c r="G1475" s="32"/>
    </row>
    <row r="1476" spans="1:7" s="22" customFormat="1" ht="18.75">
      <c r="A1476" s="287"/>
      <c r="B1476" s="769" t="s">
        <v>1942</v>
      </c>
      <c r="C1476" s="768"/>
      <c r="D1476" s="134" t="s">
        <v>96</v>
      </c>
      <c r="E1476" s="765"/>
      <c r="F1476" s="766">
        <v>195343.65</v>
      </c>
      <c r="G1476" s="32"/>
    </row>
    <row r="1477" spans="1:7" s="22" customFormat="1" ht="18.75">
      <c r="A1477" s="287"/>
      <c r="B1477" s="769" t="s">
        <v>1943</v>
      </c>
      <c r="C1477" s="768"/>
      <c r="D1477" s="134" t="s">
        <v>96</v>
      </c>
      <c r="E1477" s="765"/>
      <c r="F1477" s="766">
        <v>271790.175</v>
      </c>
      <c r="G1477" s="32"/>
    </row>
    <row r="1478" spans="1:7" s="22" customFormat="1" ht="18.75">
      <c r="A1478" s="287"/>
      <c r="B1478" s="769" t="s">
        <v>1944</v>
      </c>
      <c r="C1478" s="768"/>
      <c r="D1478" s="134" t="s">
        <v>96</v>
      </c>
      <c r="E1478" s="765"/>
      <c r="F1478" s="766">
        <v>356222.25</v>
      </c>
      <c r="G1478" s="32"/>
    </row>
    <row r="1479" spans="1:7" s="22" customFormat="1" ht="19.5">
      <c r="A1479" s="287" t="s">
        <v>399</v>
      </c>
      <c r="B1479" s="767" t="s">
        <v>1945</v>
      </c>
      <c r="C1479" s="768"/>
      <c r="D1479" s="134"/>
      <c r="E1479" s="765"/>
      <c r="F1479" s="771"/>
      <c r="G1479" s="32"/>
    </row>
    <row r="1480" spans="1:7" s="22" customFormat="1" ht="18.75">
      <c r="A1480" s="287"/>
      <c r="B1480" s="763" t="s">
        <v>1946</v>
      </c>
      <c r="C1480" s="768"/>
      <c r="D1480" s="134" t="s">
        <v>96</v>
      </c>
      <c r="E1480" s="765"/>
      <c r="F1480" s="766">
        <v>8072.4</v>
      </c>
      <c r="G1480" s="32"/>
    </row>
    <row r="1481" spans="1:7" s="22" customFormat="1" ht="18.75">
      <c r="A1481" s="287"/>
      <c r="B1481" s="763" t="s">
        <v>1947</v>
      </c>
      <c r="C1481" s="768"/>
      <c r="D1481" s="134" t="s">
        <v>96</v>
      </c>
      <c r="E1481" s="765"/>
      <c r="F1481" s="766">
        <v>10112.199999999999</v>
      </c>
      <c r="G1481" s="32"/>
    </row>
    <row r="1482" spans="1:7" s="22" customFormat="1" ht="18.75">
      <c r="A1482" s="287"/>
      <c r="B1482" s="763" t="s">
        <v>1948</v>
      </c>
      <c r="C1482" s="768"/>
      <c r="D1482" s="134" t="s">
        <v>96</v>
      </c>
      <c r="E1482" s="765"/>
      <c r="F1482" s="766">
        <v>14246.05</v>
      </c>
      <c r="G1482" s="32"/>
    </row>
    <row r="1483" spans="1:7" s="22" customFormat="1" ht="18.75">
      <c r="A1483" s="287"/>
      <c r="B1483" s="763" t="s">
        <v>1949</v>
      </c>
      <c r="C1483" s="768"/>
      <c r="D1483" s="134" t="s">
        <v>96</v>
      </c>
      <c r="E1483" s="765"/>
      <c r="F1483" s="766">
        <v>22947.75</v>
      </c>
      <c r="G1483" s="32"/>
    </row>
    <row r="1484" spans="1:7" s="22" customFormat="1" ht="18.75">
      <c r="A1484" s="287"/>
      <c r="B1484" s="763" t="s">
        <v>1950</v>
      </c>
      <c r="C1484" s="768"/>
      <c r="D1484" s="134" t="s">
        <v>96</v>
      </c>
      <c r="E1484" s="765"/>
      <c r="F1484" s="766">
        <v>34676.6</v>
      </c>
      <c r="G1484" s="32"/>
    </row>
    <row r="1485" spans="1:7" s="22" customFormat="1" ht="18.75">
      <c r="A1485" s="287"/>
      <c r="B1485" s="763" t="s">
        <v>1951</v>
      </c>
      <c r="C1485" s="768"/>
      <c r="D1485" s="134" t="s">
        <v>96</v>
      </c>
      <c r="E1485" s="765"/>
      <c r="F1485" s="766">
        <v>51841.299999999996</v>
      </c>
      <c r="G1485" s="32"/>
    </row>
    <row r="1486" spans="1:7" s="22" customFormat="1" ht="19.5">
      <c r="A1486" s="287" t="s">
        <v>400</v>
      </c>
      <c r="B1486" s="767" t="s">
        <v>1952</v>
      </c>
      <c r="C1486" s="768"/>
      <c r="D1486" s="134"/>
      <c r="E1486" s="765"/>
      <c r="F1486" s="771"/>
      <c r="G1486" s="32"/>
    </row>
    <row r="1487" spans="1:7" s="22" customFormat="1" ht="18.75">
      <c r="A1487" s="287"/>
      <c r="B1487" s="763" t="s">
        <v>1953</v>
      </c>
      <c r="C1487" s="768"/>
      <c r="D1487" s="134" t="s">
        <v>96</v>
      </c>
      <c r="E1487" s="765"/>
      <c r="F1487" s="766">
        <v>4871.65</v>
      </c>
      <c r="G1487" s="32"/>
    </row>
    <row r="1488" spans="1:7" s="22" customFormat="1" ht="18.75">
      <c r="A1488" s="287"/>
      <c r="B1488" s="763" t="s">
        <v>1954</v>
      </c>
      <c r="C1488" s="768"/>
      <c r="D1488" s="134" t="s">
        <v>96</v>
      </c>
      <c r="E1488" s="765"/>
      <c r="F1488" s="766">
        <v>6868.05</v>
      </c>
      <c r="G1488" s="32"/>
    </row>
    <row r="1489" spans="1:7" s="22" customFormat="1" ht="18.75">
      <c r="A1489" s="287"/>
      <c r="B1489" s="763" t="s">
        <v>1955</v>
      </c>
      <c r="C1489" s="768"/>
      <c r="D1489" s="134" t="s">
        <v>96</v>
      </c>
      <c r="E1489" s="765"/>
      <c r="F1489" s="766">
        <v>8810.199999999999</v>
      </c>
      <c r="G1489" s="32"/>
    </row>
    <row r="1490" spans="1:7" s="22" customFormat="1" ht="18.75">
      <c r="A1490" s="287"/>
      <c r="B1490" s="763" t="s">
        <v>1956</v>
      </c>
      <c r="C1490" s="768"/>
      <c r="D1490" s="134" t="s">
        <v>96</v>
      </c>
      <c r="E1490" s="765"/>
      <c r="F1490" s="766">
        <v>12542.6</v>
      </c>
      <c r="G1490" s="32"/>
    </row>
    <row r="1491" spans="1:7" s="22" customFormat="1" ht="18.75">
      <c r="A1491" s="287"/>
      <c r="B1491" s="763" t="s">
        <v>1957</v>
      </c>
      <c r="C1491" s="768"/>
      <c r="D1491" s="134" t="s">
        <v>96</v>
      </c>
      <c r="E1491" s="765"/>
      <c r="F1491" s="766">
        <v>20332.899999999998</v>
      </c>
      <c r="G1491" s="32"/>
    </row>
    <row r="1492" spans="1:7" s="22" customFormat="1" ht="19.5">
      <c r="A1492" s="287" t="s">
        <v>401</v>
      </c>
      <c r="B1492" s="767" t="s">
        <v>1958</v>
      </c>
      <c r="C1492" s="768"/>
      <c r="D1492" s="134"/>
      <c r="E1492" s="765"/>
      <c r="F1492" s="771"/>
      <c r="G1492" s="32"/>
    </row>
    <row r="1493" spans="1:7" s="22" customFormat="1" ht="18.75">
      <c r="A1493" s="287"/>
      <c r="B1493" s="763" t="s">
        <v>1959</v>
      </c>
      <c r="C1493" s="768"/>
      <c r="D1493" s="134" t="s">
        <v>96</v>
      </c>
      <c r="E1493" s="765"/>
      <c r="F1493" s="766">
        <v>4752.3</v>
      </c>
      <c r="G1493" s="32"/>
    </row>
    <row r="1494" spans="1:7" s="22" customFormat="1" ht="18.75">
      <c r="A1494" s="287"/>
      <c r="B1494" s="772" t="s">
        <v>1960</v>
      </c>
      <c r="C1494" s="768"/>
      <c r="D1494" s="134" t="s">
        <v>96</v>
      </c>
      <c r="E1494" s="765"/>
      <c r="F1494" s="766">
        <v>6542.55</v>
      </c>
      <c r="G1494" s="32"/>
    </row>
    <row r="1495" spans="1:7" s="22" customFormat="1" ht="18.75">
      <c r="A1495" s="287"/>
      <c r="B1495" s="763" t="s">
        <v>1961</v>
      </c>
      <c r="C1495" s="768"/>
      <c r="D1495" s="134" t="s">
        <v>96</v>
      </c>
      <c r="E1495" s="765"/>
      <c r="F1495" s="766">
        <v>10676.4</v>
      </c>
      <c r="G1495" s="32"/>
    </row>
    <row r="1496" spans="1:7" s="22" customFormat="1" ht="18.75">
      <c r="A1496" s="287"/>
      <c r="B1496" s="772" t="s">
        <v>1962</v>
      </c>
      <c r="C1496" s="768"/>
      <c r="D1496" s="134" t="s">
        <v>96</v>
      </c>
      <c r="E1496" s="765"/>
      <c r="F1496" s="766">
        <v>16166.5</v>
      </c>
      <c r="G1496" s="32"/>
    </row>
    <row r="1497" spans="1:7" s="22" customFormat="1" ht="18.75">
      <c r="A1497" s="287"/>
      <c r="B1497" s="763" t="s">
        <v>1963</v>
      </c>
      <c r="C1497" s="768"/>
      <c r="D1497" s="134" t="s">
        <v>96</v>
      </c>
      <c r="E1497" s="765"/>
      <c r="F1497" s="766">
        <v>23728.95</v>
      </c>
      <c r="G1497" s="32"/>
    </row>
    <row r="1498" spans="1:7" s="22" customFormat="1" ht="18.75">
      <c r="A1498" s="287"/>
      <c r="B1498" s="763" t="s">
        <v>1964</v>
      </c>
      <c r="C1498" s="768"/>
      <c r="D1498" s="134" t="s">
        <v>96</v>
      </c>
      <c r="E1498" s="765"/>
      <c r="F1498" s="766">
        <v>39309.549999999996</v>
      </c>
      <c r="G1498" s="32"/>
    </row>
    <row r="1499" spans="1:7" s="22" customFormat="1" ht="19.5">
      <c r="A1499" s="287" t="s">
        <v>402</v>
      </c>
      <c r="B1499" s="773" t="s">
        <v>1965</v>
      </c>
      <c r="C1499" s="774"/>
      <c r="D1499" s="134"/>
      <c r="E1499" s="56"/>
      <c r="F1499" s="775"/>
      <c r="G1499" s="32"/>
    </row>
    <row r="1500" spans="1:7" s="22" customFormat="1" ht="18.75">
      <c r="A1500" s="287"/>
      <c r="B1500" s="776" t="s">
        <v>1966</v>
      </c>
      <c r="C1500" s="774"/>
      <c r="D1500" s="134" t="s">
        <v>96</v>
      </c>
      <c r="E1500" s="56"/>
      <c r="F1500" s="775">
        <v>5056.099999999999</v>
      </c>
      <c r="G1500" s="32"/>
    </row>
    <row r="1501" spans="1:7" s="22" customFormat="1" ht="18.75">
      <c r="A1501" s="287"/>
      <c r="B1501" s="777" t="s">
        <v>1967</v>
      </c>
      <c r="C1501" s="774"/>
      <c r="D1501" s="134" t="s">
        <v>96</v>
      </c>
      <c r="E1501" s="56"/>
      <c r="F1501" s="775">
        <v>8473.85</v>
      </c>
      <c r="G1501" s="32"/>
    </row>
    <row r="1502" spans="1:7" s="22" customFormat="1" ht="18.75">
      <c r="A1502" s="287"/>
      <c r="B1502" s="776" t="s">
        <v>1968</v>
      </c>
      <c r="C1502" s="774"/>
      <c r="D1502" s="134" t="s">
        <v>96</v>
      </c>
      <c r="E1502" s="56"/>
      <c r="F1502" s="775">
        <v>14365.4</v>
      </c>
      <c r="G1502" s="32"/>
    </row>
    <row r="1503" spans="1:7" s="22" customFormat="1" ht="18.75">
      <c r="A1503" s="287"/>
      <c r="B1503" s="778" t="s">
        <v>1969</v>
      </c>
      <c r="C1503" s="774"/>
      <c r="D1503" s="134" t="s">
        <v>96</v>
      </c>
      <c r="E1503" s="56"/>
      <c r="F1503" s="775">
        <v>22242.5</v>
      </c>
      <c r="G1503" s="32"/>
    </row>
    <row r="1504" spans="1:7" s="22" customFormat="1" ht="18.75">
      <c r="A1504" s="287"/>
      <c r="B1504" s="778" t="s">
        <v>1970</v>
      </c>
      <c r="C1504" s="774"/>
      <c r="D1504" s="134" t="s">
        <v>96</v>
      </c>
      <c r="E1504" s="56"/>
      <c r="F1504" s="775">
        <v>31877.3</v>
      </c>
      <c r="G1504" s="32"/>
    </row>
    <row r="1505" spans="1:7" s="22" customFormat="1" ht="18.75">
      <c r="A1505" s="287"/>
      <c r="B1505" s="777" t="s">
        <v>1971</v>
      </c>
      <c r="C1505" s="774"/>
      <c r="D1505" s="134" t="s">
        <v>96</v>
      </c>
      <c r="E1505" s="56"/>
      <c r="F1505" s="775">
        <v>55552</v>
      </c>
      <c r="G1505" s="32"/>
    </row>
    <row r="1506" spans="1:7" s="22" customFormat="1" ht="18.75">
      <c r="A1506" s="287"/>
      <c r="B1506" s="777" t="s">
        <v>1972</v>
      </c>
      <c r="C1506" s="774"/>
      <c r="D1506" s="134" t="s">
        <v>96</v>
      </c>
      <c r="E1506" s="56"/>
      <c r="F1506" s="775">
        <v>84716.8</v>
      </c>
      <c r="G1506" s="32"/>
    </row>
    <row r="1507" spans="1:7" s="22" customFormat="1" ht="18.75">
      <c r="A1507" s="287"/>
      <c r="B1507" s="777" t="s">
        <v>1973</v>
      </c>
      <c r="C1507" s="774"/>
      <c r="D1507" s="134" t="s">
        <v>96</v>
      </c>
      <c r="E1507" s="56"/>
      <c r="F1507" s="775">
        <v>141972.25</v>
      </c>
      <c r="G1507" s="32"/>
    </row>
    <row r="1508" spans="1:7" s="22" customFormat="1" ht="19.5">
      <c r="A1508" s="287" t="s">
        <v>403</v>
      </c>
      <c r="B1508" s="773" t="s">
        <v>1974</v>
      </c>
      <c r="C1508" s="774"/>
      <c r="D1508" s="134"/>
      <c r="E1508" s="56"/>
      <c r="F1508" s="775"/>
      <c r="G1508" s="32"/>
    </row>
    <row r="1509" spans="1:7" s="22" customFormat="1" ht="18.75">
      <c r="A1509" s="287"/>
      <c r="B1509" s="779" t="s">
        <v>1975</v>
      </c>
      <c r="C1509" s="774"/>
      <c r="D1509" s="134" t="s">
        <v>96</v>
      </c>
      <c r="E1509" s="56"/>
      <c r="F1509" s="775">
        <v>7378</v>
      </c>
      <c r="G1509" s="32"/>
    </row>
    <row r="1510" spans="1:7" s="22" customFormat="1" ht="18.75">
      <c r="A1510" s="287"/>
      <c r="B1510" s="779" t="s">
        <v>1976</v>
      </c>
      <c r="C1510" s="774"/>
      <c r="D1510" s="134" t="s">
        <v>96</v>
      </c>
      <c r="E1510" s="56"/>
      <c r="F1510" s="775">
        <v>9515.449999999999</v>
      </c>
      <c r="G1510" s="32"/>
    </row>
    <row r="1511" spans="1:7" s="22" customFormat="1" ht="18.75">
      <c r="A1511" s="287"/>
      <c r="B1511" s="779" t="s">
        <v>1977</v>
      </c>
      <c r="C1511" s="774"/>
      <c r="D1511" s="134" t="s">
        <v>96</v>
      </c>
      <c r="E1511" s="56"/>
      <c r="F1511" s="775">
        <v>13736.1</v>
      </c>
      <c r="G1511" s="32"/>
    </row>
    <row r="1512" spans="1:7" s="22" customFormat="1" ht="18.75">
      <c r="A1512" s="287"/>
      <c r="B1512" s="779" t="s">
        <v>1978</v>
      </c>
      <c r="C1512" s="774"/>
      <c r="D1512" s="134" t="s">
        <v>96</v>
      </c>
      <c r="E1512" s="56"/>
      <c r="F1512" s="775">
        <v>19974.85</v>
      </c>
      <c r="G1512" s="32"/>
    </row>
    <row r="1513" spans="1:7" s="22" customFormat="1" ht="18.75">
      <c r="A1513" s="287"/>
      <c r="B1513" s="779" t="s">
        <v>1979</v>
      </c>
      <c r="C1513" s="774"/>
      <c r="D1513" s="134" t="s">
        <v>96</v>
      </c>
      <c r="E1513" s="56"/>
      <c r="F1513" s="775">
        <v>28025.55</v>
      </c>
      <c r="G1513" s="32"/>
    </row>
    <row r="1514" spans="1:7" s="22" customFormat="1" ht="18.75">
      <c r="A1514" s="287"/>
      <c r="B1514" s="780" t="s">
        <v>1980</v>
      </c>
      <c r="C1514" s="774"/>
      <c r="D1514" s="134" t="s">
        <v>96</v>
      </c>
      <c r="E1514" s="56"/>
      <c r="F1514" s="775">
        <v>43823.15</v>
      </c>
      <c r="G1514" s="32"/>
    </row>
    <row r="1515" spans="1:7" s="22" customFormat="1" ht="19.5">
      <c r="A1515" s="287" t="s">
        <v>448</v>
      </c>
      <c r="B1515" s="773" t="s">
        <v>1981</v>
      </c>
      <c r="C1515" s="774"/>
      <c r="D1515" s="134"/>
      <c r="E1515" s="56"/>
      <c r="F1515" s="56"/>
      <c r="G1515" s="32"/>
    </row>
    <row r="1516" spans="1:7" s="22" customFormat="1" ht="18.75">
      <c r="A1516" s="287"/>
      <c r="B1516" s="779" t="s">
        <v>1982</v>
      </c>
      <c r="C1516" s="774"/>
      <c r="D1516" s="134" t="s">
        <v>96</v>
      </c>
      <c r="E1516" s="56"/>
      <c r="F1516" s="775">
        <v>7052.5</v>
      </c>
      <c r="G1516" s="32"/>
    </row>
    <row r="1517" spans="1:7" s="22" customFormat="1" ht="18.75">
      <c r="A1517" s="287"/>
      <c r="B1517" s="779" t="s">
        <v>1983</v>
      </c>
      <c r="C1517" s="774"/>
      <c r="D1517" s="134" t="s">
        <v>96</v>
      </c>
      <c r="E1517" s="56"/>
      <c r="F1517" s="775">
        <v>9146.55</v>
      </c>
      <c r="G1517" s="32"/>
    </row>
    <row r="1518" spans="1:7" s="22" customFormat="1" ht="18.75">
      <c r="A1518" s="287"/>
      <c r="B1518" s="779" t="s">
        <v>1984</v>
      </c>
      <c r="C1518" s="774"/>
      <c r="D1518" s="134" t="s">
        <v>96</v>
      </c>
      <c r="E1518" s="56"/>
      <c r="F1518" s="775">
        <v>13681.85</v>
      </c>
      <c r="G1518" s="32"/>
    </row>
    <row r="1519" spans="1:7" s="22" customFormat="1" ht="18.75">
      <c r="A1519" s="287"/>
      <c r="B1519" s="779" t="s">
        <v>1985</v>
      </c>
      <c r="C1519" s="774"/>
      <c r="D1519" s="134" t="s">
        <v>96</v>
      </c>
      <c r="E1519" s="56"/>
      <c r="F1519" s="775">
        <v>19475.75</v>
      </c>
      <c r="G1519" s="32"/>
    </row>
    <row r="1520" spans="1:7" s="22" customFormat="1" ht="18.75">
      <c r="A1520" s="287"/>
      <c r="B1520" s="779" t="s">
        <v>1986</v>
      </c>
      <c r="C1520" s="774"/>
      <c r="D1520" s="134" t="s">
        <v>96</v>
      </c>
      <c r="E1520" s="56"/>
      <c r="F1520" s="775">
        <v>27428.8</v>
      </c>
      <c r="G1520" s="32"/>
    </row>
    <row r="1521" spans="1:7" s="22" customFormat="1" ht="18.75">
      <c r="A1521" s="287"/>
      <c r="B1521" s="779" t="s">
        <v>1987</v>
      </c>
      <c r="C1521" s="774"/>
      <c r="D1521" s="134" t="s">
        <v>96</v>
      </c>
      <c r="E1521" s="56"/>
      <c r="F1521" s="775">
        <v>43465.1</v>
      </c>
      <c r="G1521" s="32"/>
    </row>
    <row r="1522" spans="1:7" s="22" customFormat="1" ht="84" customHeight="1">
      <c r="A1522" s="287">
        <v>6</v>
      </c>
      <c r="B1522" s="1058" t="s">
        <v>658</v>
      </c>
      <c r="C1522" s="1059"/>
      <c r="D1522" s="1059"/>
      <c r="E1522" s="1059"/>
      <c r="F1522" s="1060"/>
      <c r="G1522" s="32"/>
    </row>
    <row r="1523" spans="1:7" s="34" customFormat="1" ht="37.5">
      <c r="A1523" s="132"/>
      <c r="B1523" s="118" t="s">
        <v>248</v>
      </c>
      <c r="C1523" s="1061" t="s">
        <v>319</v>
      </c>
      <c r="D1523" s="236" t="s">
        <v>30</v>
      </c>
      <c r="E1523" s="224"/>
      <c r="F1523" s="237">
        <v>501818</v>
      </c>
      <c r="G1523" s="719"/>
    </row>
    <row r="1524" spans="1:7" s="34" customFormat="1" ht="37.5">
      <c r="A1524" s="132"/>
      <c r="B1524" s="118" t="s">
        <v>286</v>
      </c>
      <c r="C1524" s="1094"/>
      <c r="D1524" s="236" t="s">
        <v>30</v>
      </c>
      <c r="E1524" s="224"/>
      <c r="F1524" s="237">
        <v>501818</v>
      </c>
      <c r="G1524" s="719"/>
    </row>
    <row r="1525" spans="1:7" s="34" customFormat="1" ht="37.5">
      <c r="A1525" s="132"/>
      <c r="B1525" s="118" t="s">
        <v>249</v>
      </c>
      <c r="C1525" s="1094"/>
      <c r="D1525" s="236" t="s">
        <v>30</v>
      </c>
      <c r="E1525" s="224"/>
      <c r="F1525" s="237">
        <v>1257273</v>
      </c>
      <c r="G1525" s="719"/>
    </row>
    <row r="1526" spans="1:7" s="34" customFormat="1" ht="37.5">
      <c r="A1526" s="132"/>
      <c r="B1526" s="118" t="s">
        <v>250</v>
      </c>
      <c r="C1526" s="1094"/>
      <c r="D1526" s="51" t="s">
        <v>89</v>
      </c>
      <c r="E1526" s="224"/>
      <c r="F1526" s="237">
        <v>667273</v>
      </c>
      <c r="G1526" s="719"/>
    </row>
    <row r="1527" spans="1:7" s="34" customFormat="1" ht="37.5">
      <c r="A1527" s="132"/>
      <c r="B1527" s="118" t="s">
        <v>315</v>
      </c>
      <c r="C1527" s="1061" t="s">
        <v>262</v>
      </c>
      <c r="D1527" s="51" t="s">
        <v>89</v>
      </c>
      <c r="E1527" s="224"/>
      <c r="F1527" s="237">
        <v>100909</v>
      </c>
      <c r="G1527" s="719"/>
    </row>
    <row r="1528" spans="1:7" s="34" customFormat="1" ht="37.5">
      <c r="A1528" s="132"/>
      <c r="B1528" s="118" t="s">
        <v>316</v>
      </c>
      <c r="C1528" s="1061"/>
      <c r="D1528" s="51" t="s">
        <v>89</v>
      </c>
      <c r="E1528" s="224"/>
      <c r="F1528" s="237">
        <v>100909</v>
      </c>
      <c r="G1528" s="719"/>
    </row>
    <row r="1529" spans="1:7" s="34" customFormat="1" ht="37.5">
      <c r="A1529" s="132"/>
      <c r="B1529" s="118" t="s">
        <v>251</v>
      </c>
      <c r="C1529" s="1061"/>
      <c r="D1529" s="51" t="s">
        <v>89</v>
      </c>
      <c r="E1529" s="224"/>
      <c r="F1529" s="237">
        <v>177273</v>
      </c>
      <c r="G1529" s="719"/>
    </row>
    <row r="1530" spans="1:7" s="34" customFormat="1" ht="37.5">
      <c r="A1530" s="132"/>
      <c r="B1530" s="118" t="s">
        <v>252</v>
      </c>
      <c r="C1530" s="1061"/>
      <c r="D1530" s="51" t="s">
        <v>89</v>
      </c>
      <c r="E1530" s="224"/>
      <c r="F1530" s="237">
        <v>192273</v>
      </c>
      <c r="G1530" s="719"/>
    </row>
    <row r="1531" spans="1:7" s="34" customFormat="1" ht="37.5">
      <c r="A1531" s="132"/>
      <c r="B1531" s="118" t="s">
        <v>253</v>
      </c>
      <c r="C1531" s="1061"/>
      <c r="D1531" s="51" t="s">
        <v>89</v>
      </c>
      <c r="E1531" s="224"/>
      <c r="F1531" s="237">
        <v>345455</v>
      </c>
      <c r="G1531" s="719"/>
    </row>
    <row r="1532" spans="1:7" s="34" customFormat="1" ht="37.5">
      <c r="A1532" s="132"/>
      <c r="B1532" s="118" t="s">
        <v>254</v>
      </c>
      <c r="C1532" s="238" t="s">
        <v>263</v>
      </c>
      <c r="D1532" s="51" t="s">
        <v>89</v>
      </c>
      <c r="E1532" s="224"/>
      <c r="F1532" s="237">
        <v>160909</v>
      </c>
      <c r="G1532" s="719"/>
    </row>
    <row r="1533" spans="1:7" s="34" customFormat="1" ht="37.5">
      <c r="A1533" s="132"/>
      <c r="B1533" s="118" t="s">
        <v>255</v>
      </c>
      <c r="C1533" s="238" t="s">
        <v>264</v>
      </c>
      <c r="D1533" s="51" t="s">
        <v>89</v>
      </c>
      <c r="E1533" s="224"/>
      <c r="F1533" s="237">
        <v>73636</v>
      </c>
      <c r="G1533" s="719"/>
    </row>
    <row r="1534" spans="1:7" s="34" customFormat="1" ht="37.5">
      <c r="A1534" s="132"/>
      <c r="B1534" s="118" t="s">
        <v>256</v>
      </c>
      <c r="C1534" s="238" t="s">
        <v>264</v>
      </c>
      <c r="D1534" s="51" t="s">
        <v>89</v>
      </c>
      <c r="E1534" s="224"/>
      <c r="F1534" s="237">
        <v>102727</v>
      </c>
      <c r="G1534" s="719"/>
    </row>
    <row r="1535" spans="1:7" s="34" customFormat="1" ht="37.5">
      <c r="A1535" s="132"/>
      <c r="B1535" s="118" t="s">
        <v>257</v>
      </c>
      <c r="C1535" s="238" t="s">
        <v>264</v>
      </c>
      <c r="D1535" s="51" t="s">
        <v>89</v>
      </c>
      <c r="E1535" s="224"/>
      <c r="F1535" s="237">
        <v>148182</v>
      </c>
      <c r="G1535" s="719"/>
    </row>
    <row r="1536" spans="1:7" s="34" customFormat="1" ht="37.5">
      <c r="A1536" s="132"/>
      <c r="B1536" s="118" t="s">
        <v>258</v>
      </c>
      <c r="C1536" s="238" t="s">
        <v>264</v>
      </c>
      <c r="D1536" s="51" t="s">
        <v>89</v>
      </c>
      <c r="E1536" s="224"/>
      <c r="F1536" s="237">
        <v>152727</v>
      </c>
      <c r="G1536" s="719"/>
    </row>
    <row r="1537" spans="1:7" s="34" customFormat="1" ht="37.5">
      <c r="A1537" s="132"/>
      <c r="B1537" s="118" t="s">
        <v>259</v>
      </c>
      <c r="C1537" s="239" t="s">
        <v>265</v>
      </c>
      <c r="D1537" s="51" t="s">
        <v>89</v>
      </c>
      <c r="E1537" s="224"/>
      <c r="F1537" s="237">
        <v>206364</v>
      </c>
      <c r="G1537" s="719"/>
    </row>
    <row r="1538" spans="1:7" s="34" customFormat="1" ht="37.5">
      <c r="A1538" s="132"/>
      <c r="B1538" s="118" t="s">
        <v>260</v>
      </c>
      <c r="C1538" s="239" t="s">
        <v>266</v>
      </c>
      <c r="D1538" s="236" t="s">
        <v>947</v>
      </c>
      <c r="E1538" s="224"/>
      <c r="F1538" s="237">
        <v>357273</v>
      </c>
      <c r="G1538" s="719"/>
    </row>
    <row r="1539" spans="1:7" s="34" customFormat="1" ht="37.5">
      <c r="A1539" s="132"/>
      <c r="B1539" s="118" t="s">
        <v>261</v>
      </c>
      <c r="C1539" s="238" t="s">
        <v>264</v>
      </c>
      <c r="D1539" s="236" t="s">
        <v>947</v>
      </c>
      <c r="E1539" s="224"/>
      <c r="F1539" s="237">
        <v>315455</v>
      </c>
      <c r="G1539" s="719"/>
    </row>
    <row r="1540" spans="1:7" s="34" customFormat="1" ht="37.5">
      <c r="A1540" s="132"/>
      <c r="B1540" s="118" t="s">
        <v>321</v>
      </c>
      <c r="C1540" s="238" t="s">
        <v>267</v>
      </c>
      <c r="D1540" s="236" t="s">
        <v>30</v>
      </c>
      <c r="E1540" s="224"/>
      <c r="F1540" s="237">
        <v>284000</v>
      </c>
      <c r="G1540" s="719"/>
    </row>
    <row r="1541" spans="1:7" s="34" customFormat="1" ht="42.75" customHeight="1">
      <c r="A1541" s="132">
        <v>7</v>
      </c>
      <c r="B1541" s="879" t="s">
        <v>2008</v>
      </c>
      <c r="C1541" s="1036"/>
      <c r="D1541" s="1036"/>
      <c r="E1541" s="1036"/>
      <c r="F1541" s="1037"/>
      <c r="G1541" s="719"/>
    </row>
    <row r="1542" spans="1:7" s="34" customFormat="1" ht="61.5" customHeight="1">
      <c r="A1542" s="132"/>
      <c r="B1542" s="422" t="s">
        <v>780</v>
      </c>
      <c r="C1542" s="423" t="s">
        <v>2009</v>
      </c>
      <c r="D1542" s="424" t="s">
        <v>947</v>
      </c>
      <c r="E1542" s="425"/>
      <c r="F1542" s="428">
        <v>3500000</v>
      </c>
      <c r="G1542" s="719"/>
    </row>
    <row r="1543" spans="1:7" s="34" customFormat="1" ht="37.5">
      <c r="A1543" s="132"/>
      <c r="B1543" s="422" t="s">
        <v>788</v>
      </c>
      <c r="C1543" s="426" t="s">
        <v>113</v>
      </c>
      <c r="D1543" s="51" t="s">
        <v>89</v>
      </c>
      <c r="E1543" s="425"/>
      <c r="F1543" s="428">
        <v>3740000</v>
      </c>
      <c r="G1543" s="719"/>
    </row>
    <row r="1544" spans="1:7" s="34" customFormat="1" ht="37.5">
      <c r="A1544" s="132"/>
      <c r="B1544" s="422" t="s">
        <v>789</v>
      </c>
      <c r="C1544" s="426" t="s">
        <v>113</v>
      </c>
      <c r="D1544" s="51" t="s">
        <v>89</v>
      </c>
      <c r="E1544" s="425"/>
      <c r="F1544" s="428">
        <v>3850000</v>
      </c>
      <c r="G1544" s="719"/>
    </row>
    <row r="1545" spans="1:7" s="34" customFormat="1" ht="37.5">
      <c r="A1545" s="132"/>
      <c r="B1545" s="422" t="s">
        <v>790</v>
      </c>
      <c r="C1545" s="426" t="s">
        <v>113</v>
      </c>
      <c r="D1545" s="51" t="s">
        <v>89</v>
      </c>
      <c r="E1545" s="425"/>
      <c r="F1545" s="428">
        <v>5500000</v>
      </c>
      <c r="G1545" s="719"/>
    </row>
    <row r="1546" spans="1:7" s="34" customFormat="1" ht="37.5">
      <c r="A1546" s="132"/>
      <c r="B1546" s="422" t="s">
        <v>791</v>
      </c>
      <c r="C1546" s="426" t="s">
        <v>113</v>
      </c>
      <c r="D1546" s="51" t="s">
        <v>89</v>
      </c>
      <c r="E1546" s="425"/>
      <c r="F1546" s="428">
        <v>6100000</v>
      </c>
      <c r="G1546" s="719"/>
    </row>
    <row r="1547" spans="1:7" s="34" customFormat="1" ht="37.5">
      <c r="A1547" s="132"/>
      <c r="B1547" s="422" t="s">
        <v>792</v>
      </c>
      <c r="C1547" s="426" t="s">
        <v>113</v>
      </c>
      <c r="D1547" s="51" t="s">
        <v>89</v>
      </c>
      <c r="E1547" s="425"/>
      <c r="F1547" s="428">
        <v>6900000</v>
      </c>
      <c r="G1547" s="719"/>
    </row>
    <row r="1548" spans="1:7" s="34" customFormat="1" ht="37.5">
      <c r="A1548" s="132"/>
      <c r="B1548" s="422" t="s">
        <v>793</v>
      </c>
      <c r="C1548" s="426" t="s">
        <v>113</v>
      </c>
      <c r="D1548" s="51" t="s">
        <v>89</v>
      </c>
      <c r="E1548" s="425"/>
      <c r="F1548" s="428">
        <v>8200000</v>
      </c>
      <c r="G1548" s="719"/>
    </row>
    <row r="1549" spans="1:7" s="34" customFormat="1" ht="37.5">
      <c r="A1549" s="132"/>
      <c r="B1549" s="422" t="s">
        <v>801</v>
      </c>
      <c r="C1549" s="426" t="s">
        <v>113</v>
      </c>
      <c r="D1549" s="51" t="s">
        <v>89</v>
      </c>
      <c r="E1549" s="425"/>
      <c r="F1549" s="428">
        <v>5650000</v>
      </c>
      <c r="G1549" s="719"/>
    </row>
    <row r="1550" spans="1:7" s="34" customFormat="1" ht="37.5">
      <c r="A1550" s="132"/>
      <c r="B1550" s="422" t="s">
        <v>794</v>
      </c>
      <c r="C1550" s="426" t="s">
        <v>113</v>
      </c>
      <c r="D1550" s="51" t="s">
        <v>89</v>
      </c>
      <c r="E1550" s="425"/>
      <c r="F1550" s="428">
        <v>9000000</v>
      </c>
      <c r="G1550" s="719"/>
    </row>
    <row r="1551" spans="1:7" s="34" customFormat="1" ht="37.5">
      <c r="A1551" s="132"/>
      <c r="B1551" s="422" t="s">
        <v>795</v>
      </c>
      <c r="C1551" s="426" t="s">
        <v>113</v>
      </c>
      <c r="D1551" s="51" t="s">
        <v>89</v>
      </c>
      <c r="E1551" s="425"/>
      <c r="F1551" s="428">
        <v>10500000</v>
      </c>
      <c r="G1551" s="719"/>
    </row>
    <row r="1552" spans="1:7" s="34" customFormat="1" ht="37.5">
      <c r="A1552" s="132"/>
      <c r="B1552" s="422" t="s">
        <v>796</v>
      </c>
      <c r="C1552" s="426" t="s">
        <v>113</v>
      </c>
      <c r="D1552" s="51" t="s">
        <v>89</v>
      </c>
      <c r="E1552" s="425"/>
      <c r="F1552" s="428">
        <v>10900000</v>
      </c>
      <c r="G1552" s="719"/>
    </row>
    <row r="1553" spans="1:7" s="34" customFormat="1" ht="37.5">
      <c r="A1553" s="132"/>
      <c r="B1553" s="422" t="s">
        <v>797</v>
      </c>
      <c r="C1553" s="426" t="s">
        <v>113</v>
      </c>
      <c r="D1553" s="51" t="s">
        <v>89</v>
      </c>
      <c r="E1553" s="425"/>
      <c r="F1553" s="428">
        <v>13500000</v>
      </c>
      <c r="G1553" s="719"/>
    </row>
    <row r="1554" spans="1:7" s="34" customFormat="1" ht="37.5">
      <c r="A1554" s="132"/>
      <c r="B1554" s="422" t="s">
        <v>798</v>
      </c>
      <c r="C1554" s="426" t="s">
        <v>113</v>
      </c>
      <c r="D1554" s="424" t="s">
        <v>947</v>
      </c>
      <c r="E1554" s="425"/>
      <c r="F1554" s="428">
        <v>13800000</v>
      </c>
      <c r="G1554" s="719"/>
    </row>
    <row r="1555" spans="1:7" s="34" customFormat="1" ht="37.5">
      <c r="A1555" s="132"/>
      <c r="B1555" s="422" t="s">
        <v>799</v>
      </c>
      <c r="C1555" s="426" t="s">
        <v>113</v>
      </c>
      <c r="D1555" s="51" t="s">
        <v>89</v>
      </c>
      <c r="E1555" s="425"/>
      <c r="F1555" s="428">
        <v>14100000</v>
      </c>
      <c r="G1555" s="719"/>
    </row>
    <row r="1556" spans="1:7" s="34" customFormat="1" ht="37.5">
      <c r="A1556" s="132"/>
      <c r="B1556" s="422" t="s">
        <v>800</v>
      </c>
      <c r="C1556" s="426" t="s">
        <v>113</v>
      </c>
      <c r="D1556" s="51" t="s">
        <v>89</v>
      </c>
      <c r="E1556" s="425"/>
      <c r="F1556" s="428">
        <v>15900000</v>
      </c>
      <c r="G1556" s="719"/>
    </row>
    <row r="1557" spans="1:7" s="34" customFormat="1" ht="19.5">
      <c r="A1557" s="132"/>
      <c r="B1557" s="422" t="s">
        <v>781</v>
      </c>
      <c r="C1557" s="426" t="s">
        <v>113</v>
      </c>
      <c r="D1557" s="51" t="s">
        <v>89</v>
      </c>
      <c r="E1557" s="425"/>
      <c r="F1557" s="428">
        <v>5500000</v>
      </c>
      <c r="G1557" s="719"/>
    </row>
    <row r="1558" spans="1:7" s="34" customFormat="1" ht="19.5">
      <c r="A1558" s="132"/>
      <c r="B1558" s="422" t="s">
        <v>782</v>
      </c>
      <c r="C1558" s="426" t="s">
        <v>113</v>
      </c>
      <c r="D1558" s="51" t="s">
        <v>89</v>
      </c>
      <c r="E1558" s="425"/>
      <c r="F1558" s="428">
        <v>5500000</v>
      </c>
      <c r="G1558" s="719"/>
    </row>
    <row r="1559" spans="1:7" s="34" customFormat="1" ht="19.5">
      <c r="A1559" s="132"/>
      <c r="B1559" s="422" t="s">
        <v>783</v>
      </c>
      <c r="C1559" s="426" t="s">
        <v>113</v>
      </c>
      <c r="D1559" s="51" t="s">
        <v>89</v>
      </c>
      <c r="E1559" s="425"/>
      <c r="F1559" s="428">
        <v>8750000</v>
      </c>
      <c r="G1559" s="719"/>
    </row>
    <row r="1560" spans="1:7" s="34" customFormat="1" ht="19.5">
      <c r="A1560" s="132"/>
      <c r="B1560" s="422" t="s">
        <v>784</v>
      </c>
      <c r="C1560" s="426" t="s">
        <v>113</v>
      </c>
      <c r="D1560" s="51" t="s">
        <v>89</v>
      </c>
      <c r="E1560" s="425"/>
      <c r="F1560" s="428">
        <v>11990000</v>
      </c>
      <c r="G1560" s="719"/>
    </row>
    <row r="1561" spans="1:7" s="34" customFormat="1" ht="19.5">
      <c r="A1561" s="132"/>
      <c r="B1561" s="422" t="s">
        <v>785</v>
      </c>
      <c r="C1561" s="426" t="s">
        <v>113</v>
      </c>
      <c r="D1561" s="51" t="s">
        <v>89</v>
      </c>
      <c r="E1561" s="425"/>
      <c r="F1561" s="428">
        <v>13200000</v>
      </c>
      <c r="G1561" s="719"/>
    </row>
    <row r="1562" spans="1:7" s="34" customFormat="1" ht="19.5">
      <c r="A1562" s="132"/>
      <c r="B1562" s="422" t="s">
        <v>786</v>
      </c>
      <c r="C1562" s="426" t="s">
        <v>113</v>
      </c>
      <c r="D1562" s="51" t="s">
        <v>89</v>
      </c>
      <c r="E1562" s="425"/>
      <c r="F1562" s="428">
        <v>16280000</v>
      </c>
      <c r="G1562" s="719"/>
    </row>
    <row r="1563" spans="1:7" s="34" customFormat="1" ht="19.5">
      <c r="A1563" s="132"/>
      <c r="B1563" s="422" t="s">
        <v>787</v>
      </c>
      <c r="C1563" s="426" t="s">
        <v>113</v>
      </c>
      <c r="D1563" s="51" t="s">
        <v>89</v>
      </c>
      <c r="E1563" s="425"/>
      <c r="F1563" s="428">
        <v>21890000</v>
      </c>
      <c r="G1563" s="719"/>
    </row>
    <row r="1564" spans="1:7" s="34" customFormat="1" ht="63.75" customHeight="1">
      <c r="A1564" s="132">
        <v>8</v>
      </c>
      <c r="B1564" s="1082" t="s">
        <v>1156</v>
      </c>
      <c r="C1564" s="890"/>
      <c r="D1564" s="890"/>
      <c r="E1564" s="890"/>
      <c r="F1564" s="891"/>
      <c r="G1564" s="719"/>
    </row>
    <row r="1565" spans="1:7" s="34" customFormat="1" ht="60" customHeight="1">
      <c r="A1565" s="132"/>
      <c r="B1565" s="422" t="s">
        <v>1150</v>
      </c>
      <c r="C1565" s="1090" t="s">
        <v>1155</v>
      </c>
      <c r="D1565" s="547" t="s">
        <v>947</v>
      </c>
      <c r="E1565" s="425"/>
      <c r="F1565" s="428">
        <v>8500000</v>
      </c>
      <c r="G1565" s="719"/>
    </row>
    <row r="1566" spans="1:7" s="34" customFormat="1" ht="59.25" customHeight="1">
      <c r="A1566" s="132"/>
      <c r="B1566" s="422" t="s">
        <v>1151</v>
      </c>
      <c r="C1566" s="1091"/>
      <c r="D1566" s="51" t="s">
        <v>89</v>
      </c>
      <c r="E1566" s="425"/>
      <c r="F1566" s="428">
        <v>9150000</v>
      </c>
      <c r="G1566" s="719"/>
    </row>
    <row r="1567" spans="1:7" s="34" customFormat="1" ht="60" customHeight="1">
      <c r="A1567" s="132"/>
      <c r="B1567" s="422" t="s">
        <v>1152</v>
      </c>
      <c r="C1567" s="1091"/>
      <c r="D1567" s="51" t="s">
        <v>89</v>
      </c>
      <c r="E1567" s="425"/>
      <c r="F1567" s="428">
        <v>10450000</v>
      </c>
      <c r="G1567" s="719"/>
    </row>
    <row r="1568" spans="1:7" s="34" customFormat="1" ht="60" customHeight="1">
      <c r="A1568" s="132"/>
      <c r="B1568" s="422" t="s">
        <v>1153</v>
      </c>
      <c r="C1568" s="1091"/>
      <c r="D1568" s="51" t="s">
        <v>89</v>
      </c>
      <c r="E1568" s="425"/>
      <c r="F1568" s="428">
        <v>11350000</v>
      </c>
      <c r="G1568" s="719"/>
    </row>
    <row r="1569" spans="1:7" s="34" customFormat="1" ht="58.5" customHeight="1">
      <c r="A1569" s="132"/>
      <c r="B1569" s="422" t="s">
        <v>1154</v>
      </c>
      <c r="C1569" s="1092"/>
      <c r="D1569" s="51" t="s">
        <v>89</v>
      </c>
      <c r="E1569" s="425"/>
      <c r="F1569" s="428">
        <v>12800000</v>
      </c>
      <c r="G1569" s="719"/>
    </row>
    <row r="1570" spans="1:7" s="34" customFormat="1" ht="53.25" customHeight="1">
      <c r="A1570" s="132">
        <v>9</v>
      </c>
      <c r="B1570" s="1082" t="s">
        <v>2022</v>
      </c>
      <c r="C1570" s="890"/>
      <c r="D1570" s="890"/>
      <c r="E1570" s="890"/>
      <c r="F1570" s="891"/>
      <c r="G1570" s="719"/>
    </row>
    <row r="1571" spans="1:7" s="34" customFormat="1" ht="24" customHeight="1">
      <c r="A1571" s="132"/>
      <c r="B1571" s="596" t="s">
        <v>1236</v>
      </c>
      <c r="C1571" s="597"/>
      <c r="D1571" s="594" t="s">
        <v>947</v>
      </c>
      <c r="E1571" s="595"/>
      <c r="F1571" s="598">
        <v>5850000</v>
      </c>
      <c r="G1571" s="719"/>
    </row>
    <row r="1572" spans="1:7" s="34" customFormat="1" ht="23.25" customHeight="1">
      <c r="A1572" s="132"/>
      <c r="B1572" s="596" t="s">
        <v>1237</v>
      </c>
      <c r="C1572" s="597"/>
      <c r="D1572" s="51" t="s">
        <v>89</v>
      </c>
      <c r="E1572" s="595"/>
      <c r="F1572" s="598">
        <v>6450000</v>
      </c>
      <c r="G1572" s="719"/>
    </row>
    <row r="1573" spans="1:7" s="34" customFormat="1" ht="23.25" customHeight="1">
      <c r="A1573" s="132"/>
      <c r="B1573" s="596" t="s">
        <v>1238</v>
      </c>
      <c r="C1573" s="597"/>
      <c r="D1573" s="51" t="s">
        <v>89</v>
      </c>
      <c r="E1573" s="595"/>
      <c r="F1573" s="598">
        <v>7350000</v>
      </c>
      <c r="G1573" s="719"/>
    </row>
    <row r="1574" spans="1:7" s="34" customFormat="1" ht="24" customHeight="1">
      <c r="A1574" s="132"/>
      <c r="B1574" s="596" t="s">
        <v>1239</v>
      </c>
      <c r="C1574" s="597"/>
      <c r="D1574" s="51" t="s">
        <v>89</v>
      </c>
      <c r="E1574" s="595"/>
      <c r="F1574" s="598">
        <v>8250000</v>
      </c>
      <c r="G1574" s="719"/>
    </row>
    <row r="1575" spans="1:7" s="34" customFormat="1" ht="23.25" customHeight="1">
      <c r="A1575" s="132"/>
      <c r="B1575" s="596" t="s">
        <v>1240</v>
      </c>
      <c r="C1575" s="597"/>
      <c r="D1575" s="51" t="s">
        <v>89</v>
      </c>
      <c r="E1575" s="595"/>
      <c r="F1575" s="598">
        <v>8250000</v>
      </c>
      <c r="G1575" s="719"/>
    </row>
    <row r="1576" spans="1:7" s="34" customFormat="1" ht="23.25" customHeight="1">
      <c r="A1576" s="132"/>
      <c r="B1576" s="596" t="s">
        <v>1241</v>
      </c>
      <c r="C1576" s="597"/>
      <c r="D1576" s="51" t="s">
        <v>89</v>
      </c>
      <c r="E1576" s="595"/>
      <c r="F1576" s="598">
        <v>8850000</v>
      </c>
      <c r="G1576" s="719"/>
    </row>
    <row r="1577" spans="1:7" s="34" customFormat="1" ht="26.25" customHeight="1">
      <c r="A1577" s="132"/>
      <c r="B1577" s="596" t="s">
        <v>1242</v>
      </c>
      <c r="C1577" s="597"/>
      <c r="D1577" s="51" t="s">
        <v>89</v>
      </c>
      <c r="E1577" s="595"/>
      <c r="F1577" s="598">
        <v>9150000</v>
      </c>
      <c r="G1577" s="719"/>
    </row>
    <row r="1578" spans="1:7" s="34" customFormat="1" ht="36.75" customHeight="1">
      <c r="A1578" s="132"/>
      <c r="B1578" s="596" t="s">
        <v>1243</v>
      </c>
      <c r="C1578" s="597"/>
      <c r="D1578" s="51" t="s">
        <v>89</v>
      </c>
      <c r="E1578" s="595"/>
      <c r="F1578" s="598">
        <v>9450000</v>
      </c>
      <c r="G1578" s="719"/>
    </row>
    <row r="1579" spans="1:7" s="34" customFormat="1" ht="36.75" customHeight="1">
      <c r="A1579" s="132"/>
      <c r="B1579" s="596" t="s">
        <v>1244</v>
      </c>
      <c r="C1579" s="597"/>
      <c r="D1579" s="51" t="s">
        <v>89</v>
      </c>
      <c r="E1579" s="595"/>
      <c r="F1579" s="598">
        <v>9750000</v>
      </c>
      <c r="G1579" s="719"/>
    </row>
    <row r="1580" spans="1:7" s="34" customFormat="1" ht="39" customHeight="1">
      <c r="A1580" s="132"/>
      <c r="B1580" s="596" t="s">
        <v>1245</v>
      </c>
      <c r="C1580" s="597"/>
      <c r="D1580" s="51" t="s">
        <v>89</v>
      </c>
      <c r="E1580" s="595"/>
      <c r="F1580" s="598">
        <v>10050000</v>
      </c>
      <c r="G1580" s="719"/>
    </row>
    <row r="1581" spans="1:7" s="34" customFormat="1" ht="36" customHeight="1">
      <c r="A1581" s="132"/>
      <c r="B1581" s="596" t="s">
        <v>1246</v>
      </c>
      <c r="C1581" s="597"/>
      <c r="D1581" s="51" t="s">
        <v>89</v>
      </c>
      <c r="E1581" s="595"/>
      <c r="F1581" s="598">
        <v>10950000</v>
      </c>
      <c r="G1581" s="719"/>
    </row>
    <row r="1582" spans="1:7" s="34" customFormat="1" ht="34.5" customHeight="1">
      <c r="A1582" s="132"/>
      <c r="B1582" s="596" t="s">
        <v>1247</v>
      </c>
      <c r="C1582" s="597"/>
      <c r="D1582" s="51" t="s">
        <v>89</v>
      </c>
      <c r="E1582" s="595"/>
      <c r="F1582" s="598">
        <v>11400000</v>
      </c>
      <c r="G1582" s="719"/>
    </row>
    <row r="1583" spans="1:7" s="34" customFormat="1" ht="36.75" customHeight="1">
      <c r="A1583" s="132"/>
      <c r="B1583" s="596" t="s">
        <v>1248</v>
      </c>
      <c r="C1583" s="597"/>
      <c r="D1583" s="51" t="s">
        <v>89</v>
      </c>
      <c r="E1583" s="595"/>
      <c r="F1583" s="598">
        <v>12150000</v>
      </c>
      <c r="G1583" s="719"/>
    </row>
    <row r="1584" spans="1:7" s="34" customFormat="1" ht="36" customHeight="1">
      <c r="A1584" s="132"/>
      <c r="B1584" s="596" t="s">
        <v>1249</v>
      </c>
      <c r="C1584" s="597"/>
      <c r="D1584" s="51" t="s">
        <v>89</v>
      </c>
      <c r="E1584" s="595"/>
      <c r="F1584" s="598">
        <v>12600000</v>
      </c>
      <c r="G1584" s="719"/>
    </row>
    <row r="1585" spans="1:7" s="34" customFormat="1" ht="38.25" customHeight="1">
      <c r="A1585" s="132"/>
      <c r="B1585" s="596" t="s">
        <v>1250</v>
      </c>
      <c r="C1585" s="597"/>
      <c r="D1585" s="51" t="s">
        <v>89</v>
      </c>
      <c r="E1585" s="595"/>
      <c r="F1585" s="598">
        <v>13050000</v>
      </c>
      <c r="G1585" s="719"/>
    </row>
    <row r="1586" spans="1:7" s="34" customFormat="1" ht="35.25" customHeight="1">
      <c r="A1586" s="132"/>
      <c r="B1586" s="596" t="s">
        <v>1251</v>
      </c>
      <c r="C1586" s="597"/>
      <c r="D1586" s="51" t="s">
        <v>89</v>
      </c>
      <c r="E1586" s="595"/>
      <c r="F1586" s="598">
        <v>13500000</v>
      </c>
      <c r="G1586" s="719"/>
    </row>
    <row r="1587" spans="1:7" s="34" customFormat="1" ht="36.75" customHeight="1">
      <c r="A1587" s="132"/>
      <c r="B1587" s="596" t="s">
        <v>1252</v>
      </c>
      <c r="C1587" s="597"/>
      <c r="D1587" s="51" t="s">
        <v>89</v>
      </c>
      <c r="E1587" s="595"/>
      <c r="F1587" s="598">
        <v>13950000</v>
      </c>
      <c r="G1587" s="719"/>
    </row>
    <row r="1588" spans="1:7" s="34" customFormat="1" ht="37.5" customHeight="1">
      <c r="A1588" s="132"/>
      <c r="B1588" s="596" t="s">
        <v>1253</v>
      </c>
      <c r="C1588" s="597"/>
      <c r="D1588" s="51" t="s">
        <v>89</v>
      </c>
      <c r="E1588" s="595"/>
      <c r="F1588" s="598">
        <v>14400000</v>
      </c>
      <c r="G1588" s="719"/>
    </row>
    <row r="1589" spans="1:7" s="34" customFormat="1" ht="37.5" customHeight="1">
      <c r="A1589" s="132"/>
      <c r="B1589" s="596" t="s">
        <v>1254</v>
      </c>
      <c r="C1589" s="597"/>
      <c r="D1589" s="51" t="s">
        <v>89</v>
      </c>
      <c r="E1589" s="595"/>
      <c r="F1589" s="598">
        <v>14850000</v>
      </c>
      <c r="G1589" s="719"/>
    </row>
    <row r="1590" spans="1:7" s="34" customFormat="1" ht="35.25" customHeight="1">
      <c r="A1590" s="132"/>
      <c r="B1590" s="596" t="s">
        <v>1255</v>
      </c>
      <c r="C1590" s="597"/>
      <c r="D1590" s="594" t="s">
        <v>947</v>
      </c>
      <c r="E1590" s="595"/>
      <c r="F1590" s="598">
        <v>15300000</v>
      </c>
      <c r="G1590" s="719"/>
    </row>
    <row r="1591" spans="1:7" s="34" customFormat="1" ht="34.5" customHeight="1">
      <c r="A1591" s="132"/>
      <c r="B1591" s="596" t="s">
        <v>1256</v>
      </c>
      <c r="C1591" s="597"/>
      <c r="D1591" s="51" t="s">
        <v>89</v>
      </c>
      <c r="E1591" s="595"/>
      <c r="F1591" s="598">
        <v>15750000</v>
      </c>
      <c r="G1591" s="719"/>
    </row>
    <row r="1592" spans="1:7" s="34" customFormat="1" ht="37.5" customHeight="1">
      <c r="A1592" s="132"/>
      <c r="B1592" s="596" t="s">
        <v>1257</v>
      </c>
      <c r="C1592" s="597"/>
      <c r="D1592" s="51" t="s">
        <v>89</v>
      </c>
      <c r="E1592" s="595"/>
      <c r="F1592" s="598">
        <v>16200000</v>
      </c>
      <c r="G1592" s="719"/>
    </row>
    <row r="1593" spans="1:7" s="34" customFormat="1" ht="35.25" customHeight="1">
      <c r="A1593" s="132"/>
      <c r="B1593" s="596" t="s">
        <v>1258</v>
      </c>
      <c r="C1593" s="597"/>
      <c r="D1593" s="51" t="s">
        <v>89</v>
      </c>
      <c r="E1593" s="595"/>
      <c r="F1593" s="598">
        <v>16650000</v>
      </c>
      <c r="G1593" s="719"/>
    </row>
    <row r="1594" spans="1:7" s="34" customFormat="1" ht="34.5" customHeight="1">
      <c r="A1594" s="132"/>
      <c r="B1594" s="596" t="s">
        <v>1259</v>
      </c>
      <c r="C1594" s="597"/>
      <c r="D1594" s="51" t="s">
        <v>89</v>
      </c>
      <c r="E1594" s="595"/>
      <c r="F1594" s="598">
        <v>17100000</v>
      </c>
      <c r="G1594" s="719"/>
    </row>
    <row r="1595" spans="1:7" s="34" customFormat="1" ht="24.75" customHeight="1">
      <c r="A1595" s="132"/>
      <c r="B1595" s="596" t="s">
        <v>1260</v>
      </c>
      <c r="C1595" s="597"/>
      <c r="D1595" s="51" t="s">
        <v>89</v>
      </c>
      <c r="E1595" s="595"/>
      <c r="F1595" s="598">
        <v>17700000</v>
      </c>
      <c r="G1595" s="719"/>
    </row>
    <row r="1596" spans="1:7" s="34" customFormat="1" ht="24" customHeight="1">
      <c r="A1596" s="132"/>
      <c r="B1596" s="596" t="s">
        <v>1261</v>
      </c>
      <c r="C1596" s="597"/>
      <c r="D1596" s="51" t="s">
        <v>89</v>
      </c>
      <c r="E1596" s="595"/>
      <c r="F1596" s="598">
        <v>18450000</v>
      </c>
      <c r="G1596" s="719"/>
    </row>
    <row r="1597" spans="1:7" s="34" customFormat="1" ht="27.75" customHeight="1">
      <c r="A1597" s="132"/>
      <c r="B1597" s="596" t="s">
        <v>1262</v>
      </c>
      <c r="C1597" s="597"/>
      <c r="D1597" s="51" t="s">
        <v>89</v>
      </c>
      <c r="E1597" s="595"/>
      <c r="F1597" s="598">
        <v>19200000</v>
      </c>
      <c r="G1597" s="719"/>
    </row>
    <row r="1598" spans="1:7" s="34" customFormat="1" ht="21.75" customHeight="1">
      <c r="A1598" s="132">
        <v>10</v>
      </c>
      <c r="B1598" s="589" t="s">
        <v>449</v>
      </c>
      <c r="C1598" s="590"/>
      <c r="D1598" s="591"/>
      <c r="E1598" s="592"/>
      <c r="F1598" s="593"/>
      <c r="G1598" s="719"/>
    </row>
    <row r="1599" spans="1:7" s="34" customFormat="1" ht="21.75" customHeight="1">
      <c r="A1599" s="132"/>
      <c r="B1599" s="257" t="s">
        <v>450</v>
      </c>
      <c r="C1599" s="255"/>
      <c r="D1599" s="77" t="s">
        <v>30</v>
      </c>
      <c r="E1599" s="256"/>
      <c r="F1599" s="427">
        <v>12790000</v>
      </c>
      <c r="G1599" s="719"/>
    </row>
    <row r="1600" spans="1:7" s="34" customFormat="1" ht="21.75" customHeight="1">
      <c r="A1600" s="132"/>
      <c r="B1600" s="257" t="s">
        <v>451</v>
      </c>
      <c r="C1600" s="255"/>
      <c r="D1600" s="51" t="s">
        <v>89</v>
      </c>
      <c r="E1600" s="256"/>
      <c r="F1600" s="427">
        <v>10690000</v>
      </c>
      <c r="G1600" s="719"/>
    </row>
    <row r="1601" spans="1:7" s="34" customFormat="1" ht="21.75" customHeight="1">
      <c r="A1601" s="132"/>
      <c r="B1601" s="257" t="s">
        <v>452</v>
      </c>
      <c r="C1601" s="255"/>
      <c r="D1601" s="51" t="s">
        <v>89</v>
      </c>
      <c r="E1601" s="256"/>
      <c r="F1601" s="427">
        <v>13490000</v>
      </c>
      <c r="G1601" s="719"/>
    </row>
    <row r="1602" spans="1:7" s="34" customFormat="1" ht="21.75" customHeight="1">
      <c r="A1602" s="132"/>
      <c r="B1602" s="257" t="s">
        <v>453</v>
      </c>
      <c r="C1602" s="255"/>
      <c r="D1602" s="51" t="s">
        <v>89</v>
      </c>
      <c r="E1602" s="256"/>
      <c r="F1602" s="427">
        <v>10590000</v>
      </c>
      <c r="G1602" s="719"/>
    </row>
    <row r="1603" spans="1:7" s="34" customFormat="1" ht="21.75" customHeight="1">
      <c r="A1603" s="132"/>
      <c r="B1603" s="257" t="s">
        <v>454</v>
      </c>
      <c r="C1603" s="255"/>
      <c r="D1603" s="51" t="s">
        <v>89</v>
      </c>
      <c r="E1603" s="256"/>
      <c r="F1603" s="427">
        <v>20490000</v>
      </c>
      <c r="G1603" s="719"/>
    </row>
    <row r="1604" spans="1:7" s="34" customFormat="1" ht="21.75" customHeight="1">
      <c r="A1604" s="132"/>
      <c r="B1604" s="257" t="s">
        <v>455</v>
      </c>
      <c r="C1604" s="255"/>
      <c r="D1604" s="51" t="s">
        <v>89</v>
      </c>
      <c r="E1604" s="256"/>
      <c r="F1604" s="427">
        <v>16190000</v>
      </c>
      <c r="G1604" s="719"/>
    </row>
    <row r="1605" spans="1:7" s="22" customFormat="1" ht="21.75" customHeight="1">
      <c r="A1605" s="277" t="s">
        <v>5</v>
      </c>
      <c r="B1605" s="250" t="s">
        <v>428</v>
      </c>
      <c r="C1605" s="91"/>
      <c r="D1605" s="91"/>
      <c r="E1605" s="91"/>
      <c r="F1605" s="91"/>
      <c r="G1605" s="32"/>
    </row>
    <row r="1606" spans="1:7" s="22" customFormat="1" ht="21.75" customHeight="1">
      <c r="A1606" s="175">
        <v>1</v>
      </c>
      <c r="B1606" s="196" t="s">
        <v>70</v>
      </c>
      <c r="C1606" s="143"/>
      <c r="D1606" s="135"/>
      <c r="E1606" s="140"/>
      <c r="F1606" s="140"/>
      <c r="G1606" s="32"/>
    </row>
    <row r="1607" spans="1:7" s="22" customFormat="1" ht="21.75" customHeight="1">
      <c r="A1607" s="175"/>
      <c r="B1607" s="151" t="s">
        <v>1568</v>
      </c>
      <c r="C1607" s="143" t="s">
        <v>71</v>
      </c>
      <c r="D1607" s="135" t="s">
        <v>96</v>
      </c>
      <c r="E1607" s="140"/>
      <c r="F1607" s="140">
        <v>6765</v>
      </c>
      <c r="G1607" s="32"/>
    </row>
    <row r="1608" spans="1:7" s="22" customFormat="1" ht="21.75" customHeight="1">
      <c r="A1608" s="175"/>
      <c r="B1608" s="151" t="s">
        <v>1569</v>
      </c>
      <c r="C1608" s="143" t="s">
        <v>89</v>
      </c>
      <c r="D1608" s="135" t="s">
        <v>89</v>
      </c>
      <c r="E1608" s="140"/>
      <c r="F1608" s="140">
        <v>9625</v>
      </c>
      <c r="G1608" s="32"/>
    </row>
    <row r="1609" spans="1:7" s="22" customFormat="1" ht="21.75" customHeight="1">
      <c r="A1609" s="175"/>
      <c r="B1609" s="151" t="s">
        <v>1570</v>
      </c>
      <c r="C1609" s="143" t="s">
        <v>89</v>
      </c>
      <c r="D1609" s="135" t="s">
        <v>89</v>
      </c>
      <c r="E1609" s="140"/>
      <c r="F1609" s="140">
        <v>11550</v>
      </c>
      <c r="G1609" s="32"/>
    </row>
    <row r="1610" spans="1:7" s="22" customFormat="1" ht="21.75" customHeight="1">
      <c r="A1610" s="175"/>
      <c r="B1610" s="151" t="s">
        <v>1571</v>
      </c>
      <c r="C1610" s="143" t="s">
        <v>89</v>
      </c>
      <c r="D1610" s="135" t="s">
        <v>89</v>
      </c>
      <c r="E1610" s="140"/>
      <c r="F1610" s="140">
        <v>13475</v>
      </c>
      <c r="G1610" s="32"/>
    </row>
    <row r="1611" spans="1:7" s="22" customFormat="1" ht="21.75" customHeight="1">
      <c r="A1611" s="175"/>
      <c r="B1611" s="151" t="s">
        <v>1572</v>
      </c>
      <c r="C1611" s="143" t="s">
        <v>89</v>
      </c>
      <c r="D1611" s="135" t="s">
        <v>89</v>
      </c>
      <c r="E1611" s="140"/>
      <c r="F1611" s="140">
        <v>17985</v>
      </c>
      <c r="G1611" s="32"/>
    </row>
    <row r="1612" spans="1:7" s="22" customFormat="1" ht="21.75" customHeight="1">
      <c r="A1612" s="175"/>
      <c r="B1612" s="151" t="s">
        <v>1573</v>
      </c>
      <c r="C1612" s="143" t="s">
        <v>89</v>
      </c>
      <c r="D1612" s="135" t="s">
        <v>89</v>
      </c>
      <c r="E1612" s="140"/>
      <c r="F1612" s="140">
        <v>20240</v>
      </c>
      <c r="G1612" s="32"/>
    </row>
    <row r="1613" spans="1:7" s="22" customFormat="1" ht="21.75" customHeight="1">
      <c r="A1613" s="175"/>
      <c r="B1613" s="151" t="s">
        <v>1574</v>
      </c>
      <c r="C1613" s="143" t="s">
        <v>89</v>
      </c>
      <c r="D1613" s="135" t="s">
        <v>89</v>
      </c>
      <c r="E1613" s="140"/>
      <c r="F1613" s="140">
        <v>23485</v>
      </c>
      <c r="G1613" s="32"/>
    </row>
    <row r="1614" spans="1:7" s="22" customFormat="1" ht="21.75" customHeight="1">
      <c r="A1614" s="175"/>
      <c r="B1614" s="151" t="s">
        <v>1575</v>
      </c>
      <c r="C1614" s="143" t="s">
        <v>89</v>
      </c>
      <c r="D1614" s="135" t="s">
        <v>89</v>
      </c>
      <c r="E1614" s="140"/>
      <c r="F1614" s="140">
        <v>30910</v>
      </c>
      <c r="G1614" s="32"/>
    </row>
    <row r="1615" spans="1:7" s="22" customFormat="1" ht="21.75" customHeight="1">
      <c r="A1615" s="175"/>
      <c r="B1615" s="151" t="s">
        <v>1576</v>
      </c>
      <c r="C1615" s="143" t="s">
        <v>89</v>
      </c>
      <c r="D1615" s="135" t="s">
        <v>89</v>
      </c>
      <c r="E1615" s="140"/>
      <c r="F1615" s="140">
        <v>34265</v>
      </c>
      <c r="G1615" s="32"/>
    </row>
    <row r="1616" spans="1:7" s="22" customFormat="1" ht="21.75" customHeight="1">
      <c r="A1616" s="175"/>
      <c r="B1616" s="151" t="s">
        <v>1577</v>
      </c>
      <c r="C1616" s="143" t="s">
        <v>89</v>
      </c>
      <c r="D1616" s="135" t="s">
        <v>89</v>
      </c>
      <c r="E1616" s="140"/>
      <c r="F1616" s="140">
        <v>53625</v>
      </c>
      <c r="G1616" s="32"/>
    </row>
    <row r="1617" spans="1:7" s="22" customFormat="1" ht="21.75" customHeight="1">
      <c r="A1617" s="175"/>
      <c r="B1617" s="151" t="s">
        <v>1578</v>
      </c>
      <c r="C1617" s="143" t="s">
        <v>89</v>
      </c>
      <c r="D1617" s="135" t="s">
        <v>89</v>
      </c>
      <c r="E1617" s="140"/>
      <c r="F1617" s="140">
        <v>69465</v>
      </c>
      <c r="G1617" s="32"/>
    </row>
    <row r="1618" spans="1:7" s="22" customFormat="1" ht="21.75" customHeight="1">
      <c r="A1618" s="175"/>
      <c r="B1618" s="151" t="s">
        <v>1579</v>
      </c>
      <c r="C1618" s="143" t="s">
        <v>89</v>
      </c>
      <c r="D1618" s="135" t="s">
        <v>89</v>
      </c>
      <c r="E1618" s="140"/>
      <c r="F1618" s="140">
        <v>88990</v>
      </c>
      <c r="G1618" s="32"/>
    </row>
    <row r="1619" spans="1:7" s="22" customFormat="1" ht="21.75" customHeight="1">
      <c r="A1619" s="175"/>
      <c r="B1619" s="151" t="s">
        <v>1580</v>
      </c>
      <c r="C1619" s="143" t="s">
        <v>89</v>
      </c>
      <c r="D1619" s="135" t="s">
        <v>89</v>
      </c>
      <c r="E1619" s="140"/>
      <c r="F1619" s="140">
        <v>113960</v>
      </c>
      <c r="G1619" s="32"/>
    </row>
    <row r="1620" spans="1:7" s="22" customFormat="1" ht="21.75" customHeight="1">
      <c r="A1620" s="175"/>
      <c r="B1620" s="151" t="s">
        <v>1581</v>
      </c>
      <c r="C1620" s="143" t="s">
        <v>89</v>
      </c>
      <c r="D1620" s="135" t="s">
        <v>89</v>
      </c>
      <c r="E1620" s="140"/>
      <c r="F1620" s="140">
        <v>241340</v>
      </c>
      <c r="G1620" s="32"/>
    </row>
    <row r="1621" spans="1:7" s="22" customFormat="1" ht="21.75" customHeight="1">
      <c r="A1621" s="175"/>
      <c r="B1621" s="151" t="s">
        <v>1582</v>
      </c>
      <c r="C1621" s="143" t="s">
        <v>89</v>
      </c>
      <c r="D1621" s="135" t="s">
        <v>89</v>
      </c>
      <c r="E1621" s="140"/>
      <c r="F1621" s="140">
        <v>367620</v>
      </c>
      <c r="G1621" s="32"/>
    </row>
    <row r="1622" spans="1:7" s="22" customFormat="1" ht="21.75" customHeight="1">
      <c r="A1622" s="175"/>
      <c r="B1622" s="151" t="s">
        <v>1583</v>
      </c>
      <c r="C1622" s="143" t="s">
        <v>89</v>
      </c>
      <c r="D1622" s="135" t="s">
        <v>89</v>
      </c>
      <c r="E1622" s="140"/>
      <c r="F1622" s="140">
        <v>387750</v>
      </c>
      <c r="G1622" s="32"/>
    </row>
    <row r="1623" spans="1:7" s="22" customFormat="1" ht="21.75" customHeight="1">
      <c r="A1623" s="175"/>
      <c r="B1623" s="151" t="s">
        <v>1584</v>
      </c>
      <c r="C1623" s="143" t="s">
        <v>72</v>
      </c>
      <c r="D1623" s="135" t="s">
        <v>89</v>
      </c>
      <c r="E1623" s="140"/>
      <c r="F1623" s="140">
        <v>47850</v>
      </c>
      <c r="G1623" s="32"/>
    </row>
    <row r="1624" spans="1:7" s="22" customFormat="1" ht="21.75" customHeight="1">
      <c r="A1624" s="175"/>
      <c r="B1624" s="151" t="s">
        <v>1585</v>
      </c>
      <c r="C1624" s="143" t="s">
        <v>89</v>
      </c>
      <c r="D1624" s="135" t="s">
        <v>89</v>
      </c>
      <c r="E1624" s="140"/>
      <c r="F1624" s="140">
        <v>632830</v>
      </c>
      <c r="G1624" s="32"/>
    </row>
    <row r="1625" spans="1:7" s="22" customFormat="1" ht="21.75" customHeight="1">
      <c r="A1625" s="175"/>
      <c r="B1625" s="151" t="s">
        <v>1586</v>
      </c>
      <c r="C1625" s="143" t="s">
        <v>89</v>
      </c>
      <c r="D1625" s="135" t="s">
        <v>89</v>
      </c>
      <c r="E1625" s="140"/>
      <c r="F1625" s="140">
        <v>1003640</v>
      </c>
      <c r="G1625" s="32"/>
    </row>
    <row r="1626" spans="1:7" s="22" customFormat="1" ht="38.25" customHeight="1">
      <c r="A1626" s="175">
        <v>2</v>
      </c>
      <c r="B1626" s="1083" t="s">
        <v>693</v>
      </c>
      <c r="C1626" s="1084"/>
      <c r="D1626" s="999"/>
      <c r="E1626" s="999"/>
      <c r="F1626" s="1000"/>
      <c r="G1626" s="32"/>
    </row>
    <row r="1627" spans="1:7" s="22" customFormat="1" ht="21.75" customHeight="1">
      <c r="A1627" s="175" t="s">
        <v>392</v>
      </c>
      <c r="B1627" s="380" t="s">
        <v>675</v>
      </c>
      <c r="C1627" s="381" t="s">
        <v>676</v>
      </c>
      <c r="D1627" s="371"/>
      <c r="E1627" s="370"/>
      <c r="F1627" s="376"/>
      <c r="G1627" s="32"/>
    </row>
    <row r="1628" spans="1:7" s="22" customFormat="1" ht="21.75" customHeight="1">
      <c r="A1628" s="175"/>
      <c r="B1628" s="382" t="s">
        <v>1587</v>
      </c>
      <c r="C1628" s="375"/>
      <c r="D1628" s="150" t="s">
        <v>96</v>
      </c>
      <c r="E1628" s="371"/>
      <c r="F1628" s="383">
        <v>21364</v>
      </c>
      <c r="G1628" s="32"/>
    </row>
    <row r="1629" spans="1:7" s="22" customFormat="1" ht="21.75" customHeight="1">
      <c r="A1629" s="175"/>
      <c r="B1629" s="382" t="s">
        <v>1588</v>
      </c>
      <c r="C1629" s="371"/>
      <c r="D1629" s="648" t="s">
        <v>89</v>
      </c>
      <c r="E1629" s="371"/>
      <c r="F1629" s="383">
        <v>37909</v>
      </c>
      <c r="G1629" s="32"/>
    </row>
    <row r="1630" spans="1:7" s="22" customFormat="1" ht="21.75" customHeight="1">
      <c r="A1630" s="175"/>
      <c r="B1630" s="382" t="s">
        <v>1589</v>
      </c>
      <c r="C1630" s="371"/>
      <c r="D1630" s="648" t="s">
        <v>89</v>
      </c>
      <c r="E1630" s="371"/>
      <c r="F1630" s="383">
        <v>50000</v>
      </c>
      <c r="G1630" s="32"/>
    </row>
    <row r="1631" spans="1:7" s="22" customFormat="1" ht="21.75" customHeight="1">
      <c r="A1631" s="175"/>
      <c r="B1631" s="382" t="s">
        <v>1590</v>
      </c>
      <c r="C1631" s="371"/>
      <c r="D1631" s="648" t="s">
        <v>89</v>
      </c>
      <c r="E1631" s="371"/>
      <c r="F1631" s="383">
        <v>67000</v>
      </c>
      <c r="G1631" s="32"/>
    </row>
    <row r="1632" spans="1:7" s="22" customFormat="1" ht="21.75" customHeight="1">
      <c r="A1632" s="175"/>
      <c r="B1632" s="382" t="s">
        <v>1591</v>
      </c>
      <c r="C1632" s="371"/>
      <c r="D1632" s="648" t="s">
        <v>89</v>
      </c>
      <c r="E1632" s="371"/>
      <c r="F1632" s="383">
        <v>96636</v>
      </c>
      <c r="G1632" s="32"/>
    </row>
    <row r="1633" spans="1:7" s="22" customFormat="1" ht="21.75" customHeight="1">
      <c r="A1633" s="175"/>
      <c r="B1633" s="382" t="s">
        <v>1592</v>
      </c>
      <c r="C1633" s="371"/>
      <c r="D1633" s="648" t="s">
        <v>89</v>
      </c>
      <c r="E1633" s="371"/>
      <c r="F1633" s="383">
        <v>154545</v>
      </c>
      <c r="G1633" s="32"/>
    </row>
    <row r="1634" spans="1:7" s="22" customFormat="1" ht="21.75" customHeight="1">
      <c r="A1634" s="175"/>
      <c r="B1634" s="382" t="s">
        <v>1593</v>
      </c>
      <c r="C1634" s="371"/>
      <c r="D1634" s="648" t="s">
        <v>89</v>
      </c>
      <c r="E1634" s="371"/>
      <c r="F1634" s="383">
        <v>214091</v>
      </c>
      <c r="G1634" s="32"/>
    </row>
    <row r="1635" spans="1:7" s="22" customFormat="1" ht="21.75" customHeight="1">
      <c r="A1635" s="175"/>
      <c r="B1635" s="382" t="s">
        <v>1594</v>
      </c>
      <c r="C1635" s="371"/>
      <c r="D1635" s="648" t="s">
        <v>89</v>
      </c>
      <c r="E1635" s="371"/>
      <c r="F1635" s="383">
        <v>312909</v>
      </c>
      <c r="G1635" s="32"/>
    </row>
    <row r="1636" spans="1:7" s="22" customFormat="1" ht="21.75" customHeight="1">
      <c r="A1636" s="175"/>
      <c r="B1636" s="382" t="s">
        <v>1595</v>
      </c>
      <c r="C1636" s="371"/>
      <c r="D1636" s="648" t="s">
        <v>89</v>
      </c>
      <c r="E1636" s="371"/>
      <c r="F1636" s="383">
        <v>505000</v>
      </c>
      <c r="G1636" s="32"/>
    </row>
    <row r="1637" spans="1:7" s="22" customFormat="1" ht="21.75" customHeight="1">
      <c r="A1637" s="175"/>
      <c r="B1637" s="382" t="s">
        <v>1596</v>
      </c>
      <c r="C1637" s="371"/>
      <c r="D1637" s="648" t="s">
        <v>89</v>
      </c>
      <c r="E1637" s="371"/>
      <c r="F1637" s="383">
        <v>618182</v>
      </c>
      <c r="G1637" s="32"/>
    </row>
    <row r="1638" spans="1:7" s="22" customFormat="1" ht="21.75" customHeight="1">
      <c r="A1638" s="175"/>
      <c r="B1638" s="382" t="s">
        <v>1597</v>
      </c>
      <c r="C1638" s="371"/>
      <c r="D1638" s="150" t="s">
        <v>96</v>
      </c>
      <c r="E1638" s="371"/>
      <c r="F1638" s="383">
        <v>764000</v>
      </c>
      <c r="G1638" s="32"/>
    </row>
    <row r="1639" spans="1:7" s="22" customFormat="1" ht="21.75" customHeight="1">
      <c r="A1639" s="175"/>
      <c r="B1639" s="382" t="s">
        <v>1598</v>
      </c>
      <c r="C1639" s="371"/>
      <c r="D1639" s="150" t="s">
        <v>96</v>
      </c>
      <c r="E1639" s="371"/>
      <c r="F1639" s="383">
        <v>1040909</v>
      </c>
      <c r="G1639" s="32"/>
    </row>
    <row r="1640" spans="1:7" s="22" customFormat="1" ht="21.75" customHeight="1">
      <c r="A1640" s="175" t="s">
        <v>393</v>
      </c>
      <c r="B1640" s="380" t="s">
        <v>679</v>
      </c>
      <c r="C1640" s="381" t="s">
        <v>676</v>
      </c>
      <c r="D1640" s="648"/>
      <c r="E1640" s="371"/>
      <c r="F1640" s="383"/>
      <c r="G1640" s="32"/>
    </row>
    <row r="1641" spans="1:7" s="22" customFormat="1" ht="21.75" customHeight="1">
      <c r="A1641" s="175"/>
      <c r="B1641" s="382" t="s">
        <v>1599</v>
      </c>
      <c r="C1641" s="371"/>
      <c r="D1641" s="648" t="s">
        <v>96</v>
      </c>
      <c r="E1641" s="371"/>
      <c r="F1641" s="383">
        <v>26364</v>
      </c>
      <c r="G1641" s="32"/>
    </row>
    <row r="1642" spans="1:7" s="22" customFormat="1" ht="21.75" customHeight="1">
      <c r="A1642" s="175"/>
      <c r="B1642" s="382" t="s">
        <v>1600</v>
      </c>
      <c r="C1642" s="371"/>
      <c r="D1642" s="648" t="s">
        <v>89</v>
      </c>
      <c r="E1642" s="371"/>
      <c r="F1642" s="383">
        <v>46091</v>
      </c>
      <c r="G1642" s="32"/>
    </row>
    <row r="1643" spans="1:7" s="22" customFormat="1" ht="21.75" customHeight="1">
      <c r="A1643" s="175"/>
      <c r="B1643" s="382" t="s">
        <v>1601</v>
      </c>
      <c r="C1643" s="371"/>
      <c r="D1643" s="648" t="s">
        <v>89</v>
      </c>
      <c r="E1643" s="371"/>
      <c r="F1643" s="383">
        <v>68182</v>
      </c>
      <c r="G1643" s="32"/>
    </row>
    <row r="1644" spans="1:7" s="22" customFormat="1" ht="21.75" customHeight="1">
      <c r="A1644" s="175"/>
      <c r="B1644" s="382" t="s">
        <v>1602</v>
      </c>
      <c r="C1644" s="371"/>
      <c r="D1644" s="648" t="s">
        <v>89</v>
      </c>
      <c r="E1644" s="371"/>
      <c r="F1644" s="383">
        <v>126364</v>
      </c>
      <c r="G1644" s="32"/>
    </row>
    <row r="1645" spans="1:7" s="22" customFormat="1" ht="21.75" customHeight="1">
      <c r="A1645" s="175"/>
      <c r="B1645" s="382" t="s">
        <v>1603</v>
      </c>
      <c r="C1645" s="371"/>
      <c r="D1645" s="648" t="s">
        <v>89</v>
      </c>
      <c r="E1645" s="371"/>
      <c r="F1645" s="383">
        <v>164636</v>
      </c>
      <c r="G1645" s="32"/>
    </row>
    <row r="1646" spans="1:7" s="22" customFormat="1" ht="21.75" customHeight="1">
      <c r="A1646" s="175"/>
      <c r="B1646" s="382" t="s">
        <v>1604</v>
      </c>
      <c r="C1646" s="371"/>
      <c r="D1646" s="648" t="s">
        <v>89</v>
      </c>
      <c r="E1646" s="371"/>
      <c r="F1646" s="383">
        <v>258000</v>
      </c>
      <c r="G1646" s="32"/>
    </row>
    <row r="1647" spans="1:7" s="22" customFormat="1" ht="21.75" customHeight="1">
      <c r="A1647" s="175"/>
      <c r="B1647" s="382" t="s">
        <v>1605</v>
      </c>
      <c r="C1647" s="371"/>
      <c r="D1647" s="648" t="s">
        <v>89</v>
      </c>
      <c r="E1647" s="371"/>
      <c r="F1647" s="383">
        <v>356818</v>
      </c>
      <c r="G1647" s="32"/>
    </row>
    <row r="1648" spans="1:7" s="22" customFormat="1" ht="21.75" customHeight="1">
      <c r="A1648" s="175"/>
      <c r="B1648" s="382" t="s">
        <v>1606</v>
      </c>
      <c r="C1648" s="143"/>
      <c r="D1648" s="648" t="s">
        <v>89</v>
      </c>
      <c r="E1648" s="140"/>
      <c r="F1648" s="383">
        <v>543455</v>
      </c>
      <c r="G1648" s="32"/>
    </row>
    <row r="1649" spans="1:7" s="22" customFormat="1" ht="21.75" customHeight="1">
      <c r="A1649" s="175"/>
      <c r="B1649" s="382" t="s">
        <v>1607</v>
      </c>
      <c r="C1649" s="143"/>
      <c r="D1649" s="648" t="s">
        <v>89</v>
      </c>
      <c r="E1649" s="140"/>
      <c r="F1649" s="383">
        <v>750909</v>
      </c>
      <c r="G1649" s="32"/>
    </row>
    <row r="1650" spans="1:7" s="22" customFormat="1" ht="21.75" customHeight="1">
      <c r="A1650" s="175"/>
      <c r="B1650" s="382" t="s">
        <v>1608</v>
      </c>
      <c r="C1650" s="143"/>
      <c r="D1650" s="648" t="s">
        <v>89</v>
      </c>
      <c r="E1650" s="140"/>
      <c r="F1650" s="383">
        <v>1016364</v>
      </c>
      <c r="G1650" s="32"/>
    </row>
    <row r="1651" spans="1:7" s="22" customFormat="1" ht="21.75" customHeight="1">
      <c r="A1651" s="175"/>
      <c r="B1651" s="382" t="s">
        <v>1609</v>
      </c>
      <c r="C1651" s="143"/>
      <c r="D1651" s="648" t="s">
        <v>89</v>
      </c>
      <c r="E1651" s="140"/>
      <c r="F1651" s="383">
        <v>1281818</v>
      </c>
      <c r="G1651" s="32"/>
    </row>
    <row r="1652" spans="1:7" s="22" customFormat="1" ht="21.75" customHeight="1">
      <c r="A1652" s="788"/>
      <c r="B1652" s="393" t="s">
        <v>1610</v>
      </c>
      <c r="C1652" s="378"/>
      <c r="D1652" s="648" t="s">
        <v>89</v>
      </c>
      <c r="E1652" s="268"/>
      <c r="F1652" s="394">
        <v>1704545</v>
      </c>
      <c r="G1652" s="32"/>
    </row>
    <row r="1653" spans="1:7" s="22" customFormat="1" ht="21.75" customHeight="1">
      <c r="A1653" s="175" t="s">
        <v>397</v>
      </c>
      <c r="B1653" s="380" t="s">
        <v>681</v>
      </c>
      <c r="C1653" s="396" t="s">
        <v>20</v>
      </c>
      <c r="D1653" s="397"/>
      <c r="E1653" s="140"/>
      <c r="F1653" s="383"/>
      <c r="G1653" s="32"/>
    </row>
    <row r="1654" spans="1:7" s="22" customFormat="1" ht="21.75" customHeight="1">
      <c r="A1654" s="175"/>
      <c r="B1654" s="396" t="s">
        <v>1611</v>
      </c>
      <c r="C1654" s="396" t="s">
        <v>207</v>
      </c>
      <c r="D1654" s="150" t="s">
        <v>96</v>
      </c>
      <c r="E1654" s="140"/>
      <c r="F1654" s="383">
        <v>5364</v>
      </c>
      <c r="G1654" s="32"/>
    </row>
    <row r="1655" spans="1:7" s="22" customFormat="1" ht="21.75" customHeight="1">
      <c r="A1655" s="175"/>
      <c r="B1655" s="396" t="s">
        <v>1612</v>
      </c>
      <c r="C1655" s="150"/>
      <c r="D1655" s="648" t="s">
        <v>89</v>
      </c>
      <c r="E1655" s="140"/>
      <c r="F1655" s="383">
        <v>6636</v>
      </c>
      <c r="G1655" s="32"/>
    </row>
    <row r="1656" spans="1:7" s="22" customFormat="1" ht="21.75" customHeight="1">
      <c r="A1656" s="175"/>
      <c r="B1656" s="396" t="s">
        <v>1613</v>
      </c>
      <c r="C1656" s="150"/>
      <c r="D1656" s="648" t="s">
        <v>89</v>
      </c>
      <c r="E1656" s="140"/>
      <c r="F1656" s="383">
        <v>8636</v>
      </c>
      <c r="G1656" s="32"/>
    </row>
    <row r="1657" spans="1:7" s="22" customFormat="1" ht="21.75" customHeight="1">
      <c r="A1657" s="175"/>
      <c r="B1657" s="396" t="s">
        <v>1614</v>
      </c>
      <c r="C1657" s="150"/>
      <c r="D1657" s="648" t="s">
        <v>89</v>
      </c>
      <c r="E1657" s="140"/>
      <c r="F1657" s="383">
        <v>12818</v>
      </c>
      <c r="G1657" s="32"/>
    </row>
    <row r="1658" spans="1:7" s="22" customFormat="1" ht="21.75" customHeight="1">
      <c r="A1658" s="175"/>
      <c r="B1658" s="396" t="s">
        <v>1615</v>
      </c>
      <c r="C1658" s="150"/>
      <c r="D1658" s="648" t="s">
        <v>89</v>
      </c>
      <c r="E1658" s="140"/>
      <c r="F1658" s="383">
        <v>15091</v>
      </c>
      <c r="G1658" s="32"/>
    </row>
    <row r="1659" spans="1:7" s="22" customFormat="1" ht="21.75" customHeight="1">
      <c r="A1659" s="175"/>
      <c r="B1659" s="396" t="s">
        <v>1616</v>
      </c>
      <c r="C1659" s="150"/>
      <c r="D1659" s="648" t="s">
        <v>89</v>
      </c>
      <c r="E1659" s="140"/>
      <c r="F1659" s="383">
        <v>19545</v>
      </c>
      <c r="G1659" s="32"/>
    </row>
    <row r="1660" spans="1:7" s="22" customFormat="1" ht="21.75" customHeight="1">
      <c r="A1660" s="175"/>
      <c r="B1660" s="396" t="s">
        <v>1617</v>
      </c>
      <c r="C1660" s="150"/>
      <c r="D1660" s="648" t="s">
        <v>89</v>
      </c>
      <c r="E1660" s="140"/>
      <c r="F1660" s="383">
        <v>27455</v>
      </c>
      <c r="G1660" s="32"/>
    </row>
    <row r="1661" spans="1:7" s="22" customFormat="1" ht="21.75" customHeight="1">
      <c r="A1661" s="175"/>
      <c r="B1661" s="396" t="s">
        <v>1618</v>
      </c>
      <c r="C1661" s="150"/>
      <c r="D1661" s="648" t="s">
        <v>89</v>
      </c>
      <c r="E1661" s="140"/>
      <c r="F1661" s="383">
        <v>33545</v>
      </c>
      <c r="G1661" s="32"/>
    </row>
    <row r="1662" spans="1:7" s="22" customFormat="1" ht="21.75" customHeight="1">
      <c r="A1662" s="175"/>
      <c r="B1662" s="396" t="s">
        <v>1619</v>
      </c>
      <c r="C1662" s="150"/>
      <c r="D1662" s="648" t="s">
        <v>89</v>
      </c>
      <c r="E1662" s="140"/>
      <c r="F1662" s="383">
        <v>50636</v>
      </c>
      <c r="G1662" s="32"/>
    </row>
    <row r="1663" spans="1:7" s="22" customFormat="1" ht="21.75" customHeight="1">
      <c r="A1663" s="175"/>
      <c r="B1663" s="396" t="s">
        <v>1620</v>
      </c>
      <c r="C1663" s="150"/>
      <c r="D1663" s="648" t="s">
        <v>89</v>
      </c>
      <c r="E1663" s="140"/>
      <c r="F1663" s="383">
        <v>55909</v>
      </c>
      <c r="G1663" s="32"/>
    </row>
    <row r="1664" spans="1:7" s="22" customFormat="1" ht="21.75" customHeight="1">
      <c r="A1664" s="175"/>
      <c r="B1664" s="396" t="s">
        <v>1621</v>
      </c>
      <c r="C1664" s="150"/>
      <c r="D1664" s="648" t="s">
        <v>89</v>
      </c>
      <c r="E1664" s="140"/>
      <c r="F1664" s="383">
        <v>68909</v>
      </c>
      <c r="G1664" s="32"/>
    </row>
    <row r="1665" spans="1:7" s="22" customFormat="1" ht="21.75" customHeight="1">
      <c r="A1665" s="175"/>
      <c r="B1665" s="396" t="s">
        <v>1622</v>
      </c>
      <c r="C1665" s="150"/>
      <c r="D1665" s="648" t="s">
        <v>89</v>
      </c>
      <c r="E1665" s="140"/>
      <c r="F1665" s="383">
        <v>89455</v>
      </c>
      <c r="G1665" s="32"/>
    </row>
    <row r="1666" spans="1:7" s="22" customFormat="1" ht="21.75" customHeight="1">
      <c r="A1666" s="175"/>
      <c r="B1666" s="396" t="s">
        <v>1623</v>
      </c>
      <c r="C1666" s="150"/>
      <c r="D1666" s="648" t="s">
        <v>89</v>
      </c>
      <c r="E1666" s="140"/>
      <c r="F1666" s="383">
        <v>112364</v>
      </c>
      <c r="G1666" s="32"/>
    </row>
    <row r="1667" spans="1:7" s="22" customFormat="1" ht="21.75" customHeight="1">
      <c r="A1667" s="175"/>
      <c r="B1667" s="396" t="s">
        <v>1624</v>
      </c>
      <c r="C1667" s="150"/>
      <c r="D1667" s="648" t="s">
        <v>89</v>
      </c>
      <c r="E1667" s="140"/>
      <c r="F1667" s="383">
        <v>167727</v>
      </c>
      <c r="G1667" s="32"/>
    </row>
    <row r="1668" spans="1:7" s="22" customFormat="1" ht="21.75" customHeight="1">
      <c r="A1668" s="175"/>
      <c r="B1668" s="396" t="s">
        <v>1625</v>
      </c>
      <c r="C1668" s="150"/>
      <c r="D1668" s="648" t="s">
        <v>89</v>
      </c>
      <c r="E1668" s="140"/>
      <c r="F1668" s="383">
        <v>174091</v>
      </c>
      <c r="G1668" s="32"/>
    </row>
    <row r="1669" spans="1:7" s="22" customFormat="1" ht="21.75" customHeight="1">
      <c r="A1669" s="175"/>
      <c r="B1669" s="396" t="s">
        <v>1626</v>
      </c>
      <c r="C1669" s="150"/>
      <c r="D1669" s="648" t="s">
        <v>89</v>
      </c>
      <c r="E1669" s="140"/>
      <c r="F1669" s="383">
        <v>226727</v>
      </c>
      <c r="G1669" s="32"/>
    </row>
    <row r="1670" spans="1:7" s="22" customFormat="1" ht="21.75" customHeight="1">
      <c r="A1670" s="787" t="s">
        <v>398</v>
      </c>
      <c r="B1670" s="384" t="s">
        <v>677</v>
      </c>
      <c r="C1670" s="395" t="s">
        <v>20</v>
      </c>
      <c r="D1670" s="388"/>
      <c r="E1670" s="389"/>
      <c r="F1670" s="385"/>
      <c r="G1670" s="32"/>
    </row>
    <row r="1671" spans="1:7" s="22" customFormat="1" ht="21.75" customHeight="1">
      <c r="A1671" s="175"/>
      <c r="B1671" s="386" t="s">
        <v>1627</v>
      </c>
      <c r="C1671" s="381" t="s">
        <v>207</v>
      </c>
      <c r="D1671" s="150" t="s">
        <v>96</v>
      </c>
      <c r="E1671" s="140"/>
      <c r="F1671" s="383">
        <v>7091</v>
      </c>
      <c r="G1671" s="32"/>
    </row>
    <row r="1672" spans="1:7" s="22" customFormat="1" ht="21.75" customHeight="1">
      <c r="A1672" s="175"/>
      <c r="B1672" s="386" t="s">
        <v>1628</v>
      </c>
      <c r="C1672" s="379"/>
      <c r="D1672" s="648" t="s">
        <v>89</v>
      </c>
      <c r="E1672" s="140"/>
      <c r="F1672" s="383">
        <v>9818</v>
      </c>
      <c r="G1672" s="32"/>
    </row>
    <row r="1673" spans="1:7" s="22" customFormat="1" ht="21.75" customHeight="1">
      <c r="A1673" s="175"/>
      <c r="B1673" s="386" t="s">
        <v>1629</v>
      </c>
      <c r="C1673" s="143"/>
      <c r="D1673" s="648" t="s">
        <v>89</v>
      </c>
      <c r="E1673" s="140"/>
      <c r="F1673" s="383">
        <v>12364</v>
      </c>
      <c r="G1673" s="32"/>
    </row>
    <row r="1674" spans="1:7" s="22" customFormat="1" ht="21.75" customHeight="1">
      <c r="A1674" s="175"/>
      <c r="B1674" s="386" t="s">
        <v>1630</v>
      </c>
      <c r="C1674" s="143"/>
      <c r="D1674" s="648" t="s">
        <v>89</v>
      </c>
      <c r="E1674" s="140"/>
      <c r="F1674" s="383">
        <v>16909</v>
      </c>
      <c r="G1674" s="32"/>
    </row>
    <row r="1675" spans="1:7" s="22" customFormat="1" ht="21.75" customHeight="1">
      <c r="A1675" s="175"/>
      <c r="B1675" s="386" t="s">
        <v>1631</v>
      </c>
      <c r="C1675" s="143"/>
      <c r="D1675" s="648" t="s">
        <v>89</v>
      </c>
      <c r="E1675" s="140"/>
      <c r="F1675" s="383">
        <v>20091</v>
      </c>
      <c r="G1675" s="32"/>
    </row>
    <row r="1676" spans="1:7" s="22" customFormat="1" ht="21.75" customHeight="1">
      <c r="A1676" s="175"/>
      <c r="B1676" s="386" t="s">
        <v>1632</v>
      </c>
      <c r="C1676" s="143"/>
      <c r="D1676" s="648" t="s">
        <v>89</v>
      </c>
      <c r="E1676" s="140"/>
      <c r="F1676" s="383">
        <v>28545</v>
      </c>
      <c r="G1676" s="32"/>
    </row>
    <row r="1677" spans="1:7" s="22" customFormat="1" ht="21.75" customHeight="1">
      <c r="A1677" s="175"/>
      <c r="B1677" s="386" t="s">
        <v>1633</v>
      </c>
      <c r="C1677" s="143"/>
      <c r="D1677" s="648" t="s">
        <v>89</v>
      </c>
      <c r="E1677" s="140"/>
      <c r="F1677" s="383">
        <v>36273</v>
      </c>
      <c r="G1677" s="32"/>
    </row>
    <row r="1678" spans="1:7" s="22" customFormat="1" ht="21.75" customHeight="1">
      <c r="A1678" s="175"/>
      <c r="B1678" s="386" t="s">
        <v>1634</v>
      </c>
      <c r="C1678" s="143"/>
      <c r="D1678" s="648" t="s">
        <v>89</v>
      </c>
      <c r="E1678" s="140"/>
      <c r="F1678" s="383">
        <v>44818</v>
      </c>
      <c r="G1678" s="32"/>
    </row>
    <row r="1679" spans="1:7" s="22" customFormat="1" ht="21.75" customHeight="1">
      <c r="A1679" s="175"/>
      <c r="B1679" s="386" t="s">
        <v>1635</v>
      </c>
      <c r="C1679" s="143"/>
      <c r="D1679" s="648" t="s">
        <v>89</v>
      </c>
      <c r="E1679" s="140"/>
      <c r="F1679" s="383">
        <v>66727</v>
      </c>
      <c r="G1679" s="32"/>
    </row>
    <row r="1680" spans="1:7" s="22" customFormat="1" ht="21.75" customHeight="1">
      <c r="A1680" s="175"/>
      <c r="B1680" s="386" t="s">
        <v>1636</v>
      </c>
      <c r="C1680" s="143"/>
      <c r="D1680" s="648" t="s">
        <v>89</v>
      </c>
      <c r="E1680" s="140"/>
      <c r="F1680" s="383">
        <v>82545</v>
      </c>
      <c r="G1680" s="32"/>
    </row>
    <row r="1681" spans="1:7" s="22" customFormat="1" ht="21.75" customHeight="1">
      <c r="A1681" s="175"/>
      <c r="B1681" s="386" t="s">
        <v>1637</v>
      </c>
      <c r="C1681" s="143"/>
      <c r="D1681" s="648" t="s">
        <v>89</v>
      </c>
      <c r="E1681" s="140"/>
      <c r="F1681" s="383">
        <v>103182</v>
      </c>
      <c r="G1681" s="32"/>
    </row>
    <row r="1682" spans="1:7" s="22" customFormat="1" ht="21.75" customHeight="1">
      <c r="A1682" s="175"/>
      <c r="B1682" s="386" t="s">
        <v>1638</v>
      </c>
      <c r="C1682" s="143"/>
      <c r="D1682" s="648" t="s">
        <v>89</v>
      </c>
      <c r="E1682" s="140"/>
      <c r="F1682" s="383">
        <v>136455</v>
      </c>
      <c r="G1682" s="32"/>
    </row>
    <row r="1683" spans="1:7" s="22" customFormat="1" ht="21.75" customHeight="1">
      <c r="A1683" s="175"/>
      <c r="B1683" s="386" t="s">
        <v>1639</v>
      </c>
      <c r="C1683" s="143"/>
      <c r="D1683" s="648" t="s">
        <v>89</v>
      </c>
      <c r="E1683" s="140"/>
      <c r="F1683" s="383">
        <v>167273</v>
      </c>
      <c r="G1683" s="32"/>
    </row>
    <row r="1684" spans="1:7" s="22" customFormat="1" ht="21.75" customHeight="1">
      <c r="A1684" s="175"/>
      <c r="B1684" s="386" t="s">
        <v>1640</v>
      </c>
      <c r="C1684" s="143"/>
      <c r="D1684" s="648" t="s">
        <v>89</v>
      </c>
      <c r="E1684" s="140"/>
      <c r="F1684" s="383">
        <v>212545</v>
      </c>
      <c r="G1684" s="32"/>
    </row>
    <row r="1685" spans="1:7" s="22" customFormat="1" ht="21.75" customHeight="1">
      <c r="A1685" s="175"/>
      <c r="B1685" s="386" t="s">
        <v>1641</v>
      </c>
      <c r="C1685" s="143"/>
      <c r="D1685" s="648" t="s">
        <v>89</v>
      </c>
      <c r="E1685" s="140"/>
      <c r="F1685" s="383">
        <v>259091</v>
      </c>
      <c r="G1685" s="32"/>
    </row>
    <row r="1686" spans="1:7" s="22" customFormat="1" ht="21.75" customHeight="1">
      <c r="A1686" s="175"/>
      <c r="B1686" s="386" t="s">
        <v>1642</v>
      </c>
      <c r="C1686" s="143"/>
      <c r="D1686" s="648" t="s">
        <v>89</v>
      </c>
      <c r="E1686" s="140"/>
      <c r="F1686" s="383">
        <v>340818</v>
      </c>
      <c r="G1686" s="32"/>
    </row>
    <row r="1687" spans="1:7" s="22" customFormat="1" ht="21.75" customHeight="1">
      <c r="A1687" s="175"/>
      <c r="B1687" s="386" t="s">
        <v>1643</v>
      </c>
      <c r="C1687" s="143"/>
      <c r="D1687" s="648" t="s">
        <v>89</v>
      </c>
      <c r="E1687" s="140"/>
      <c r="F1687" s="383">
        <v>405273</v>
      </c>
      <c r="G1687" s="32"/>
    </row>
    <row r="1688" spans="1:7" s="22" customFormat="1" ht="21.75" customHeight="1">
      <c r="A1688" s="175"/>
      <c r="B1688" s="386" t="s">
        <v>1644</v>
      </c>
      <c r="C1688" s="143"/>
      <c r="D1688" s="150" t="s">
        <v>96</v>
      </c>
      <c r="E1688" s="140"/>
      <c r="F1688" s="383">
        <v>508636</v>
      </c>
      <c r="G1688" s="32"/>
    </row>
    <row r="1689" spans="1:7" s="22" customFormat="1" ht="21.75" customHeight="1">
      <c r="A1689" s="175"/>
      <c r="B1689" s="386" t="s">
        <v>1645</v>
      </c>
      <c r="C1689" s="143"/>
      <c r="D1689" s="648" t="s">
        <v>89</v>
      </c>
      <c r="E1689" s="140"/>
      <c r="F1689" s="383">
        <v>664545</v>
      </c>
      <c r="G1689" s="32"/>
    </row>
    <row r="1690" spans="1:7" s="22" customFormat="1" ht="21.75" customHeight="1">
      <c r="A1690" s="175"/>
      <c r="B1690" s="386" t="s">
        <v>1646</v>
      </c>
      <c r="C1690" s="143"/>
      <c r="D1690" s="648" t="s">
        <v>89</v>
      </c>
      <c r="E1690" s="140"/>
      <c r="F1690" s="383">
        <v>844364</v>
      </c>
      <c r="G1690" s="32"/>
    </row>
    <row r="1691" spans="1:7" s="22" customFormat="1" ht="21.75" customHeight="1">
      <c r="A1691" s="175"/>
      <c r="B1691" s="386" t="s">
        <v>1647</v>
      </c>
      <c r="C1691" s="143"/>
      <c r="D1691" s="648" t="s">
        <v>89</v>
      </c>
      <c r="E1691" s="140"/>
      <c r="F1691" s="383">
        <v>1067364</v>
      </c>
      <c r="G1691" s="32"/>
    </row>
    <row r="1692" spans="1:7" s="22" customFormat="1" ht="21.75" customHeight="1">
      <c r="A1692" s="175"/>
      <c r="B1692" s="386" t="s">
        <v>1648</v>
      </c>
      <c r="C1692" s="143"/>
      <c r="D1692" s="648" t="s">
        <v>89</v>
      </c>
      <c r="E1692" s="140"/>
      <c r="F1692" s="383">
        <v>1150545</v>
      </c>
      <c r="G1692" s="32"/>
    </row>
    <row r="1693" spans="1:7" s="22" customFormat="1" ht="21.75" customHeight="1">
      <c r="A1693" s="175"/>
      <c r="B1693" s="386" t="s">
        <v>1649</v>
      </c>
      <c r="C1693" s="143"/>
      <c r="D1693" s="648" t="s">
        <v>89</v>
      </c>
      <c r="E1693" s="140"/>
      <c r="F1693" s="383">
        <v>1366364</v>
      </c>
      <c r="G1693" s="32"/>
    </row>
    <row r="1694" spans="1:7" s="22" customFormat="1" ht="21.75" customHeight="1">
      <c r="A1694" s="175"/>
      <c r="B1694" s="386" t="s">
        <v>1650</v>
      </c>
      <c r="C1694" s="378"/>
      <c r="D1694" s="648" t="s">
        <v>89</v>
      </c>
      <c r="E1694" s="140"/>
      <c r="F1694" s="383">
        <v>1727273</v>
      </c>
      <c r="G1694" s="32"/>
    </row>
    <row r="1695" spans="1:7" s="22" customFormat="1" ht="21.75" customHeight="1">
      <c r="A1695" s="175" t="s">
        <v>400</v>
      </c>
      <c r="B1695" s="387" t="s">
        <v>678</v>
      </c>
      <c r="C1695" s="381" t="s">
        <v>680</v>
      </c>
      <c r="D1695" s="388"/>
      <c r="E1695" s="389"/>
      <c r="F1695" s="389"/>
      <c r="G1695" s="32"/>
    </row>
    <row r="1696" spans="1:7" s="22" customFormat="1" ht="21.75" customHeight="1">
      <c r="A1696" s="175"/>
      <c r="B1696" s="392" t="s">
        <v>1858</v>
      </c>
      <c r="C1696" s="379"/>
      <c r="D1696" s="150" t="s">
        <v>96</v>
      </c>
      <c r="E1696" s="140"/>
      <c r="F1696" s="383">
        <v>9818</v>
      </c>
      <c r="G1696" s="32"/>
    </row>
    <row r="1697" spans="1:7" s="22" customFormat="1" ht="21.75" customHeight="1">
      <c r="A1697" s="175"/>
      <c r="B1697" s="392" t="s">
        <v>1651</v>
      </c>
      <c r="C1697" s="143"/>
      <c r="D1697" s="648" t="s">
        <v>89</v>
      </c>
      <c r="E1697" s="140"/>
      <c r="F1697" s="383">
        <v>15727</v>
      </c>
      <c r="G1697" s="32"/>
    </row>
    <row r="1698" spans="1:7" s="22" customFormat="1" ht="21.75" customHeight="1">
      <c r="A1698" s="175"/>
      <c r="B1698" s="392" t="s">
        <v>1652</v>
      </c>
      <c r="C1698" s="143"/>
      <c r="D1698" s="648" t="s">
        <v>89</v>
      </c>
      <c r="E1698" s="140"/>
      <c r="F1698" s="383">
        <v>24273</v>
      </c>
      <c r="G1698" s="32"/>
    </row>
    <row r="1699" spans="1:7" s="22" customFormat="1" ht="21.75" customHeight="1">
      <c r="A1699" s="175"/>
      <c r="B1699" s="392" t="s">
        <v>1653</v>
      </c>
      <c r="C1699" s="143"/>
      <c r="D1699" s="648" t="s">
        <v>89</v>
      </c>
      <c r="E1699" s="140"/>
      <c r="F1699" s="383">
        <v>37364</v>
      </c>
      <c r="G1699" s="32"/>
    </row>
    <row r="1700" spans="1:7" s="22" customFormat="1" ht="21.75" customHeight="1">
      <c r="A1700" s="175"/>
      <c r="B1700" s="392" t="s">
        <v>1654</v>
      </c>
      <c r="C1700" s="143"/>
      <c r="D1700" s="648" t="s">
        <v>89</v>
      </c>
      <c r="E1700" s="140"/>
      <c r="F1700" s="383">
        <v>59636</v>
      </c>
      <c r="G1700" s="32"/>
    </row>
    <row r="1701" spans="1:7" s="22" customFormat="1" ht="21.75" customHeight="1">
      <c r="A1701" s="175"/>
      <c r="B1701" s="392" t="s">
        <v>1655</v>
      </c>
      <c r="C1701" s="143"/>
      <c r="D1701" s="648" t="s">
        <v>89</v>
      </c>
      <c r="E1701" s="140"/>
      <c r="F1701" s="383">
        <v>85273</v>
      </c>
      <c r="G1701" s="32"/>
    </row>
    <row r="1702" spans="1:7" s="22" customFormat="1" ht="21.75" customHeight="1">
      <c r="A1702" s="175"/>
      <c r="B1702" s="392" t="s">
        <v>1656</v>
      </c>
      <c r="C1702" s="143"/>
      <c r="D1702" s="648" t="s">
        <v>89</v>
      </c>
      <c r="E1702" s="140"/>
      <c r="F1702" s="383">
        <v>120818</v>
      </c>
      <c r="G1702" s="32"/>
    </row>
    <row r="1703" spans="1:7" s="22" customFormat="1" ht="21.75" customHeight="1">
      <c r="A1703" s="175"/>
      <c r="B1703" s="392" t="s">
        <v>1657</v>
      </c>
      <c r="C1703" s="143"/>
      <c r="D1703" s="648" t="s">
        <v>89</v>
      </c>
      <c r="E1703" s="140"/>
      <c r="F1703" s="383">
        <v>182545</v>
      </c>
      <c r="G1703" s="32"/>
    </row>
    <row r="1704" spans="1:7" s="22" customFormat="1" ht="21.75" customHeight="1">
      <c r="A1704" s="175"/>
      <c r="B1704" s="392" t="s">
        <v>1658</v>
      </c>
      <c r="C1704" s="143"/>
      <c r="D1704" s="648" t="s">
        <v>89</v>
      </c>
      <c r="E1704" s="140"/>
      <c r="F1704" s="383">
        <v>232909</v>
      </c>
      <c r="G1704" s="32"/>
    </row>
    <row r="1705" spans="1:7" s="22" customFormat="1" ht="21.75" customHeight="1">
      <c r="A1705" s="175"/>
      <c r="B1705" s="392" t="s">
        <v>1659</v>
      </c>
      <c r="C1705" s="143"/>
      <c r="D1705" s="648" t="s">
        <v>89</v>
      </c>
      <c r="E1705" s="140"/>
      <c r="F1705" s="383">
        <v>290364</v>
      </c>
      <c r="G1705" s="32"/>
    </row>
    <row r="1706" spans="1:7" s="22" customFormat="1" ht="21.75" customHeight="1">
      <c r="A1706" s="175"/>
      <c r="B1706" s="392" t="s">
        <v>1660</v>
      </c>
      <c r="C1706" s="143"/>
      <c r="D1706" s="648" t="s">
        <v>89</v>
      </c>
      <c r="E1706" s="140"/>
      <c r="F1706" s="383">
        <v>380909</v>
      </c>
      <c r="G1706" s="32"/>
    </row>
    <row r="1707" spans="1:7" s="22" customFormat="1" ht="21.75" customHeight="1">
      <c r="A1707" s="175"/>
      <c r="B1707" s="392" t="s">
        <v>1661</v>
      </c>
      <c r="C1707" s="143"/>
      <c r="D1707" s="648" t="s">
        <v>89</v>
      </c>
      <c r="E1707" s="140"/>
      <c r="F1707" s="383">
        <v>481636</v>
      </c>
      <c r="G1707" s="32"/>
    </row>
    <row r="1708" spans="1:7" s="22" customFormat="1" ht="21.75" customHeight="1">
      <c r="A1708" s="175"/>
      <c r="B1708" s="392" t="s">
        <v>1662</v>
      </c>
      <c r="C1708" s="143"/>
      <c r="D1708" s="648" t="s">
        <v>89</v>
      </c>
      <c r="E1708" s="140"/>
      <c r="F1708" s="383">
        <v>599455</v>
      </c>
      <c r="G1708" s="32"/>
    </row>
    <row r="1709" spans="1:7" s="22" customFormat="1" ht="21.75" customHeight="1">
      <c r="A1709" s="175"/>
      <c r="B1709" s="392" t="s">
        <v>1663</v>
      </c>
      <c r="C1709" s="143"/>
      <c r="D1709" s="648" t="s">
        <v>89</v>
      </c>
      <c r="E1709" s="140"/>
      <c r="F1709" s="383">
        <v>740455</v>
      </c>
      <c r="G1709" s="32"/>
    </row>
    <row r="1710" spans="1:7" s="22" customFormat="1" ht="21.75" customHeight="1">
      <c r="A1710" s="175"/>
      <c r="B1710" s="392" t="s">
        <v>1664</v>
      </c>
      <c r="C1710" s="143"/>
      <c r="D1710" s="648" t="s">
        <v>89</v>
      </c>
      <c r="E1710" s="140"/>
      <c r="F1710" s="383">
        <v>915636</v>
      </c>
      <c r="G1710" s="32"/>
    </row>
    <row r="1711" spans="1:7" s="22" customFormat="1" ht="21.75" customHeight="1">
      <c r="A1711" s="175"/>
      <c r="B1711" s="392" t="s">
        <v>1665</v>
      </c>
      <c r="C1711" s="143"/>
      <c r="D1711" s="648" t="s">
        <v>89</v>
      </c>
      <c r="E1711" s="140"/>
      <c r="F1711" s="383">
        <v>1148545</v>
      </c>
      <c r="G1711" s="32"/>
    </row>
    <row r="1712" spans="1:7" s="22" customFormat="1" ht="21.75" customHeight="1">
      <c r="A1712" s="175"/>
      <c r="B1712" s="392" t="s">
        <v>1666</v>
      </c>
      <c r="C1712" s="143"/>
      <c r="D1712" s="648" t="s">
        <v>89</v>
      </c>
      <c r="E1712" s="140"/>
      <c r="F1712" s="383">
        <v>1453091</v>
      </c>
      <c r="G1712" s="32"/>
    </row>
    <row r="1713" spans="1:7" s="22" customFormat="1" ht="21.75" customHeight="1">
      <c r="A1713" s="175"/>
      <c r="B1713" s="392" t="s">
        <v>1667</v>
      </c>
      <c r="C1713" s="143"/>
      <c r="D1713" s="648" t="s">
        <v>89</v>
      </c>
      <c r="E1713" s="140"/>
      <c r="F1713" s="383">
        <v>1844818</v>
      </c>
      <c r="G1713" s="32"/>
    </row>
    <row r="1714" spans="1:7" s="22" customFormat="1" ht="21.75" customHeight="1">
      <c r="A1714" s="175"/>
      <c r="B1714" s="392" t="s">
        <v>1668</v>
      </c>
      <c r="C1714" s="143"/>
      <c r="D1714" s="648" t="s">
        <v>89</v>
      </c>
      <c r="E1714" s="140"/>
      <c r="F1714" s="383">
        <v>2345545</v>
      </c>
      <c r="G1714" s="32"/>
    </row>
    <row r="1715" spans="1:7" s="22" customFormat="1" ht="21.75" customHeight="1">
      <c r="A1715" s="175"/>
      <c r="B1715" s="392" t="s">
        <v>1669</v>
      </c>
      <c r="C1715" s="143"/>
      <c r="D1715" s="648" t="s">
        <v>89</v>
      </c>
      <c r="E1715" s="140"/>
      <c r="F1715" s="383">
        <v>2970000</v>
      </c>
      <c r="G1715" s="32"/>
    </row>
    <row r="1716" spans="1:7" s="22" customFormat="1" ht="21.75" customHeight="1">
      <c r="A1716" s="175"/>
      <c r="B1716" s="392" t="s">
        <v>1670</v>
      </c>
      <c r="C1716" s="143"/>
      <c r="D1716" s="648" t="s">
        <v>89</v>
      </c>
      <c r="E1716" s="140"/>
      <c r="F1716" s="383">
        <v>3683091</v>
      </c>
      <c r="G1716" s="32"/>
    </row>
    <row r="1717" spans="1:7" s="22" customFormat="1" ht="21.75" customHeight="1">
      <c r="A1717" s="175"/>
      <c r="B1717" s="392" t="s">
        <v>1671</v>
      </c>
      <c r="C1717" s="143"/>
      <c r="D1717" s="648" t="s">
        <v>89</v>
      </c>
      <c r="E1717" s="140"/>
      <c r="F1717" s="383">
        <v>4994545</v>
      </c>
      <c r="G1717" s="32"/>
    </row>
    <row r="1718" spans="1:7" s="22" customFormat="1" ht="21.75" customHeight="1">
      <c r="A1718" s="175"/>
      <c r="B1718" s="392" t="s">
        <v>1672</v>
      </c>
      <c r="C1718" s="143"/>
      <c r="D1718" s="648" t="s">
        <v>89</v>
      </c>
      <c r="E1718" s="140"/>
      <c r="F1718" s="383">
        <v>6312727</v>
      </c>
      <c r="G1718" s="32"/>
    </row>
    <row r="1719" spans="1:7" s="22" customFormat="1" ht="21.75" customHeight="1">
      <c r="A1719" s="175"/>
      <c r="B1719" s="392" t="s">
        <v>1673</v>
      </c>
      <c r="C1719" s="143"/>
      <c r="D1719" s="648" t="s">
        <v>89</v>
      </c>
      <c r="E1719" s="140"/>
      <c r="F1719" s="383">
        <v>8031818</v>
      </c>
      <c r="G1719" s="32"/>
    </row>
    <row r="1720" spans="1:7" s="22" customFormat="1" ht="21.75" customHeight="1">
      <c r="A1720" s="175"/>
      <c r="B1720" s="392" t="s">
        <v>1674</v>
      </c>
      <c r="C1720" s="143"/>
      <c r="D1720" s="648" t="s">
        <v>89</v>
      </c>
      <c r="E1720" s="140"/>
      <c r="F1720" s="383">
        <v>8578182</v>
      </c>
      <c r="G1720" s="32"/>
    </row>
    <row r="1721" spans="1:7" s="22" customFormat="1" ht="21.75" customHeight="1">
      <c r="A1721" s="175"/>
      <c r="B1721" s="392" t="s">
        <v>1675</v>
      </c>
      <c r="C1721" s="143"/>
      <c r="D1721" s="648" t="s">
        <v>89</v>
      </c>
      <c r="E1721" s="140"/>
      <c r="F1721" s="383">
        <v>12907273</v>
      </c>
      <c r="G1721" s="32"/>
    </row>
    <row r="1722" spans="1:7" s="22" customFormat="1" ht="21.75" customHeight="1">
      <c r="A1722" s="175"/>
      <c r="B1722" s="392" t="s">
        <v>1676</v>
      </c>
      <c r="C1722" s="143"/>
      <c r="D1722" s="648" t="s">
        <v>89</v>
      </c>
      <c r="E1722" s="140"/>
      <c r="F1722" s="383">
        <v>15720909</v>
      </c>
      <c r="G1722" s="32"/>
    </row>
    <row r="1723" spans="1:7" s="22" customFormat="1" ht="42.75" customHeight="1">
      <c r="A1723" s="175">
        <v>3</v>
      </c>
      <c r="B1723" s="868" t="s">
        <v>462</v>
      </c>
      <c r="C1723" s="1080"/>
      <c r="D1723" s="1080"/>
      <c r="E1723" s="1080"/>
      <c r="F1723" s="1081"/>
      <c r="G1723" s="32"/>
    </row>
    <row r="1724" spans="1:7" s="22" customFormat="1" ht="27" customHeight="1">
      <c r="A1724" s="788" t="s">
        <v>392</v>
      </c>
      <c r="B1724" s="266" t="s">
        <v>507</v>
      </c>
      <c r="C1724" s="1074" t="s">
        <v>461</v>
      </c>
      <c r="D1724" s="680"/>
      <c r="E1724" s="680"/>
      <c r="F1724" s="295"/>
      <c r="G1724" s="32"/>
    </row>
    <row r="1725" spans="1:7" s="22" customFormat="1" ht="21.75" customHeight="1">
      <c r="A1725" s="803"/>
      <c r="B1725" s="321" t="s">
        <v>1677</v>
      </c>
      <c r="C1725" s="910"/>
      <c r="D1725" s="135" t="s">
        <v>96</v>
      </c>
      <c r="E1725" s="140"/>
      <c r="F1725" s="322">
        <v>6200</v>
      </c>
      <c r="G1725" s="32"/>
    </row>
    <row r="1726" spans="1:7" s="22" customFormat="1" ht="21.75" customHeight="1">
      <c r="A1726" s="803"/>
      <c r="B1726" s="321" t="s">
        <v>1678</v>
      </c>
      <c r="C1726" s="910"/>
      <c r="D1726" s="135" t="s">
        <v>89</v>
      </c>
      <c r="E1726" s="140"/>
      <c r="F1726" s="322">
        <v>8800</v>
      </c>
      <c r="G1726" s="32"/>
    </row>
    <row r="1727" spans="1:7" s="22" customFormat="1" ht="21.75" customHeight="1">
      <c r="A1727" s="803"/>
      <c r="B1727" s="321" t="s">
        <v>1679</v>
      </c>
      <c r="C1727" s="910"/>
      <c r="D1727" s="135" t="s">
        <v>89</v>
      </c>
      <c r="E1727" s="140"/>
      <c r="F1727" s="322">
        <v>12300</v>
      </c>
      <c r="G1727" s="32"/>
    </row>
    <row r="1728" spans="1:7" s="22" customFormat="1" ht="21.75" customHeight="1">
      <c r="A1728" s="803"/>
      <c r="B1728" s="321" t="s">
        <v>1680</v>
      </c>
      <c r="C1728" s="910"/>
      <c r="D1728" s="135" t="s">
        <v>89</v>
      </c>
      <c r="E1728" s="140"/>
      <c r="F1728" s="322">
        <v>16400</v>
      </c>
      <c r="G1728" s="32"/>
    </row>
    <row r="1729" spans="1:7" s="22" customFormat="1" ht="21.75" customHeight="1">
      <c r="A1729" s="803"/>
      <c r="B1729" s="321" t="s">
        <v>1681</v>
      </c>
      <c r="C1729" s="910"/>
      <c r="D1729" s="135" t="s">
        <v>89</v>
      </c>
      <c r="E1729" s="140"/>
      <c r="F1729" s="322">
        <v>21400</v>
      </c>
      <c r="G1729" s="32"/>
    </row>
    <row r="1730" spans="1:7" s="22" customFormat="1" ht="21.75" customHeight="1">
      <c r="A1730" s="803"/>
      <c r="B1730" s="321" t="s">
        <v>1682</v>
      </c>
      <c r="C1730" s="910"/>
      <c r="D1730" s="135" t="s">
        <v>89</v>
      </c>
      <c r="E1730" s="140"/>
      <c r="F1730" s="322">
        <v>27300</v>
      </c>
      <c r="G1730" s="32"/>
    </row>
    <row r="1731" spans="1:7" s="22" customFormat="1" ht="21.75" customHeight="1">
      <c r="A1731" s="803"/>
      <c r="B1731" s="321" t="s">
        <v>1683</v>
      </c>
      <c r="C1731" s="910"/>
      <c r="D1731" s="135" t="s">
        <v>89</v>
      </c>
      <c r="E1731" s="140"/>
      <c r="F1731" s="322">
        <v>29000</v>
      </c>
      <c r="G1731" s="32"/>
    </row>
    <row r="1732" spans="1:7" s="22" customFormat="1" ht="21.75" customHeight="1">
      <c r="A1732" s="803"/>
      <c r="B1732" s="321" t="s">
        <v>1684</v>
      </c>
      <c r="C1732" s="910"/>
      <c r="D1732" s="135" t="s">
        <v>89</v>
      </c>
      <c r="E1732" s="140"/>
      <c r="F1732" s="322">
        <v>48800</v>
      </c>
      <c r="G1732" s="32"/>
    </row>
    <row r="1733" spans="1:7" s="22" customFormat="1" ht="21.75" customHeight="1">
      <c r="A1733" s="803"/>
      <c r="B1733" s="321" t="s">
        <v>1685</v>
      </c>
      <c r="C1733" s="910"/>
      <c r="D1733" s="135" t="s">
        <v>89</v>
      </c>
      <c r="E1733" s="140"/>
      <c r="F1733" s="322">
        <v>68800</v>
      </c>
      <c r="G1733" s="32"/>
    </row>
    <row r="1734" spans="1:7" s="22" customFormat="1" ht="21.75" customHeight="1">
      <c r="A1734" s="803"/>
      <c r="B1734" s="321" t="s">
        <v>1686</v>
      </c>
      <c r="C1734" s="910"/>
      <c r="D1734" s="135" t="s">
        <v>89</v>
      </c>
      <c r="E1734" s="140"/>
      <c r="F1734" s="322">
        <v>65000</v>
      </c>
      <c r="G1734" s="32"/>
    </row>
    <row r="1735" spans="1:7" s="22" customFormat="1" ht="21.75" customHeight="1">
      <c r="A1735" s="803"/>
      <c r="B1735" s="321" t="s">
        <v>1687</v>
      </c>
      <c r="C1735" s="910"/>
      <c r="D1735" s="135" t="s">
        <v>89</v>
      </c>
      <c r="E1735" s="140"/>
      <c r="F1735" s="322">
        <v>151100</v>
      </c>
      <c r="G1735" s="32"/>
    </row>
    <row r="1736" spans="1:7" s="22" customFormat="1" ht="21.75" customHeight="1">
      <c r="A1736" s="803"/>
      <c r="B1736" s="321" t="s">
        <v>1688</v>
      </c>
      <c r="C1736" s="910"/>
      <c r="D1736" s="135" t="s">
        <v>89</v>
      </c>
      <c r="E1736" s="140"/>
      <c r="F1736" s="322">
        <v>132800</v>
      </c>
      <c r="G1736" s="32"/>
    </row>
    <row r="1737" spans="1:7" s="22" customFormat="1" ht="21.75" customHeight="1">
      <c r="A1737" s="803"/>
      <c r="B1737" s="321" t="s">
        <v>1689</v>
      </c>
      <c r="C1737" s="910"/>
      <c r="D1737" s="135" t="s">
        <v>96</v>
      </c>
      <c r="E1737" s="140"/>
      <c r="F1737" s="322">
        <v>221500</v>
      </c>
      <c r="G1737" s="32"/>
    </row>
    <row r="1738" spans="1:7" s="22" customFormat="1" ht="21.75" customHeight="1">
      <c r="A1738" s="803"/>
      <c r="B1738" s="252" t="s">
        <v>1690</v>
      </c>
      <c r="C1738" s="910"/>
      <c r="D1738" s="135" t="s">
        <v>89</v>
      </c>
      <c r="E1738" s="140"/>
      <c r="F1738" s="323">
        <v>575700</v>
      </c>
      <c r="G1738" s="32"/>
    </row>
    <row r="1739" spans="1:7" s="22" customFormat="1" ht="21.75" customHeight="1">
      <c r="A1739" s="803"/>
      <c r="B1739" s="252" t="s">
        <v>1691</v>
      </c>
      <c r="C1739" s="910"/>
      <c r="D1739" s="135" t="s">
        <v>89</v>
      </c>
      <c r="E1739" s="140"/>
      <c r="F1739" s="323">
        <v>726200</v>
      </c>
      <c r="G1739" s="32"/>
    </row>
    <row r="1740" spans="1:7" s="22" customFormat="1" ht="21.75" customHeight="1">
      <c r="A1740" s="803"/>
      <c r="B1740" s="252" t="s">
        <v>1692</v>
      </c>
      <c r="C1740" s="910"/>
      <c r="D1740" s="135" t="s">
        <v>89</v>
      </c>
      <c r="E1740" s="140"/>
      <c r="F1740" s="323">
        <v>912500</v>
      </c>
      <c r="G1740" s="32"/>
    </row>
    <row r="1741" spans="1:7" s="22" customFormat="1" ht="21.75" customHeight="1">
      <c r="A1741" s="803"/>
      <c r="B1741" s="252" t="s">
        <v>1693</v>
      </c>
      <c r="C1741" s="910"/>
      <c r="D1741" s="135" t="s">
        <v>89</v>
      </c>
      <c r="E1741" s="140"/>
      <c r="F1741" s="323">
        <v>1286000</v>
      </c>
      <c r="G1741" s="32"/>
    </row>
    <row r="1742" spans="1:7" s="22" customFormat="1" ht="21.75" customHeight="1">
      <c r="A1742" s="803"/>
      <c r="B1742" s="252" t="s">
        <v>1694</v>
      </c>
      <c r="C1742" s="910"/>
      <c r="D1742" s="135" t="s">
        <v>89</v>
      </c>
      <c r="E1742" s="140"/>
      <c r="F1742" s="323">
        <v>1475300</v>
      </c>
      <c r="G1742" s="32"/>
    </row>
    <row r="1743" spans="1:7" s="22" customFormat="1" ht="21.75" customHeight="1">
      <c r="A1743" s="803"/>
      <c r="B1743" s="252" t="s">
        <v>1695</v>
      </c>
      <c r="C1743" s="910"/>
      <c r="D1743" s="135" t="s">
        <v>89</v>
      </c>
      <c r="E1743" s="140"/>
      <c r="F1743" s="323">
        <v>1206800</v>
      </c>
      <c r="G1743" s="32"/>
    </row>
    <row r="1744" spans="1:7" s="22" customFormat="1" ht="21.75" customHeight="1">
      <c r="A1744" s="803"/>
      <c r="B1744" s="252" t="s">
        <v>1696</v>
      </c>
      <c r="C1744" s="910"/>
      <c r="D1744" s="135" t="s">
        <v>89</v>
      </c>
      <c r="E1744" s="140"/>
      <c r="F1744" s="323">
        <v>1485000</v>
      </c>
      <c r="G1744" s="32"/>
    </row>
    <row r="1745" spans="1:7" s="22" customFormat="1" ht="21.75" customHeight="1">
      <c r="A1745" s="803"/>
      <c r="B1745" s="252" t="s">
        <v>1697</v>
      </c>
      <c r="C1745" s="910"/>
      <c r="D1745" s="135" t="s">
        <v>89</v>
      </c>
      <c r="E1745" s="140"/>
      <c r="F1745" s="323">
        <v>2993800</v>
      </c>
      <c r="G1745" s="32"/>
    </row>
    <row r="1746" spans="1:7" s="22" customFormat="1" ht="21.75" customHeight="1">
      <c r="A1746" s="804"/>
      <c r="B1746" s="324" t="s">
        <v>1698</v>
      </c>
      <c r="C1746" s="911"/>
      <c r="D1746" s="267" t="s">
        <v>89</v>
      </c>
      <c r="E1746" s="268"/>
      <c r="F1746" s="325">
        <v>3778000</v>
      </c>
      <c r="G1746" s="32"/>
    </row>
    <row r="1747" spans="1:7" s="22" customFormat="1" ht="18" customHeight="1">
      <c r="A1747" s="805" t="s">
        <v>393</v>
      </c>
      <c r="B1747" s="326" t="s">
        <v>529</v>
      </c>
      <c r="C1747" s="1075" t="s">
        <v>463</v>
      </c>
      <c r="D1747" s="135"/>
      <c r="E1747" s="140"/>
      <c r="F1747" s="323"/>
      <c r="G1747" s="32"/>
    </row>
    <row r="1748" spans="1:7" s="22" customFormat="1" ht="21.75" customHeight="1">
      <c r="A1748" s="803"/>
      <c r="B1748" s="252" t="s">
        <v>1699</v>
      </c>
      <c r="C1748" s="1075"/>
      <c r="D1748" s="135" t="s">
        <v>96</v>
      </c>
      <c r="E1748" s="140"/>
      <c r="F1748" s="323">
        <v>67000</v>
      </c>
      <c r="G1748" s="32"/>
    </row>
    <row r="1749" spans="1:7" s="22" customFormat="1" ht="21.75" customHeight="1">
      <c r="A1749" s="803"/>
      <c r="B1749" s="252" t="s">
        <v>1700</v>
      </c>
      <c r="C1749" s="1075"/>
      <c r="D1749" s="135" t="s">
        <v>89</v>
      </c>
      <c r="E1749" s="140"/>
      <c r="F1749" s="323">
        <v>92000</v>
      </c>
      <c r="G1749" s="32"/>
    </row>
    <row r="1750" spans="1:7" s="22" customFormat="1" ht="21.75" customHeight="1">
      <c r="A1750" s="803"/>
      <c r="B1750" s="252" t="s">
        <v>1701</v>
      </c>
      <c r="C1750" s="1075"/>
      <c r="D1750" s="135" t="s">
        <v>89</v>
      </c>
      <c r="E1750" s="140"/>
      <c r="F1750" s="323">
        <v>136000</v>
      </c>
      <c r="G1750" s="32"/>
    </row>
    <row r="1751" spans="1:7" s="22" customFormat="1" ht="21.75" customHeight="1">
      <c r="A1751" s="803"/>
      <c r="B1751" s="252" t="s">
        <v>1702</v>
      </c>
      <c r="C1751" s="1075"/>
      <c r="D1751" s="135" t="s">
        <v>89</v>
      </c>
      <c r="E1751" s="140"/>
      <c r="F1751" s="323">
        <v>189500</v>
      </c>
      <c r="G1751" s="32"/>
    </row>
    <row r="1752" spans="1:7" s="22" customFormat="1" ht="21.75" customHeight="1">
      <c r="A1752" s="803"/>
      <c r="B1752" s="252" t="s">
        <v>1703</v>
      </c>
      <c r="C1752" s="1075"/>
      <c r="D1752" s="135" t="s">
        <v>89</v>
      </c>
      <c r="E1752" s="140"/>
      <c r="F1752" s="323">
        <v>228000</v>
      </c>
      <c r="G1752" s="32"/>
    </row>
    <row r="1753" spans="1:7" s="22" customFormat="1" ht="21.75" customHeight="1">
      <c r="A1753" s="803"/>
      <c r="B1753" s="252" t="s">
        <v>1704</v>
      </c>
      <c r="C1753" s="1075"/>
      <c r="D1753" s="135" t="s">
        <v>89</v>
      </c>
      <c r="E1753" s="140"/>
      <c r="F1753" s="323">
        <v>313500</v>
      </c>
      <c r="G1753" s="32"/>
    </row>
    <row r="1754" spans="1:7" s="22" customFormat="1" ht="21.75" customHeight="1">
      <c r="A1754" s="803"/>
      <c r="B1754" s="252" t="s">
        <v>1705</v>
      </c>
      <c r="C1754" s="1075"/>
      <c r="D1754" s="135" t="s">
        <v>89</v>
      </c>
      <c r="E1754" s="140"/>
      <c r="F1754" s="323">
        <v>475000</v>
      </c>
      <c r="G1754" s="32"/>
    </row>
    <row r="1755" spans="1:7" s="22" customFormat="1" ht="21.75" customHeight="1">
      <c r="A1755" s="803"/>
      <c r="B1755" s="252" t="s">
        <v>1706</v>
      </c>
      <c r="C1755" s="1075"/>
      <c r="D1755" s="135" t="s">
        <v>89</v>
      </c>
      <c r="E1755" s="140"/>
      <c r="F1755" s="323">
        <v>640000</v>
      </c>
      <c r="G1755" s="32"/>
    </row>
    <row r="1756" spans="1:7" s="22" customFormat="1" ht="21.75" customHeight="1">
      <c r="A1756" s="803"/>
      <c r="B1756" s="252" t="s">
        <v>1707</v>
      </c>
      <c r="C1756" s="1075"/>
      <c r="D1756" s="135" t="s">
        <v>89</v>
      </c>
      <c r="E1756" s="140"/>
      <c r="F1756" s="323">
        <v>940000</v>
      </c>
      <c r="G1756" s="32"/>
    </row>
    <row r="1757" spans="1:7" s="22" customFormat="1" ht="21.75" customHeight="1">
      <c r="A1757" s="803"/>
      <c r="B1757" s="252" t="s">
        <v>1708</v>
      </c>
      <c r="C1757" s="1075"/>
      <c r="D1757" s="135" t="s">
        <v>89</v>
      </c>
      <c r="E1757" s="140"/>
      <c r="F1757" s="323">
        <v>1270000</v>
      </c>
      <c r="G1757" s="32"/>
    </row>
    <row r="1758" spans="1:7" s="22" customFormat="1" ht="21.75" customHeight="1">
      <c r="A1758" s="804"/>
      <c r="B1758" s="324" t="s">
        <v>1709</v>
      </c>
      <c r="C1758" s="1076"/>
      <c r="D1758" s="267" t="s">
        <v>89</v>
      </c>
      <c r="E1758" s="268"/>
      <c r="F1758" s="325">
        <v>1700000</v>
      </c>
      <c r="G1758" s="32"/>
    </row>
    <row r="1759" spans="1:7" s="22" customFormat="1" ht="21.75" customHeight="1">
      <c r="A1759" s="805" t="s">
        <v>397</v>
      </c>
      <c r="B1759" s="326" t="s">
        <v>530</v>
      </c>
      <c r="C1759" s="1047" t="s">
        <v>132</v>
      </c>
      <c r="D1759" s="135" t="s">
        <v>96</v>
      </c>
      <c r="E1759" s="140"/>
      <c r="F1759" s="327"/>
      <c r="G1759" s="32"/>
    </row>
    <row r="1760" spans="1:7" s="22" customFormat="1" ht="21.75" customHeight="1">
      <c r="A1760" s="803"/>
      <c r="B1760" s="328" t="s">
        <v>1710</v>
      </c>
      <c r="C1760" s="1047"/>
      <c r="D1760" s="135" t="s">
        <v>89</v>
      </c>
      <c r="E1760" s="140"/>
      <c r="F1760" s="329">
        <v>7800</v>
      </c>
      <c r="G1760" s="32"/>
    </row>
    <row r="1761" spans="1:7" s="22" customFormat="1" ht="21.75" customHeight="1">
      <c r="A1761" s="803"/>
      <c r="B1761" s="328" t="s">
        <v>1711</v>
      </c>
      <c r="C1761" s="1047"/>
      <c r="D1761" s="135" t="s">
        <v>89</v>
      </c>
      <c r="E1761" s="140"/>
      <c r="F1761" s="329">
        <v>10000</v>
      </c>
      <c r="G1761" s="32"/>
    </row>
    <row r="1762" spans="1:7" s="22" customFormat="1" ht="21.75" customHeight="1">
      <c r="A1762" s="803"/>
      <c r="B1762" s="328" t="s">
        <v>1712</v>
      </c>
      <c r="C1762" s="1047"/>
      <c r="D1762" s="135" t="s">
        <v>89</v>
      </c>
      <c r="E1762" s="140"/>
      <c r="F1762" s="329">
        <v>15500</v>
      </c>
      <c r="G1762" s="32"/>
    </row>
    <row r="1763" spans="1:7" s="22" customFormat="1" ht="21.75" customHeight="1">
      <c r="A1763" s="803"/>
      <c r="B1763" s="328" t="s">
        <v>1713</v>
      </c>
      <c r="C1763" s="1047"/>
      <c r="D1763" s="135" t="s">
        <v>89</v>
      </c>
      <c r="E1763" s="140"/>
      <c r="F1763" s="329">
        <v>19700</v>
      </c>
      <c r="G1763" s="32"/>
    </row>
    <row r="1764" spans="1:7" s="22" customFormat="1" ht="21.75" customHeight="1">
      <c r="A1764" s="803"/>
      <c r="B1764" s="328" t="s">
        <v>1714</v>
      </c>
      <c r="C1764" s="1047"/>
      <c r="D1764" s="135" t="s">
        <v>89</v>
      </c>
      <c r="E1764" s="140"/>
      <c r="F1764" s="329">
        <v>30400</v>
      </c>
      <c r="G1764" s="32"/>
    </row>
    <row r="1765" spans="1:7" s="22" customFormat="1" ht="21.75" customHeight="1">
      <c r="A1765" s="803"/>
      <c r="B1765" s="328" t="s">
        <v>1715</v>
      </c>
      <c r="C1765" s="1047"/>
      <c r="D1765" s="135" t="s">
        <v>89</v>
      </c>
      <c r="E1765" s="140"/>
      <c r="F1765" s="329">
        <v>48500</v>
      </c>
      <c r="G1765" s="32"/>
    </row>
    <row r="1766" spans="1:7" s="22" customFormat="1" ht="21.75" customHeight="1">
      <c r="A1766" s="803"/>
      <c r="B1766" s="328" t="s">
        <v>1716</v>
      </c>
      <c r="C1766" s="1047"/>
      <c r="D1766" s="135" t="s">
        <v>89</v>
      </c>
      <c r="E1766" s="140"/>
      <c r="F1766" s="329">
        <v>68400</v>
      </c>
      <c r="G1766" s="32"/>
    </row>
    <row r="1767" spans="1:7" s="22" customFormat="1" ht="21.75" customHeight="1">
      <c r="A1767" s="803"/>
      <c r="B1767" s="328" t="s">
        <v>1717</v>
      </c>
      <c r="C1767" s="1047"/>
      <c r="D1767" s="135" t="s">
        <v>89</v>
      </c>
      <c r="E1767" s="140"/>
      <c r="F1767" s="329">
        <v>98400</v>
      </c>
      <c r="G1767" s="32"/>
    </row>
    <row r="1768" spans="1:7" s="22" customFormat="1" ht="21.75" customHeight="1">
      <c r="A1768" s="803"/>
      <c r="B1768" s="328" t="s">
        <v>1718</v>
      </c>
      <c r="C1768" s="1047"/>
      <c r="D1768" s="135" t="s">
        <v>89</v>
      </c>
      <c r="E1768" s="140"/>
      <c r="F1768" s="329">
        <v>146400</v>
      </c>
      <c r="G1768" s="32"/>
    </row>
    <row r="1769" spans="1:7" s="22" customFormat="1" ht="21.75" customHeight="1">
      <c r="A1769" s="803"/>
      <c r="B1769" s="328" t="s">
        <v>1719</v>
      </c>
      <c r="C1769" s="1047"/>
      <c r="D1769" s="135" t="s">
        <v>89</v>
      </c>
      <c r="E1769" s="140"/>
      <c r="F1769" s="329">
        <v>228200</v>
      </c>
      <c r="G1769" s="32"/>
    </row>
    <row r="1770" spans="1:7" s="22" customFormat="1" ht="21.75" customHeight="1">
      <c r="A1770" s="803"/>
      <c r="B1770" s="328" t="s">
        <v>1720</v>
      </c>
      <c r="C1770" s="1047"/>
      <c r="D1770" s="135" t="s">
        <v>89</v>
      </c>
      <c r="E1770" s="140"/>
      <c r="F1770" s="329">
        <v>285700</v>
      </c>
      <c r="G1770" s="32"/>
    </row>
    <row r="1771" spans="1:7" s="22" customFormat="1" ht="21.75" customHeight="1">
      <c r="A1771" s="803"/>
      <c r="B1771" s="328" t="s">
        <v>1721</v>
      </c>
      <c r="C1771" s="1047"/>
      <c r="D1771" s="135" t="s">
        <v>89</v>
      </c>
      <c r="E1771" s="140"/>
      <c r="F1771" s="329">
        <v>373000</v>
      </c>
      <c r="G1771" s="32"/>
    </row>
    <row r="1772" spans="1:7" s="22" customFormat="1" ht="21.75" customHeight="1">
      <c r="A1772" s="803"/>
      <c r="B1772" s="328" t="s">
        <v>1722</v>
      </c>
      <c r="C1772" s="1047"/>
      <c r="D1772" s="135" t="s">
        <v>89</v>
      </c>
      <c r="E1772" s="140"/>
      <c r="F1772" s="329">
        <v>477600</v>
      </c>
      <c r="G1772" s="32"/>
    </row>
    <row r="1773" spans="1:7" s="22" customFormat="1" ht="21.75" customHeight="1">
      <c r="A1773" s="803"/>
      <c r="B1773" s="328" t="s">
        <v>1723</v>
      </c>
      <c r="C1773" s="1047"/>
      <c r="D1773" s="135" t="s">
        <v>89</v>
      </c>
      <c r="E1773" s="140"/>
      <c r="F1773" s="329">
        <v>605800</v>
      </c>
      <c r="G1773" s="32"/>
    </row>
    <row r="1774" spans="1:7" s="22" customFormat="1" ht="21.75" customHeight="1">
      <c r="A1774" s="803"/>
      <c r="B1774" s="328" t="s">
        <v>1724</v>
      </c>
      <c r="C1774" s="1047"/>
      <c r="D1774" s="135" t="s">
        <v>89</v>
      </c>
      <c r="E1774" s="140"/>
      <c r="F1774" s="329">
        <v>742400</v>
      </c>
      <c r="G1774" s="32"/>
    </row>
    <row r="1775" spans="1:7" s="22" customFormat="1" ht="21.75" customHeight="1">
      <c r="A1775" s="803"/>
      <c r="B1775" s="328" t="s">
        <v>1725</v>
      </c>
      <c r="C1775" s="1047"/>
      <c r="D1775" s="135" t="s">
        <v>89</v>
      </c>
      <c r="E1775" s="140"/>
      <c r="F1775" s="329">
        <v>932700</v>
      </c>
      <c r="G1775" s="32"/>
    </row>
    <row r="1776" spans="1:7" s="22" customFormat="1" ht="21.75" customHeight="1">
      <c r="A1776" s="803"/>
      <c r="B1776" s="328" t="s">
        <v>1726</v>
      </c>
      <c r="C1776" s="1047"/>
      <c r="D1776" s="135" t="s">
        <v>89</v>
      </c>
      <c r="E1776" s="140"/>
      <c r="F1776" s="329">
        <v>1181200</v>
      </c>
      <c r="G1776" s="32"/>
    </row>
    <row r="1777" spans="1:7" s="22" customFormat="1" ht="21.75" customHeight="1">
      <c r="A1777" s="803"/>
      <c r="B1777" s="328" t="s">
        <v>1727</v>
      </c>
      <c r="C1777" s="1047"/>
      <c r="D1777" s="135" t="s">
        <v>89</v>
      </c>
      <c r="E1777" s="140"/>
      <c r="F1777" s="329">
        <v>1503200</v>
      </c>
      <c r="G1777" s="32"/>
    </row>
    <row r="1778" spans="1:7" s="22" customFormat="1" ht="21.75" customHeight="1">
      <c r="A1778" s="803"/>
      <c r="B1778" s="328" t="s">
        <v>1728</v>
      </c>
      <c r="C1778" s="1047"/>
      <c r="D1778" s="135" t="s">
        <v>89</v>
      </c>
      <c r="E1778" s="140"/>
      <c r="F1778" s="329">
        <v>1899900</v>
      </c>
      <c r="G1778" s="32"/>
    </row>
    <row r="1779" spans="1:7" s="22" customFormat="1" ht="21.75" customHeight="1">
      <c r="A1779" s="803"/>
      <c r="B1779" s="328" t="s">
        <v>1729</v>
      </c>
      <c r="C1779" s="1047"/>
      <c r="D1779" s="135" t="s">
        <v>89</v>
      </c>
      <c r="E1779" s="140"/>
      <c r="F1779" s="329">
        <v>2407100</v>
      </c>
      <c r="G1779" s="32"/>
    </row>
    <row r="1780" spans="1:7" s="22" customFormat="1" ht="21.75" customHeight="1">
      <c r="A1780" s="803"/>
      <c r="B1780" s="328" t="s">
        <v>1730</v>
      </c>
      <c r="C1780" s="1047"/>
      <c r="D1780" s="135" t="s">
        <v>89</v>
      </c>
      <c r="E1780" s="140"/>
      <c r="F1780" s="329">
        <v>2974000</v>
      </c>
      <c r="G1780" s="32"/>
    </row>
    <row r="1781" spans="1:7" s="22" customFormat="1" ht="21.75" customHeight="1">
      <c r="A1781" s="803"/>
      <c r="B1781" s="328" t="s">
        <v>1731</v>
      </c>
      <c r="C1781" s="1047"/>
      <c r="D1781" s="135" t="s">
        <v>89</v>
      </c>
      <c r="E1781" s="140"/>
      <c r="F1781" s="329">
        <v>4092500</v>
      </c>
      <c r="G1781" s="32"/>
    </row>
    <row r="1782" spans="1:7" s="22" customFormat="1" ht="21.75" customHeight="1">
      <c r="A1782" s="803"/>
      <c r="B1782" s="328" t="s">
        <v>1732</v>
      </c>
      <c r="C1782" s="1047"/>
      <c r="D1782" s="135" t="s">
        <v>89</v>
      </c>
      <c r="E1782" s="140"/>
      <c r="F1782" s="329">
        <v>5183500</v>
      </c>
      <c r="G1782" s="32"/>
    </row>
    <row r="1783" spans="1:7" s="22" customFormat="1" ht="21.75" customHeight="1">
      <c r="A1783" s="803"/>
      <c r="B1783" s="328" t="s">
        <v>1733</v>
      </c>
      <c r="C1783" s="1047"/>
      <c r="D1783" s="135" t="s">
        <v>89</v>
      </c>
      <c r="E1783" s="140"/>
      <c r="F1783" s="329">
        <v>6586500</v>
      </c>
      <c r="G1783" s="32"/>
    </row>
    <row r="1784" spans="1:7" s="22" customFormat="1" ht="21.75" customHeight="1">
      <c r="A1784" s="175">
        <v>4</v>
      </c>
      <c r="B1784" s="196" t="s">
        <v>108</v>
      </c>
      <c r="C1784" s="143"/>
      <c r="D1784" s="135"/>
      <c r="E1784" s="140"/>
      <c r="F1784" s="140"/>
      <c r="G1784" s="32"/>
    </row>
    <row r="1785" spans="1:7" s="22" customFormat="1" ht="21.75" customHeight="1">
      <c r="A1785" s="175"/>
      <c r="B1785" s="151" t="s">
        <v>1734</v>
      </c>
      <c r="C1785" s="143" t="s">
        <v>206</v>
      </c>
      <c r="D1785" s="135" t="s">
        <v>96</v>
      </c>
      <c r="E1785" s="140"/>
      <c r="F1785" s="140">
        <v>6820</v>
      </c>
      <c r="G1785" s="32"/>
    </row>
    <row r="1786" spans="1:7" s="22" customFormat="1" ht="21.75" customHeight="1">
      <c r="A1786" s="175"/>
      <c r="B1786" s="151" t="s">
        <v>1735</v>
      </c>
      <c r="C1786" s="143" t="s">
        <v>89</v>
      </c>
      <c r="D1786" s="135" t="s">
        <v>89</v>
      </c>
      <c r="E1786" s="140"/>
      <c r="F1786" s="140">
        <v>9680</v>
      </c>
      <c r="G1786" s="32"/>
    </row>
    <row r="1787" spans="1:7" s="22" customFormat="1" ht="21.75" customHeight="1">
      <c r="A1787" s="175"/>
      <c r="B1787" s="151" t="s">
        <v>1736</v>
      </c>
      <c r="C1787" s="143" t="s">
        <v>89</v>
      </c>
      <c r="D1787" s="135" t="s">
        <v>89</v>
      </c>
      <c r="E1787" s="140"/>
      <c r="F1787" s="140">
        <v>13530</v>
      </c>
      <c r="G1787" s="32"/>
    </row>
    <row r="1788" spans="1:7" s="22" customFormat="1" ht="21.75" customHeight="1">
      <c r="A1788" s="175"/>
      <c r="B1788" s="151" t="s">
        <v>1737</v>
      </c>
      <c r="C1788" s="143" t="s">
        <v>89</v>
      </c>
      <c r="D1788" s="135" t="s">
        <v>96</v>
      </c>
      <c r="E1788" s="140"/>
      <c r="F1788" s="140">
        <v>18040</v>
      </c>
      <c r="G1788" s="32"/>
    </row>
    <row r="1789" spans="1:7" s="22" customFormat="1" ht="21.75" customHeight="1">
      <c r="A1789" s="175"/>
      <c r="B1789" s="151" t="s">
        <v>1738</v>
      </c>
      <c r="C1789" s="143" t="s">
        <v>89</v>
      </c>
      <c r="D1789" s="135" t="s">
        <v>89</v>
      </c>
      <c r="E1789" s="140"/>
      <c r="F1789" s="140">
        <v>23540</v>
      </c>
      <c r="G1789" s="32"/>
    </row>
    <row r="1790" spans="1:7" s="22" customFormat="1" ht="21.75" customHeight="1">
      <c r="A1790" s="175"/>
      <c r="B1790" s="151" t="s">
        <v>1739</v>
      </c>
      <c r="C1790" s="143" t="s">
        <v>89</v>
      </c>
      <c r="D1790" s="135" t="s">
        <v>89</v>
      </c>
      <c r="E1790" s="313"/>
      <c r="F1790" s="140">
        <v>29480</v>
      </c>
      <c r="G1790" s="32"/>
    </row>
    <row r="1791" spans="1:7" s="22" customFormat="1" ht="21.75" customHeight="1">
      <c r="A1791" s="175"/>
      <c r="B1791" s="151" t="s">
        <v>1740</v>
      </c>
      <c r="C1791" s="143" t="s">
        <v>89</v>
      </c>
      <c r="D1791" s="135" t="s">
        <v>89</v>
      </c>
      <c r="E1791" s="311"/>
      <c r="F1791" s="140">
        <v>34320</v>
      </c>
      <c r="G1791" s="32"/>
    </row>
    <row r="1792" spans="1:7" s="22" customFormat="1" ht="21.75" customHeight="1">
      <c r="A1792" s="175"/>
      <c r="B1792" s="151" t="s">
        <v>1741</v>
      </c>
      <c r="C1792" s="143" t="s">
        <v>89</v>
      </c>
      <c r="D1792" s="135" t="s">
        <v>89</v>
      </c>
      <c r="E1792" s="312"/>
      <c r="F1792" s="140">
        <v>44770</v>
      </c>
      <c r="G1792" s="32"/>
    </row>
    <row r="1793" spans="1:7" s="22" customFormat="1" ht="21.75" customHeight="1">
      <c r="A1793" s="175"/>
      <c r="B1793" s="151" t="s">
        <v>1742</v>
      </c>
      <c r="C1793" s="143" t="s">
        <v>89</v>
      </c>
      <c r="D1793" s="137" t="s">
        <v>89</v>
      </c>
      <c r="E1793" s="140"/>
      <c r="F1793" s="140">
        <v>45100</v>
      </c>
      <c r="G1793" s="32"/>
    </row>
    <row r="1794" spans="1:7" s="22" customFormat="1" ht="21.75" customHeight="1">
      <c r="A1794" s="175"/>
      <c r="B1794" s="151" t="s">
        <v>1743</v>
      </c>
      <c r="C1794" s="143" t="s">
        <v>89</v>
      </c>
      <c r="D1794" s="135" t="s">
        <v>89</v>
      </c>
      <c r="E1794" s="140"/>
      <c r="F1794" s="140">
        <v>53680</v>
      </c>
      <c r="G1794" s="32"/>
    </row>
    <row r="1795" spans="1:7" s="22" customFormat="1" ht="21.75" customHeight="1">
      <c r="A1795" s="175"/>
      <c r="B1795" s="151" t="s">
        <v>1744</v>
      </c>
      <c r="C1795" s="143" t="s">
        <v>89</v>
      </c>
      <c r="D1795" s="135" t="s">
        <v>89</v>
      </c>
      <c r="E1795" s="140"/>
      <c r="F1795" s="140">
        <v>69520</v>
      </c>
      <c r="G1795" s="32"/>
    </row>
    <row r="1796" spans="1:7" s="22" customFormat="1" ht="21.75" customHeight="1">
      <c r="A1796" s="175"/>
      <c r="B1796" s="151" t="s">
        <v>1745</v>
      </c>
      <c r="C1796" s="143" t="s">
        <v>89</v>
      </c>
      <c r="D1796" s="137" t="s">
        <v>89</v>
      </c>
      <c r="E1796" s="140"/>
      <c r="F1796" s="140">
        <v>77660</v>
      </c>
      <c r="G1796" s="32"/>
    </row>
    <row r="1797" spans="1:7" s="22" customFormat="1" ht="21.75" customHeight="1">
      <c r="A1797" s="175"/>
      <c r="B1797" s="151" t="s">
        <v>1746</v>
      </c>
      <c r="C1797" s="143" t="s">
        <v>89</v>
      </c>
      <c r="D1797" s="135" t="s">
        <v>89</v>
      </c>
      <c r="E1797" s="140"/>
      <c r="F1797" s="140">
        <v>114070</v>
      </c>
      <c r="G1797" s="32"/>
    </row>
    <row r="1798" spans="1:7" s="22" customFormat="1" ht="21.75" customHeight="1">
      <c r="A1798" s="175"/>
      <c r="B1798" s="151" t="s">
        <v>1747</v>
      </c>
      <c r="C1798" s="143" t="s">
        <v>89</v>
      </c>
      <c r="D1798" s="135" t="s">
        <v>89</v>
      </c>
      <c r="E1798" s="140"/>
      <c r="F1798" s="140">
        <v>167420</v>
      </c>
      <c r="G1798" s="32"/>
    </row>
    <row r="1799" spans="1:7" s="22" customFormat="1" ht="21.75" customHeight="1">
      <c r="A1799" s="175"/>
      <c r="B1799" s="151" t="s">
        <v>1748</v>
      </c>
      <c r="C1799" s="143" t="s">
        <v>207</v>
      </c>
      <c r="D1799" s="135" t="s">
        <v>89</v>
      </c>
      <c r="E1799" s="140"/>
      <c r="F1799" s="140">
        <v>127930</v>
      </c>
      <c r="G1799" s="32"/>
    </row>
    <row r="1800" spans="1:7" s="22" customFormat="1" ht="21.75" customHeight="1">
      <c r="A1800" s="175"/>
      <c r="B1800" s="151" t="s">
        <v>1749</v>
      </c>
      <c r="C1800" s="143" t="s">
        <v>206</v>
      </c>
      <c r="D1800" s="135" t="s">
        <v>89</v>
      </c>
      <c r="E1800" s="140"/>
      <c r="F1800" s="140">
        <v>155210</v>
      </c>
      <c r="G1800" s="32"/>
    </row>
    <row r="1801" spans="1:7" s="22" customFormat="1" ht="21.75" customHeight="1">
      <c r="A1801" s="175"/>
      <c r="B1801" s="151" t="s">
        <v>1581</v>
      </c>
      <c r="C1801" s="143" t="s">
        <v>89</v>
      </c>
      <c r="D1801" s="135" t="s">
        <v>89</v>
      </c>
      <c r="E1801" s="140"/>
      <c r="F1801" s="140">
        <v>240350</v>
      </c>
      <c r="G1801" s="32"/>
    </row>
    <row r="1802" spans="1:7" s="22" customFormat="1" ht="21.75" customHeight="1">
      <c r="A1802" s="175"/>
      <c r="B1802" s="151" t="s">
        <v>1750</v>
      </c>
      <c r="C1802" s="143" t="s">
        <v>207</v>
      </c>
      <c r="D1802" s="135" t="s">
        <v>89</v>
      </c>
      <c r="E1802" s="140"/>
      <c r="F1802" s="140">
        <v>333850</v>
      </c>
      <c r="G1802" s="32"/>
    </row>
    <row r="1803" spans="1:7" s="22" customFormat="1" ht="21.75" customHeight="1">
      <c r="A1803" s="175"/>
      <c r="B1803" s="151" t="s">
        <v>1751</v>
      </c>
      <c r="C1803" s="143" t="s">
        <v>206</v>
      </c>
      <c r="D1803" s="135" t="s">
        <v>89</v>
      </c>
      <c r="E1803" s="140"/>
      <c r="F1803" s="140">
        <v>297220</v>
      </c>
      <c r="G1803" s="32"/>
    </row>
    <row r="1804" spans="1:7" s="22" customFormat="1" ht="21.75" customHeight="1">
      <c r="A1804" s="175"/>
      <c r="B1804" s="151" t="s">
        <v>1583</v>
      </c>
      <c r="C1804" s="143" t="s">
        <v>89</v>
      </c>
      <c r="D1804" s="135" t="s">
        <v>89</v>
      </c>
      <c r="E1804" s="140"/>
      <c r="F1804" s="140">
        <v>387860</v>
      </c>
      <c r="G1804" s="32"/>
    </row>
    <row r="1805" spans="1:7" s="22" customFormat="1" ht="21.75" customHeight="1">
      <c r="A1805" s="175"/>
      <c r="B1805" s="151" t="s">
        <v>1752</v>
      </c>
      <c r="C1805" s="143" t="s">
        <v>207</v>
      </c>
      <c r="D1805" s="135" t="s">
        <v>89</v>
      </c>
      <c r="E1805" s="140"/>
      <c r="F1805" s="140">
        <v>633270</v>
      </c>
      <c r="G1805" s="32"/>
    </row>
    <row r="1806" spans="1:7" s="22" customFormat="1" ht="21.75" customHeight="1">
      <c r="A1806" s="175"/>
      <c r="B1806" s="151" t="s">
        <v>1753</v>
      </c>
      <c r="C1806" s="143" t="s">
        <v>89</v>
      </c>
      <c r="D1806" s="135" t="s">
        <v>89</v>
      </c>
      <c r="E1806" s="140"/>
      <c r="F1806" s="140">
        <v>798820</v>
      </c>
      <c r="G1806" s="32"/>
    </row>
    <row r="1807" spans="1:7" s="22" customFormat="1" ht="21.75" customHeight="1">
      <c r="A1807" s="175"/>
      <c r="B1807" s="151" t="s">
        <v>1754</v>
      </c>
      <c r="C1807" s="143" t="s">
        <v>89</v>
      </c>
      <c r="D1807" s="135" t="s">
        <v>89</v>
      </c>
      <c r="E1807" s="140"/>
      <c r="F1807" s="140">
        <v>819940</v>
      </c>
      <c r="G1807" s="32"/>
    </row>
    <row r="1808" spans="1:7" s="22" customFormat="1" ht="21.75" customHeight="1">
      <c r="A1808" s="175"/>
      <c r="B1808" s="151" t="s">
        <v>1755</v>
      </c>
      <c r="C1808" s="143" t="s">
        <v>89</v>
      </c>
      <c r="D1808" s="135" t="s">
        <v>89</v>
      </c>
      <c r="E1808" s="140"/>
      <c r="F1808" s="140">
        <v>1622830</v>
      </c>
      <c r="G1808" s="32"/>
    </row>
    <row r="1809" spans="1:7" s="22" customFormat="1" ht="21.75" customHeight="1">
      <c r="A1809" s="175"/>
      <c r="B1809" s="151" t="s">
        <v>1756</v>
      </c>
      <c r="C1809" s="143" t="s">
        <v>89</v>
      </c>
      <c r="D1809" s="135" t="s">
        <v>89</v>
      </c>
      <c r="E1809" s="140"/>
      <c r="F1809" s="140">
        <v>2013660</v>
      </c>
      <c r="G1809" s="32"/>
    </row>
    <row r="1810" spans="1:7" s="22" customFormat="1" ht="21.75" customHeight="1">
      <c r="A1810" s="175"/>
      <c r="B1810" s="151" t="s">
        <v>1757</v>
      </c>
      <c r="C1810" s="143" t="s">
        <v>89</v>
      </c>
      <c r="D1810" s="135" t="s">
        <v>89</v>
      </c>
      <c r="E1810" s="140"/>
      <c r="F1810" s="140">
        <v>4468640</v>
      </c>
      <c r="G1810" s="32"/>
    </row>
    <row r="1811" spans="1:7" s="22" customFormat="1" ht="21.75" customHeight="1">
      <c r="A1811" s="175">
        <v>5</v>
      </c>
      <c r="B1811" s="196" t="s">
        <v>192</v>
      </c>
      <c r="C1811" s="143"/>
      <c r="D1811" s="135"/>
      <c r="E1811" s="140"/>
      <c r="F1811" s="140"/>
      <c r="G1811" s="32"/>
    </row>
    <row r="1812" spans="1:7" s="22" customFormat="1" ht="21.75" customHeight="1">
      <c r="A1812" s="175"/>
      <c r="B1812" s="151" t="s">
        <v>1758</v>
      </c>
      <c r="C1812" s="143" t="s">
        <v>71</v>
      </c>
      <c r="D1812" s="135" t="s">
        <v>96</v>
      </c>
      <c r="E1812" s="140"/>
      <c r="F1812" s="140">
        <v>6765</v>
      </c>
      <c r="G1812" s="32"/>
    </row>
    <row r="1813" spans="1:7" s="22" customFormat="1" ht="21.75" customHeight="1">
      <c r="A1813" s="175"/>
      <c r="B1813" s="151" t="s">
        <v>1759</v>
      </c>
      <c r="C1813" s="143" t="s">
        <v>89</v>
      </c>
      <c r="D1813" s="135" t="s">
        <v>89</v>
      </c>
      <c r="E1813" s="140"/>
      <c r="F1813" s="140">
        <v>9625</v>
      </c>
      <c r="G1813" s="32"/>
    </row>
    <row r="1814" spans="1:7" s="22" customFormat="1" ht="21.75" customHeight="1">
      <c r="A1814" s="175"/>
      <c r="B1814" s="151" t="s">
        <v>1760</v>
      </c>
      <c r="C1814" s="143" t="s">
        <v>89</v>
      </c>
      <c r="D1814" s="135" t="s">
        <v>89</v>
      </c>
      <c r="E1814" s="140"/>
      <c r="F1814" s="140">
        <v>13420</v>
      </c>
      <c r="G1814" s="32"/>
    </row>
    <row r="1815" spans="1:7" s="22" customFormat="1" ht="21.75" customHeight="1">
      <c r="A1815" s="175"/>
      <c r="B1815" s="151" t="s">
        <v>1761</v>
      </c>
      <c r="C1815" s="143" t="s">
        <v>89</v>
      </c>
      <c r="D1815" s="135" t="s">
        <v>89</v>
      </c>
      <c r="E1815" s="140"/>
      <c r="F1815" s="140">
        <v>17930</v>
      </c>
      <c r="G1815" s="32"/>
    </row>
    <row r="1816" spans="1:7" s="22" customFormat="1" ht="21.75" customHeight="1">
      <c r="A1816" s="175"/>
      <c r="B1816" s="151" t="s">
        <v>1762</v>
      </c>
      <c r="C1816" s="143" t="s">
        <v>89</v>
      </c>
      <c r="D1816" s="135" t="s">
        <v>89</v>
      </c>
      <c r="E1816" s="140"/>
      <c r="F1816" s="140">
        <v>18370</v>
      </c>
      <c r="G1816" s="32"/>
    </row>
    <row r="1817" spans="1:7" s="22" customFormat="1" ht="21.75" customHeight="1">
      <c r="A1817" s="175"/>
      <c r="B1817" s="151" t="s">
        <v>1763</v>
      </c>
      <c r="C1817" s="143" t="s">
        <v>89</v>
      </c>
      <c r="D1817" s="135" t="s">
        <v>89</v>
      </c>
      <c r="E1817" s="140"/>
      <c r="F1817" s="140">
        <v>24750</v>
      </c>
      <c r="G1817" s="32"/>
    </row>
    <row r="1818" spans="1:7" s="22" customFormat="1" ht="21.75" customHeight="1">
      <c r="A1818" s="175"/>
      <c r="B1818" s="151" t="s">
        <v>1764</v>
      </c>
      <c r="C1818" s="143" t="s">
        <v>89</v>
      </c>
      <c r="D1818" s="135" t="s">
        <v>89</v>
      </c>
      <c r="E1818" s="140"/>
      <c r="F1818" s="140">
        <v>34210</v>
      </c>
      <c r="G1818" s="32"/>
    </row>
    <row r="1819" spans="1:7" s="22" customFormat="1" ht="21.75" customHeight="1">
      <c r="A1819" s="175"/>
      <c r="B1819" s="151" t="s">
        <v>1765</v>
      </c>
      <c r="C1819" s="143" t="s">
        <v>89</v>
      </c>
      <c r="D1819" s="135" t="s">
        <v>89</v>
      </c>
      <c r="E1819" s="140"/>
      <c r="F1819" s="140">
        <v>53460</v>
      </c>
      <c r="G1819" s="32"/>
    </row>
    <row r="1820" spans="1:7" s="22" customFormat="1" ht="21.75" customHeight="1">
      <c r="A1820" s="175"/>
      <c r="B1820" s="151" t="s">
        <v>1766</v>
      </c>
      <c r="C1820" s="143" t="s">
        <v>89</v>
      </c>
      <c r="D1820" s="137" t="s">
        <v>89</v>
      </c>
      <c r="E1820" s="140"/>
      <c r="F1820" s="140">
        <v>68970</v>
      </c>
      <c r="G1820" s="32"/>
    </row>
    <row r="1821" spans="1:7" s="27" customFormat="1" ht="21.75" customHeight="1">
      <c r="A1821" s="175"/>
      <c r="B1821" s="151" t="s">
        <v>1767</v>
      </c>
      <c r="C1821" s="143" t="s">
        <v>89</v>
      </c>
      <c r="D1821" s="135" t="s">
        <v>89</v>
      </c>
      <c r="E1821" s="140"/>
      <c r="F1821" s="140">
        <v>67540</v>
      </c>
      <c r="G1821" s="707"/>
    </row>
    <row r="1822" spans="1:7" s="22" customFormat="1" ht="21.75" customHeight="1">
      <c r="A1822" s="175"/>
      <c r="B1822" s="151" t="s">
        <v>1768</v>
      </c>
      <c r="C1822" s="143" t="s">
        <v>89</v>
      </c>
      <c r="D1822" s="135" t="s">
        <v>89</v>
      </c>
      <c r="E1822" s="140"/>
      <c r="F1822" s="140">
        <v>75240</v>
      </c>
      <c r="G1822" s="32"/>
    </row>
    <row r="1823" spans="1:7" s="22" customFormat="1" ht="21.75" customHeight="1">
      <c r="A1823" s="175"/>
      <c r="B1823" s="151" t="s">
        <v>1769</v>
      </c>
      <c r="C1823" s="143" t="s">
        <v>89</v>
      </c>
      <c r="D1823" s="137" t="s">
        <v>89</v>
      </c>
      <c r="E1823" s="140"/>
      <c r="F1823" s="140">
        <v>148390</v>
      </c>
      <c r="G1823" s="32"/>
    </row>
    <row r="1824" spans="1:7" s="22" customFormat="1" ht="21.75" customHeight="1">
      <c r="A1824" s="175"/>
      <c r="B1824" s="151" t="s">
        <v>1859</v>
      </c>
      <c r="C1824" s="143" t="s">
        <v>20</v>
      </c>
      <c r="D1824" s="135" t="s">
        <v>89</v>
      </c>
      <c r="E1824" s="140"/>
      <c r="F1824" s="140">
        <v>229790</v>
      </c>
      <c r="G1824" s="32"/>
    </row>
    <row r="1825" spans="1:7" s="22" customFormat="1" ht="21.75" customHeight="1">
      <c r="A1825" s="175"/>
      <c r="B1825" s="151" t="s">
        <v>1770</v>
      </c>
      <c r="C1825" s="143" t="s">
        <v>89</v>
      </c>
      <c r="D1825" s="135" t="s">
        <v>89</v>
      </c>
      <c r="E1825" s="140"/>
      <c r="F1825" s="140">
        <v>28900</v>
      </c>
      <c r="G1825" s="32"/>
    </row>
    <row r="1826" spans="1:7" s="22" customFormat="1" ht="21.75" customHeight="1">
      <c r="A1826" s="175"/>
      <c r="B1826" s="151" t="s">
        <v>1771</v>
      </c>
      <c r="C1826" s="143" t="s">
        <v>89</v>
      </c>
      <c r="D1826" s="135" t="s">
        <v>89</v>
      </c>
      <c r="E1826" s="140"/>
      <c r="F1826" s="140">
        <v>50700</v>
      </c>
      <c r="G1826" s="32"/>
    </row>
    <row r="1827" spans="1:7" s="22" customFormat="1" ht="21.75" customHeight="1">
      <c r="A1827" s="175"/>
      <c r="B1827" s="151" t="s">
        <v>1772</v>
      </c>
      <c r="C1827" s="143" t="s">
        <v>89</v>
      </c>
      <c r="D1827" s="135" t="s">
        <v>89</v>
      </c>
      <c r="E1827" s="140"/>
      <c r="F1827" s="140">
        <v>22100</v>
      </c>
      <c r="G1827" s="32"/>
    </row>
    <row r="1828" spans="1:7" s="22" customFormat="1" ht="21.75" customHeight="1">
      <c r="A1828" s="175"/>
      <c r="B1828" s="151" t="s">
        <v>1773</v>
      </c>
      <c r="C1828" s="143" t="s">
        <v>89</v>
      </c>
      <c r="D1828" s="135" t="s">
        <v>89</v>
      </c>
      <c r="E1828" s="140"/>
      <c r="F1828" s="140">
        <v>77300</v>
      </c>
      <c r="G1828" s="32"/>
    </row>
    <row r="1829" spans="1:7" s="22" customFormat="1" ht="44.25" customHeight="1">
      <c r="A1829" s="175">
        <v>6</v>
      </c>
      <c r="B1829" s="1085" t="s">
        <v>1063</v>
      </c>
      <c r="C1829" s="962"/>
      <c r="D1829" s="962"/>
      <c r="E1829" s="962"/>
      <c r="F1829" s="963"/>
      <c r="G1829" s="32"/>
    </row>
    <row r="1830" spans="1:7" s="27" customFormat="1" ht="21.75" customHeight="1">
      <c r="A1830" s="175"/>
      <c r="B1830" s="151" t="s">
        <v>1774</v>
      </c>
      <c r="C1830" s="143" t="s">
        <v>211</v>
      </c>
      <c r="D1830" s="135" t="s">
        <v>96</v>
      </c>
      <c r="E1830" s="140"/>
      <c r="F1830" s="140">
        <f>27192/4</f>
        <v>6798</v>
      </c>
      <c r="G1830" s="707"/>
    </row>
    <row r="1831" spans="1:7" s="27" customFormat="1" ht="21.75" customHeight="1">
      <c r="A1831" s="175"/>
      <c r="B1831" s="151" t="s">
        <v>1775</v>
      </c>
      <c r="C1831" s="143"/>
      <c r="D1831" s="135" t="s">
        <v>89</v>
      </c>
      <c r="E1831" s="140"/>
      <c r="F1831" s="140">
        <f>34012/4</f>
        <v>8503</v>
      </c>
      <c r="G1831" s="707"/>
    </row>
    <row r="1832" spans="1:7" s="27" customFormat="1" ht="21.75" customHeight="1">
      <c r="A1832" s="175"/>
      <c r="B1832" s="151" t="s">
        <v>1776</v>
      </c>
      <c r="C1832" s="143"/>
      <c r="D1832" s="135" t="s">
        <v>89</v>
      </c>
      <c r="E1832" s="140"/>
      <c r="F1832" s="140">
        <f>49192/4</f>
        <v>12298</v>
      </c>
      <c r="G1832" s="707"/>
    </row>
    <row r="1833" spans="1:7" s="27" customFormat="1" ht="21.75" customHeight="1">
      <c r="A1833" s="175"/>
      <c r="B1833" s="151" t="s">
        <v>1777</v>
      </c>
      <c r="C1833" s="143"/>
      <c r="D1833" s="135" t="s">
        <v>89</v>
      </c>
      <c r="E1833" s="140"/>
      <c r="F1833" s="140">
        <f>68420/4</f>
        <v>17105</v>
      </c>
      <c r="G1833" s="707"/>
    </row>
    <row r="1834" spans="1:7" s="27" customFormat="1" ht="21.75" customHeight="1">
      <c r="A1834" s="175"/>
      <c r="B1834" s="151" t="s">
        <v>1778</v>
      </c>
      <c r="C1834" s="143"/>
      <c r="D1834" s="135" t="s">
        <v>89</v>
      </c>
      <c r="E1834" s="140"/>
      <c r="F1834" s="140">
        <f>78408/4</f>
        <v>19602</v>
      </c>
      <c r="G1834" s="707"/>
    </row>
    <row r="1835" spans="1:7" s="22" customFormat="1" ht="21.75" customHeight="1">
      <c r="A1835" s="175"/>
      <c r="B1835" s="151" t="s">
        <v>1779</v>
      </c>
      <c r="C1835" s="143"/>
      <c r="D1835" s="135" t="s">
        <v>89</v>
      </c>
      <c r="E1835" s="140"/>
      <c r="F1835" s="140">
        <f>99220/4</f>
        <v>24805</v>
      </c>
      <c r="G1835" s="32"/>
    </row>
    <row r="1836" spans="1:7" s="22" customFormat="1" ht="21.75" customHeight="1">
      <c r="A1836" s="175"/>
      <c r="B1836" s="151" t="s">
        <v>1780</v>
      </c>
      <c r="C1836" s="143"/>
      <c r="D1836" s="135" t="s">
        <v>89</v>
      </c>
      <c r="E1836" s="140"/>
      <c r="F1836" s="140">
        <f>191180/4</f>
        <v>47795</v>
      </c>
      <c r="G1836" s="32"/>
    </row>
    <row r="1837" spans="1:7" s="22" customFormat="1" ht="21.75" customHeight="1">
      <c r="A1837" s="175"/>
      <c r="B1837" s="151" t="s">
        <v>1781</v>
      </c>
      <c r="C1837" s="143"/>
      <c r="D1837" s="135" t="s">
        <v>96</v>
      </c>
      <c r="E1837" s="140"/>
      <c r="F1837" s="140">
        <f>302588/4</f>
        <v>75647</v>
      </c>
      <c r="G1837" s="32"/>
    </row>
    <row r="1838" spans="1:7" s="22" customFormat="1" ht="21.75" customHeight="1">
      <c r="A1838" s="175"/>
      <c r="B1838" s="151" t="s">
        <v>1782</v>
      </c>
      <c r="C1838" s="143"/>
      <c r="D1838" s="135" t="s">
        <v>89</v>
      </c>
      <c r="E1838" s="140"/>
      <c r="F1838" s="140">
        <f>487608/4</f>
        <v>121902</v>
      </c>
      <c r="G1838" s="32"/>
    </row>
    <row r="1839" spans="1:7" s="22" customFormat="1" ht="21.75" customHeight="1">
      <c r="A1839" s="175"/>
      <c r="B1839" s="151" t="s">
        <v>1783</v>
      </c>
      <c r="C1839" s="143"/>
      <c r="D1839" s="135" t="s">
        <v>89</v>
      </c>
      <c r="E1839" s="140"/>
      <c r="F1839" s="140">
        <f>1030392/4</f>
        <v>257598</v>
      </c>
      <c r="G1839" s="32"/>
    </row>
    <row r="1840" spans="1:7" s="22" customFormat="1" ht="21.75" customHeight="1">
      <c r="A1840" s="175"/>
      <c r="B1840" s="151" t="s">
        <v>1784</v>
      </c>
      <c r="C1840" s="143"/>
      <c r="D1840" s="135" t="s">
        <v>89</v>
      </c>
      <c r="E1840" s="140"/>
      <c r="F1840" s="140">
        <f>1237984/4</f>
        <v>309496</v>
      </c>
      <c r="G1840" s="32"/>
    </row>
    <row r="1841" spans="1:7" s="22" customFormat="1" ht="21.75" customHeight="1">
      <c r="A1841" s="175">
        <v>7</v>
      </c>
      <c r="B1841" s="982" t="s">
        <v>515</v>
      </c>
      <c r="C1841" s="982"/>
      <c r="D1841" s="982"/>
      <c r="E1841" s="982"/>
      <c r="F1841" s="982"/>
      <c r="G1841" s="32"/>
    </row>
    <row r="1842" spans="1:7" s="22" customFormat="1" ht="21.75" customHeight="1">
      <c r="A1842" s="175"/>
      <c r="B1842" s="151" t="s">
        <v>1758</v>
      </c>
      <c r="C1842" s="143" t="s">
        <v>71</v>
      </c>
      <c r="D1842" s="135" t="s">
        <v>96</v>
      </c>
      <c r="E1842" s="140"/>
      <c r="F1842" s="140">
        <v>6820</v>
      </c>
      <c r="G1842" s="32"/>
    </row>
    <row r="1843" spans="1:7" s="22" customFormat="1" ht="21.75" customHeight="1">
      <c r="A1843" s="175"/>
      <c r="B1843" s="151" t="s">
        <v>1759</v>
      </c>
      <c r="C1843" s="143" t="s">
        <v>89</v>
      </c>
      <c r="D1843" s="135" t="s">
        <v>89</v>
      </c>
      <c r="E1843" s="140"/>
      <c r="F1843" s="140">
        <v>9680</v>
      </c>
      <c r="G1843" s="32"/>
    </row>
    <row r="1844" spans="1:7" s="22" customFormat="1" ht="21.75" customHeight="1">
      <c r="A1844" s="175"/>
      <c r="B1844" s="151" t="s">
        <v>1785</v>
      </c>
      <c r="C1844" s="143" t="s">
        <v>89</v>
      </c>
      <c r="D1844" s="135" t="s">
        <v>89</v>
      </c>
      <c r="E1844" s="140"/>
      <c r="F1844" s="140">
        <v>13530</v>
      </c>
      <c r="G1844" s="32"/>
    </row>
    <row r="1845" spans="1:7" s="22" customFormat="1" ht="21.75" customHeight="1">
      <c r="A1845" s="175"/>
      <c r="B1845" s="151" t="s">
        <v>1761</v>
      </c>
      <c r="C1845" s="143" t="s">
        <v>89</v>
      </c>
      <c r="D1845" s="135" t="s">
        <v>89</v>
      </c>
      <c r="E1845" s="140"/>
      <c r="F1845" s="140">
        <v>18040</v>
      </c>
      <c r="G1845" s="32"/>
    </row>
    <row r="1846" spans="1:7" s="22" customFormat="1" ht="21.75" customHeight="1">
      <c r="A1846" s="175"/>
      <c r="B1846" s="151" t="s">
        <v>1786</v>
      </c>
      <c r="C1846" s="143" t="s">
        <v>89</v>
      </c>
      <c r="D1846" s="135" t="s">
        <v>89</v>
      </c>
      <c r="E1846" s="140"/>
      <c r="F1846" s="140">
        <v>23540</v>
      </c>
      <c r="G1846" s="32"/>
    </row>
    <row r="1847" spans="1:7" s="22" customFormat="1" ht="21.75" customHeight="1">
      <c r="A1847" s="175"/>
      <c r="B1847" s="151" t="s">
        <v>1764</v>
      </c>
      <c r="C1847" s="143" t="s">
        <v>89</v>
      </c>
      <c r="D1847" s="135" t="s">
        <v>89</v>
      </c>
      <c r="E1847" s="140"/>
      <c r="F1847" s="140">
        <v>34320</v>
      </c>
      <c r="G1847" s="32"/>
    </row>
    <row r="1848" spans="1:7" s="22" customFormat="1" ht="21.75" customHeight="1">
      <c r="A1848" s="175"/>
      <c r="B1848" s="151" t="s">
        <v>1766</v>
      </c>
      <c r="C1848" s="143" t="s">
        <v>89</v>
      </c>
      <c r="D1848" s="135" t="s">
        <v>89</v>
      </c>
      <c r="E1848" s="140"/>
      <c r="F1848" s="140">
        <v>69520</v>
      </c>
      <c r="G1848" s="32"/>
    </row>
    <row r="1849" spans="1:7" s="22" customFormat="1" ht="21.75" customHeight="1">
      <c r="A1849" s="175"/>
      <c r="B1849" s="151" t="s">
        <v>1787</v>
      </c>
      <c r="C1849" s="143" t="s">
        <v>89</v>
      </c>
      <c r="D1849" s="135" t="s">
        <v>89</v>
      </c>
      <c r="E1849" s="140"/>
      <c r="F1849" s="140">
        <v>114070</v>
      </c>
      <c r="G1849" s="32"/>
    </row>
    <row r="1850" spans="1:7" s="22" customFormat="1" ht="21.75" customHeight="1">
      <c r="A1850" s="175"/>
      <c r="B1850" s="151" t="s">
        <v>1788</v>
      </c>
      <c r="C1850" s="143" t="s">
        <v>89</v>
      </c>
      <c r="D1850" s="135" t="s">
        <v>89</v>
      </c>
      <c r="E1850" s="140"/>
      <c r="F1850" s="140">
        <v>249480</v>
      </c>
      <c r="G1850" s="32"/>
    </row>
    <row r="1851" spans="1:7" s="22" customFormat="1" ht="21.75" customHeight="1">
      <c r="A1851" s="175"/>
      <c r="B1851" s="151" t="s">
        <v>1789</v>
      </c>
      <c r="C1851" s="143" t="s">
        <v>89</v>
      </c>
      <c r="D1851" s="135" t="s">
        <v>89</v>
      </c>
      <c r="E1851" s="140"/>
      <c r="F1851" s="140">
        <v>387860</v>
      </c>
      <c r="G1851" s="32"/>
    </row>
    <row r="1852" spans="1:7" s="22" customFormat="1" ht="21.75" customHeight="1">
      <c r="A1852" s="175"/>
      <c r="B1852" s="151" t="s">
        <v>1790</v>
      </c>
      <c r="C1852" s="143" t="s">
        <v>72</v>
      </c>
      <c r="D1852" s="135" t="s">
        <v>89</v>
      </c>
      <c r="E1852" s="140"/>
      <c r="F1852" s="140">
        <v>126170</v>
      </c>
      <c r="G1852" s="32"/>
    </row>
    <row r="1853" spans="1:7" s="22" customFormat="1" ht="21.75" customHeight="1">
      <c r="A1853" s="175"/>
      <c r="B1853" s="151" t="s">
        <v>1791</v>
      </c>
      <c r="C1853" s="143" t="s">
        <v>89</v>
      </c>
      <c r="D1853" s="135" t="s">
        <v>89</v>
      </c>
      <c r="E1853" s="140"/>
      <c r="F1853" s="140">
        <v>264000</v>
      </c>
      <c r="G1853" s="32"/>
    </row>
    <row r="1854" spans="1:7" s="22" customFormat="1" ht="21.75" customHeight="1">
      <c r="A1854" s="175"/>
      <c r="B1854" s="151" t="s">
        <v>1792</v>
      </c>
      <c r="C1854" s="143" t="s">
        <v>89</v>
      </c>
      <c r="D1854" s="135" t="s">
        <v>89</v>
      </c>
      <c r="E1854" s="140"/>
      <c r="F1854" s="140">
        <v>409860</v>
      </c>
      <c r="G1854" s="32"/>
    </row>
    <row r="1855" spans="1:7" s="22" customFormat="1" ht="21.75" customHeight="1">
      <c r="A1855" s="175"/>
      <c r="B1855" s="151" t="s">
        <v>1793</v>
      </c>
      <c r="C1855" s="143" t="s">
        <v>132</v>
      </c>
      <c r="D1855" s="135" t="s">
        <v>89</v>
      </c>
      <c r="E1855" s="140"/>
      <c r="F1855" s="140">
        <v>53350</v>
      </c>
      <c r="G1855" s="32"/>
    </row>
    <row r="1856" spans="1:7" s="22" customFormat="1" ht="21.75" customHeight="1">
      <c r="A1856" s="175"/>
      <c r="B1856" s="151" t="s">
        <v>1794</v>
      </c>
      <c r="C1856" s="143" t="s">
        <v>89</v>
      </c>
      <c r="D1856" s="135" t="s">
        <v>89</v>
      </c>
      <c r="E1856" s="140"/>
      <c r="F1856" s="140">
        <v>75240</v>
      </c>
      <c r="G1856" s="32"/>
    </row>
    <row r="1857" spans="1:7" s="22" customFormat="1" ht="21.75" customHeight="1">
      <c r="A1857" s="175"/>
      <c r="B1857" s="151" t="s">
        <v>1795</v>
      </c>
      <c r="C1857" s="143" t="s">
        <v>89</v>
      </c>
      <c r="D1857" s="135" t="s">
        <v>89</v>
      </c>
      <c r="E1857" s="140"/>
      <c r="F1857" s="140">
        <v>161040</v>
      </c>
      <c r="G1857" s="32"/>
    </row>
    <row r="1858" spans="1:7" s="22" customFormat="1" ht="21.75" customHeight="1">
      <c r="A1858" s="175"/>
      <c r="B1858" s="151" t="s">
        <v>1796</v>
      </c>
      <c r="C1858" s="143" t="s">
        <v>89</v>
      </c>
      <c r="D1858" s="135" t="s">
        <v>89</v>
      </c>
      <c r="E1858" s="140"/>
      <c r="F1858" s="140">
        <v>336600</v>
      </c>
      <c r="G1858" s="32"/>
    </row>
    <row r="1859" spans="1:7" s="22" customFormat="1" ht="39.75" customHeight="1">
      <c r="A1859" s="175">
        <v>8</v>
      </c>
      <c r="B1859" s="998" t="s">
        <v>1157</v>
      </c>
      <c r="C1859" s="861"/>
      <c r="D1859" s="861"/>
      <c r="E1859" s="861"/>
      <c r="F1859" s="862"/>
      <c r="G1859" s="32"/>
    </row>
    <row r="1860" spans="1:7" s="22" customFormat="1" ht="36">
      <c r="A1860" s="175"/>
      <c r="B1860" s="302" t="s">
        <v>1860</v>
      </c>
      <c r="C1860" s="297" t="s">
        <v>381</v>
      </c>
      <c r="D1860" s="150" t="s">
        <v>96</v>
      </c>
      <c r="E1860" s="140"/>
      <c r="F1860" s="140">
        <v>6140</v>
      </c>
      <c r="G1860" s="32"/>
    </row>
    <row r="1861" spans="1:7" s="22" customFormat="1" ht="21.75" customHeight="1">
      <c r="A1861" s="175"/>
      <c r="B1861" s="302" t="s">
        <v>1797</v>
      </c>
      <c r="C1861" s="143"/>
      <c r="D1861" s="150" t="s">
        <v>89</v>
      </c>
      <c r="E1861" s="140"/>
      <c r="F1861" s="140">
        <v>7800</v>
      </c>
      <c r="G1861" s="32"/>
    </row>
    <row r="1862" spans="1:7" s="22" customFormat="1" ht="21.75" customHeight="1">
      <c r="A1862" s="175"/>
      <c r="B1862" s="302" t="s">
        <v>1798</v>
      </c>
      <c r="C1862" s="143"/>
      <c r="D1862" s="150" t="s">
        <v>89</v>
      </c>
      <c r="E1862" s="140"/>
      <c r="F1862" s="140">
        <v>12000</v>
      </c>
      <c r="G1862" s="32"/>
    </row>
    <row r="1863" spans="1:7" s="22" customFormat="1" ht="21.75" customHeight="1">
      <c r="A1863" s="175"/>
      <c r="B1863" s="302" t="s">
        <v>1799</v>
      </c>
      <c r="C1863" s="143"/>
      <c r="D1863" s="150" t="s">
        <v>89</v>
      </c>
      <c r="E1863" s="140"/>
      <c r="F1863" s="140">
        <v>17500</v>
      </c>
      <c r="G1863" s="32"/>
    </row>
    <row r="1864" spans="1:7" s="22" customFormat="1" ht="21.75" customHeight="1">
      <c r="A1864" s="175"/>
      <c r="B1864" s="302" t="s">
        <v>1800</v>
      </c>
      <c r="C1864" s="143"/>
      <c r="D1864" s="150" t="s">
        <v>89</v>
      </c>
      <c r="E1864" s="140"/>
      <c r="F1864" s="140">
        <v>15600</v>
      </c>
      <c r="G1864" s="32"/>
    </row>
    <row r="1865" spans="1:7" s="22" customFormat="1" ht="21.75" customHeight="1">
      <c r="A1865" s="175"/>
      <c r="B1865" s="302" t="s">
        <v>1801</v>
      </c>
      <c r="C1865" s="143"/>
      <c r="D1865" s="150" t="s">
        <v>89</v>
      </c>
      <c r="E1865" s="140"/>
      <c r="F1865" s="140">
        <v>23000</v>
      </c>
      <c r="G1865" s="32"/>
    </row>
    <row r="1866" spans="1:7" s="22" customFormat="1" ht="21.75" customHeight="1">
      <c r="A1866" s="175"/>
      <c r="B1866" s="302" t="s">
        <v>1802</v>
      </c>
      <c r="C1866" s="143"/>
      <c r="D1866" s="150" t="s">
        <v>89</v>
      </c>
      <c r="E1866" s="140"/>
      <c r="F1866" s="140">
        <v>18000</v>
      </c>
      <c r="G1866" s="32"/>
    </row>
    <row r="1867" spans="1:7" s="22" customFormat="1" ht="21.75" customHeight="1">
      <c r="A1867" s="175"/>
      <c r="B1867" s="302" t="s">
        <v>1803</v>
      </c>
      <c r="C1867" s="143"/>
      <c r="D1867" s="150" t="s">
        <v>89</v>
      </c>
      <c r="E1867" s="140"/>
      <c r="F1867" s="140">
        <v>20800</v>
      </c>
      <c r="G1867" s="32"/>
    </row>
    <row r="1868" spans="1:7" s="22" customFormat="1" ht="21.75" customHeight="1">
      <c r="A1868" s="175"/>
      <c r="B1868" s="302" t="s">
        <v>1804</v>
      </c>
      <c r="C1868" s="143"/>
      <c r="D1868" s="150" t="s">
        <v>89</v>
      </c>
      <c r="E1868" s="140"/>
      <c r="F1868" s="140">
        <v>43500</v>
      </c>
      <c r="G1868" s="32"/>
    </row>
    <row r="1869" spans="1:7" s="22" customFormat="1" ht="21.75" customHeight="1">
      <c r="A1869" s="175"/>
      <c r="B1869" s="302" t="s">
        <v>1805</v>
      </c>
      <c r="C1869" s="143"/>
      <c r="D1869" s="150" t="s">
        <v>89</v>
      </c>
      <c r="E1869" s="140"/>
      <c r="F1869" s="140">
        <v>42000</v>
      </c>
      <c r="G1869" s="32"/>
    </row>
    <row r="1870" spans="1:7" s="22" customFormat="1" ht="21.75" customHeight="1">
      <c r="A1870" s="175"/>
      <c r="B1870" s="302" t="s">
        <v>1806</v>
      </c>
      <c r="C1870" s="143"/>
      <c r="D1870" s="150" t="s">
        <v>89</v>
      </c>
      <c r="E1870" s="140"/>
      <c r="F1870" s="140">
        <v>66000</v>
      </c>
      <c r="G1870" s="32"/>
    </row>
    <row r="1871" spans="1:7" s="22" customFormat="1" ht="21.75" customHeight="1">
      <c r="A1871" s="175"/>
      <c r="B1871" s="302" t="s">
        <v>1807</v>
      </c>
      <c r="C1871" s="143"/>
      <c r="D1871" s="150" t="s">
        <v>89</v>
      </c>
      <c r="E1871" s="140"/>
      <c r="F1871" s="140">
        <v>83000</v>
      </c>
      <c r="G1871" s="32"/>
    </row>
    <row r="1872" spans="1:7" s="22" customFormat="1" ht="21.75" customHeight="1">
      <c r="A1872" s="175"/>
      <c r="B1872" s="302" t="s">
        <v>1808</v>
      </c>
      <c r="C1872" s="143"/>
      <c r="D1872" s="150" t="s">
        <v>89</v>
      </c>
      <c r="E1872" s="140"/>
      <c r="F1872" s="140">
        <v>108000</v>
      </c>
      <c r="G1872" s="32"/>
    </row>
    <row r="1873" spans="1:7" s="22" customFormat="1" ht="21.75" customHeight="1">
      <c r="A1873" s="175"/>
      <c r="B1873" s="302" t="s">
        <v>1809</v>
      </c>
      <c r="C1873" s="143"/>
      <c r="D1873" s="150" t="s">
        <v>89</v>
      </c>
      <c r="E1873" s="140"/>
      <c r="F1873" s="140">
        <v>185000</v>
      </c>
      <c r="G1873" s="32"/>
    </row>
    <row r="1874" spans="1:7" s="22" customFormat="1" ht="21.75" customHeight="1">
      <c r="A1874" s="175"/>
      <c r="B1874" s="302" t="s">
        <v>1810</v>
      </c>
      <c r="C1874" s="143"/>
      <c r="D1874" s="150" t="s">
        <v>89</v>
      </c>
      <c r="E1874" s="140"/>
      <c r="F1874" s="140">
        <v>225000</v>
      </c>
      <c r="G1874" s="32"/>
    </row>
    <row r="1875" spans="1:7" s="22" customFormat="1" ht="21.75" customHeight="1">
      <c r="A1875" s="175"/>
      <c r="B1875" s="302" t="s">
        <v>1811</v>
      </c>
      <c r="C1875" s="143"/>
      <c r="D1875" s="150" t="s">
        <v>89</v>
      </c>
      <c r="E1875" s="140"/>
      <c r="F1875" s="140">
        <v>179000</v>
      </c>
      <c r="G1875" s="32"/>
    </row>
    <row r="1876" spans="1:7" s="22" customFormat="1" ht="21.75" customHeight="1">
      <c r="A1876" s="175"/>
      <c r="B1876" s="302" t="s">
        <v>1812</v>
      </c>
      <c r="C1876" s="143"/>
      <c r="D1876" s="150" t="s">
        <v>89</v>
      </c>
      <c r="E1876" s="140"/>
      <c r="F1876" s="140">
        <v>233700</v>
      </c>
      <c r="G1876" s="32"/>
    </row>
    <row r="1877" spans="1:7" s="22" customFormat="1" ht="57" customHeight="1">
      <c r="A1877" s="175">
        <v>9</v>
      </c>
      <c r="B1877" s="998" t="s">
        <v>509</v>
      </c>
      <c r="C1877" s="999"/>
      <c r="D1877" s="999"/>
      <c r="E1877" s="999"/>
      <c r="F1877" s="1000"/>
      <c r="G1877" s="32"/>
    </row>
    <row r="1878" spans="1:7" s="22" customFormat="1" ht="36">
      <c r="A1878" s="175" t="s">
        <v>371</v>
      </c>
      <c r="B1878" s="298" t="s">
        <v>216</v>
      </c>
      <c r="C1878" s="172" t="s">
        <v>320</v>
      </c>
      <c r="D1878" s="150"/>
      <c r="E1878" s="140"/>
      <c r="F1878" s="140"/>
      <c r="G1878" s="32"/>
    </row>
    <row r="1879" spans="1:7" s="22" customFormat="1" ht="21.75" customHeight="1">
      <c r="A1879" s="175"/>
      <c r="B1879" s="296" t="s">
        <v>1813</v>
      </c>
      <c r="C1879" s="143"/>
      <c r="D1879" s="150" t="s">
        <v>96</v>
      </c>
      <c r="E1879" s="140"/>
      <c r="F1879" s="140">
        <v>18560</v>
      </c>
      <c r="G1879" s="32"/>
    </row>
    <row r="1880" spans="1:7" s="22" customFormat="1" ht="21.75" customHeight="1">
      <c r="A1880" s="175"/>
      <c r="B1880" s="296" t="s">
        <v>1814</v>
      </c>
      <c r="C1880" s="143"/>
      <c r="D1880" s="150" t="s">
        <v>89</v>
      </c>
      <c r="E1880" s="140"/>
      <c r="F1880" s="140">
        <v>20080</v>
      </c>
      <c r="G1880" s="32"/>
    </row>
    <row r="1881" spans="1:7" s="22" customFormat="1" ht="21.75" customHeight="1">
      <c r="A1881" s="175"/>
      <c r="B1881" s="296" t="s">
        <v>1815</v>
      </c>
      <c r="C1881" s="143"/>
      <c r="D1881" s="150" t="s">
        <v>89</v>
      </c>
      <c r="E1881" s="140"/>
      <c r="F1881" s="140">
        <v>33120</v>
      </c>
      <c r="G1881" s="32"/>
    </row>
    <row r="1882" spans="1:7" s="22" customFormat="1" ht="21.75" customHeight="1">
      <c r="A1882" s="175"/>
      <c r="B1882" s="296" t="s">
        <v>1816</v>
      </c>
      <c r="C1882" s="143"/>
      <c r="D1882" s="150" t="s">
        <v>89</v>
      </c>
      <c r="E1882" s="140"/>
      <c r="F1882" s="140">
        <v>37040</v>
      </c>
      <c r="G1882" s="32"/>
    </row>
    <row r="1883" spans="1:7" s="22" customFormat="1" ht="21.75" customHeight="1">
      <c r="A1883" s="175"/>
      <c r="B1883" s="296" t="s">
        <v>1817</v>
      </c>
      <c r="C1883" s="143"/>
      <c r="D1883" s="150" t="s">
        <v>89</v>
      </c>
      <c r="E1883" s="140"/>
      <c r="F1883" s="140">
        <v>43200</v>
      </c>
      <c r="G1883" s="32"/>
    </row>
    <row r="1884" spans="1:7" s="22" customFormat="1" ht="21.75" customHeight="1">
      <c r="A1884" s="175"/>
      <c r="B1884" s="296" t="s">
        <v>1818</v>
      </c>
      <c r="C1884" s="143"/>
      <c r="D1884" s="150" t="s">
        <v>96</v>
      </c>
      <c r="E1884" s="140"/>
      <c r="F1884" s="140">
        <v>52160</v>
      </c>
      <c r="G1884" s="32"/>
    </row>
    <row r="1885" spans="1:7" s="22" customFormat="1" ht="21.75" customHeight="1">
      <c r="A1885" s="175"/>
      <c r="B1885" s="296" t="s">
        <v>1819</v>
      </c>
      <c r="C1885" s="143"/>
      <c r="D1885" s="150" t="s">
        <v>89</v>
      </c>
      <c r="E1885" s="140"/>
      <c r="F1885" s="140">
        <v>88800</v>
      </c>
      <c r="G1885" s="32"/>
    </row>
    <row r="1886" spans="1:7" s="22" customFormat="1" ht="21.75" customHeight="1">
      <c r="A1886" s="175"/>
      <c r="B1886" s="296" t="s">
        <v>1820</v>
      </c>
      <c r="C1886" s="143"/>
      <c r="D1886" s="150" t="s">
        <v>89</v>
      </c>
      <c r="E1886" s="140"/>
      <c r="F1886" s="140">
        <v>113440</v>
      </c>
      <c r="G1886" s="32"/>
    </row>
    <row r="1887" spans="1:7" s="22" customFormat="1" ht="21.75" customHeight="1">
      <c r="A1887" s="175"/>
      <c r="B1887" s="296" t="s">
        <v>1821</v>
      </c>
      <c r="C1887" s="143"/>
      <c r="D1887" s="150" t="s">
        <v>89</v>
      </c>
      <c r="E1887" s="140"/>
      <c r="F1887" s="140">
        <v>138000</v>
      </c>
      <c r="G1887" s="32"/>
    </row>
    <row r="1888" spans="1:7" s="22" customFormat="1" ht="21.75" customHeight="1">
      <c r="A1888" s="175"/>
      <c r="B1888" s="296" t="s">
        <v>1822</v>
      </c>
      <c r="C1888" s="143"/>
      <c r="D1888" s="150" t="s">
        <v>89</v>
      </c>
      <c r="E1888" s="140"/>
      <c r="F1888" s="140">
        <v>182160</v>
      </c>
      <c r="G1888" s="32"/>
    </row>
    <row r="1889" spans="1:7" s="22" customFormat="1" ht="21.75" customHeight="1">
      <c r="A1889" s="175"/>
      <c r="B1889" s="296" t="s">
        <v>1823</v>
      </c>
      <c r="C1889" s="143"/>
      <c r="D1889" s="150" t="s">
        <v>89</v>
      </c>
      <c r="E1889" s="140"/>
      <c r="F1889" s="140">
        <v>285760</v>
      </c>
      <c r="G1889" s="32"/>
    </row>
    <row r="1890" spans="1:7" s="22" customFormat="1" ht="21.75" customHeight="1">
      <c r="A1890" s="175"/>
      <c r="B1890" s="296" t="s">
        <v>1824</v>
      </c>
      <c r="C1890" s="143"/>
      <c r="D1890" s="150" t="s">
        <v>89</v>
      </c>
      <c r="E1890" s="140"/>
      <c r="F1890" s="140">
        <v>396000</v>
      </c>
      <c r="G1890" s="32"/>
    </row>
    <row r="1891" spans="1:7" s="22" customFormat="1" ht="21.75" customHeight="1">
      <c r="A1891" s="175"/>
      <c r="B1891" s="296" t="s">
        <v>1825</v>
      </c>
      <c r="C1891" s="143"/>
      <c r="D1891" s="150" t="s">
        <v>89</v>
      </c>
      <c r="E1891" s="140"/>
      <c r="F1891" s="140">
        <v>423120</v>
      </c>
      <c r="G1891" s="32"/>
    </row>
    <row r="1892" spans="1:7" s="22" customFormat="1" ht="21.75" customHeight="1">
      <c r="A1892" s="175"/>
      <c r="B1892" s="296" t="s">
        <v>1826</v>
      </c>
      <c r="C1892" s="143"/>
      <c r="D1892" s="150" t="s">
        <v>89</v>
      </c>
      <c r="E1892" s="140"/>
      <c r="F1892" s="140">
        <v>544000</v>
      </c>
      <c r="G1892" s="32"/>
    </row>
    <row r="1893" spans="1:7" s="22" customFormat="1" ht="36">
      <c r="A1893" s="175" t="s">
        <v>368</v>
      </c>
      <c r="B1893" s="303" t="s">
        <v>217</v>
      </c>
      <c r="C1893" s="172" t="s">
        <v>320</v>
      </c>
      <c r="D1893" s="150"/>
      <c r="E1893" s="140"/>
      <c r="F1893" s="140"/>
      <c r="G1893" s="32"/>
    </row>
    <row r="1894" spans="1:7" s="22" customFormat="1" ht="21.75" customHeight="1">
      <c r="A1894" s="175"/>
      <c r="B1894" s="296" t="s">
        <v>1827</v>
      </c>
      <c r="C1894" s="143"/>
      <c r="D1894" s="150" t="s">
        <v>96</v>
      </c>
      <c r="E1894" s="140"/>
      <c r="F1894" s="140">
        <v>22000</v>
      </c>
      <c r="G1894" s="32"/>
    </row>
    <row r="1895" spans="1:7" s="22" customFormat="1" ht="21.75" customHeight="1">
      <c r="A1895" s="175"/>
      <c r="B1895" s="296" t="s">
        <v>1828</v>
      </c>
      <c r="C1895" s="143"/>
      <c r="D1895" s="150" t="s">
        <v>89</v>
      </c>
      <c r="E1895" s="140"/>
      <c r="F1895" s="140">
        <v>38800</v>
      </c>
      <c r="G1895" s="32"/>
    </row>
    <row r="1896" spans="1:7" s="22" customFormat="1" ht="21.75" customHeight="1">
      <c r="A1896" s="175"/>
      <c r="B1896" s="296" t="s">
        <v>1829</v>
      </c>
      <c r="C1896" s="143"/>
      <c r="D1896" s="150" t="s">
        <v>89</v>
      </c>
      <c r="E1896" s="140"/>
      <c r="F1896" s="140">
        <v>58160</v>
      </c>
      <c r="G1896" s="32"/>
    </row>
    <row r="1897" spans="1:7" s="22" customFormat="1" ht="21.75" customHeight="1">
      <c r="A1897" s="175"/>
      <c r="B1897" s="296" t="s">
        <v>1830</v>
      </c>
      <c r="C1897" s="143"/>
      <c r="D1897" s="150" t="s">
        <v>89</v>
      </c>
      <c r="E1897" s="140"/>
      <c r="F1897" s="140">
        <v>143600</v>
      </c>
      <c r="G1897" s="32"/>
    </row>
    <row r="1898" spans="1:7" s="22" customFormat="1" ht="21.75" customHeight="1">
      <c r="A1898" s="175"/>
      <c r="B1898" s="296" t="s">
        <v>1831</v>
      </c>
      <c r="C1898" s="143"/>
      <c r="D1898" s="150" t="s">
        <v>89</v>
      </c>
      <c r="E1898" s="140"/>
      <c r="F1898" s="140">
        <v>224560</v>
      </c>
      <c r="G1898" s="32"/>
    </row>
    <row r="1899" spans="1:7" s="22" customFormat="1" ht="21.75" customHeight="1">
      <c r="A1899" s="175"/>
      <c r="B1899" s="296" t="s">
        <v>1832</v>
      </c>
      <c r="C1899" s="143"/>
      <c r="D1899" s="150" t="s">
        <v>89</v>
      </c>
      <c r="E1899" s="140"/>
      <c r="F1899" s="140">
        <v>480000</v>
      </c>
      <c r="G1899" s="32"/>
    </row>
    <row r="1900" spans="1:7" s="22" customFormat="1" ht="21.75" customHeight="1">
      <c r="A1900" s="175"/>
      <c r="B1900" s="296" t="s">
        <v>1833</v>
      </c>
      <c r="C1900" s="143"/>
      <c r="D1900" s="150" t="s">
        <v>89</v>
      </c>
      <c r="E1900" s="140"/>
      <c r="F1900" s="140">
        <v>672000</v>
      </c>
      <c r="G1900" s="32"/>
    </row>
    <row r="1901" spans="1:7" s="22" customFormat="1" ht="36">
      <c r="A1901" s="175" t="s">
        <v>369</v>
      </c>
      <c r="B1901" s="298" t="s">
        <v>218</v>
      </c>
      <c r="C1901" s="172" t="s">
        <v>320</v>
      </c>
      <c r="D1901" s="150"/>
      <c r="E1901" s="140"/>
      <c r="F1901" s="140"/>
      <c r="G1901" s="32"/>
    </row>
    <row r="1902" spans="1:7" s="22" customFormat="1" ht="21.75" customHeight="1">
      <c r="A1902" s="175"/>
      <c r="B1902" s="296" t="s">
        <v>1813</v>
      </c>
      <c r="C1902" s="143"/>
      <c r="D1902" s="150" t="s">
        <v>96</v>
      </c>
      <c r="E1902" s="140"/>
      <c r="F1902" s="140">
        <v>20800</v>
      </c>
      <c r="G1902" s="32"/>
    </row>
    <row r="1903" spans="1:7" s="22" customFormat="1" ht="21.75" customHeight="1">
      <c r="A1903" s="175"/>
      <c r="B1903" s="296" t="s">
        <v>1814</v>
      </c>
      <c r="C1903" s="143"/>
      <c r="D1903" s="150" t="s">
        <v>89</v>
      </c>
      <c r="E1903" s="140"/>
      <c r="F1903" s="140">
        <v>22320</v>
      </c>
      <c r="G1903" s="32"/>
    </row>
    <row r="1904" spans="1:7" s="22" customFormat="1" ht="21.75" customHeight="1">
      <c r="A1904" s="175"/>
      <c r="B1904" s="296" t="s">
        <v>1815</v>
      </c>
      <c r="C1904" s="143"/>
      <c r="D1904" s="150" t="s">
        <v>89</v>
      </c>
      <c r="E1904" s="140"/>
      <c r="F1904" s="140">
        <v>36000</v>
      </c>
      <c r="G1904" s="32"/>
    </row>
    <row r="1905" spans="1:7" s="22" customFormat="1" ht="21.75" customHeight="1">
      <c r="A1905" s="175"/>
      <c r="B1905" s="296" t="s">
        <v>1816</v>
      </c>
      <c r="C1905" s="143"/>
      <c r="D1905" s="150" t="s">
        <v>89</v>
      </c>
      <c r="E1905" s="140"/>
      <c r="F1905" s="140">
        <v>39920</v>
      </c>
      <c r="G1905" s="32"/>
    </row>
    <row r="1906" spans="1:7" s="22" customFormat="1" ht="21.75" customHeight="1">
      <c r="A1906" s="175"/>
      <c r="B1906" s="296" t="s">
        <v>1817</v>
      </c>
      <c r="C1906" s="143"/>
      <c r="D1906" s="150" t="s">
        <v>89</v>
      </c>
      <c r="E1906" s="140"/>
      <c r="F1906" s="140">
        <v>48560</v>
      </c>
      <c r="G1906" s="32"/>
    </row>
    <row r="1907" spans="1:7" s="22" customFormat="1" ht="21.75" customHeight="1">
      <c r="A1907" s="175"/>
      <c r="B1907" s="296" t="s">
        <v>1818</v>
      </c>
      <c r="C1907" s="143"/>
      <c r="D1907" s="150" t="s">
        <v>89</v>
      </c>
      <c r="E1907" s="140"/>
      <c r="F1907" s="140">
        <v>55920</v>
      </c>
      <c r="G1907" s="32"/>
    </row>
    <row r="1908" spans="1:7" s="22" customFormat="1" ht="21.75" customHeight="1">
      <c r="A1908" s="175"/>
      <c r="B1908" s="296" t="s">
        <v>1819</v>
      </c>
      <c r="C1908" s="143"/>
      <c r="D1908" s="150" t="s">
        <v>89</v>
      </c>
      <c r="E1908" s="140"/>
      <c r="F1908" s="140">
        <v>100000</v>
      </c>
      <c r="G1908" s="32"/>
    </row>
    <row r="1909" spans="1:7" s="22" customFormat="1" ht="21.75" customHeight="1">
      <c r="A1909" s="175"/>
      <c r="B1909" s="296" t="s">
        <v>1820</v>
      </c>
      <c r="C1909" s="143"/>
      <c r="D1909" s="150" t="s">
        <v>89</v>
      </c>
      <c r="E1909" s="140"/>
      <c r="F1909" s="140">
        <v>127600</v>
      </c>
      <c r="G1909" s="32"/>
    </row>
    <row r="1910" spans="1:7" s="22" customFormat="1" ht="21.75" customHeight="1">
      <c r="A1910" s="175"/>
      <c r="B1910" s="296" t="s">
        <v>1821</v>
      </c>
      <c r="C1910" s="143"/>
      <c r="D1910" s="150" t="s">
        <v>89</v>
      </c>
      <c r="E1910" s="140"/>
      <c r="F1910" s="140">
        <v>155200</v>
      </c>
      <c r="G1910" s="32"/>
    </row>
    <row r="1911" spans="1:7" s="22" customFormat="1" ht="21.75" customHeight="1">
      <c r="A1911" s="175"/>
      <c r="B1911" s="296" t="s">
        <v>1822</v>
      </c>
      <c r="C1911" s="143"/>
      <c r="D1911" s="150" t="s">
        <v>89</v>
      </c>
      <c r="E1911" s="140"/>
      <c r="F1911" s="140">
        <v>206400</v>
      </c>
      <c r="G1911" s="32"/>
    </row>
    <row r="1912" spans="1:7" s="22" customFormat="1" ht="35.25" customHeight="1">
      <c r="A1912" s="175" t="s">
        <v>373</v>
      </c>
      <c r="B1912" s="303" t="s">
        <v>219</v>
      </c>
      <c r="C1912" s="172" t="s">
        <v>320</v>
      </c>
      <c r="D1912" s="150"/>
      <c r="E1912" s="140"/>
      <c r="F1912" s="140"/>
      <c r="G1912" s="32"/>
    </row>
    <row r="1913" spans="1:7" s="22" customFormat="1" ht="21" customHeight="1">
      <c r="A1913" s="175"/>
      <c r="B1913" s="296" t="s">
        <v>1827</v>
      </c>
      <c r="C1913" s="143"/>
      <c r="D1913" s="150" t="s">
        <v>96</v>
      </c>
      <c r="E1913" s="140"/>
      <c r="F1913" s="140">
        <v>24240</v>
      </c>
      <c r="G1913" s="32"/>
    </row>
    <row r="1914" spans="1:7" s="22" customFormat="1" ht="21" customHeight="1">
      <c r="A1914" s="175"/>
      <c r="B1914" s="296" t="s">
        <v>1828</v>
      </c>
      <c r="C1914" s="143"/>
      <c r="D1914" s="150" t="s">
        <v>89</v>
      </c>
      <c r="E1914" s="140"/>
      <c r="F1914" s="140">
        <v>41680</v>
      </c>
      <c r="G1914" s="32"/>
    </row>
    <row r="1915" spans="1:7" s="22" customFormat="1" ht="21" customHeight="1">
      <c r="A1915" s="175"/>
      <c r="B1915" s="296" t="s">
        <v>1829</v>
      </c>
      <c r="C1915" s="143"/>
      <c r="D1915" s="150" t="s">
        <v>89</v>
      </c>
      <c r="E1915" s="140"/>
      <c r="F1915" s="140">
        <v>61920</v>
      </c>
      <c r="G1915" s="32"/>
    </row>
    <row r="1916" spans="1:7" s="22" customFormat="1" ht="21" customHeight="1">
      <c r="A1916" s="175"/>
      <c r="B1916" s="296" t="s">
        <v>1830</v>
      </c>
      <c r="C1916" s="143"/>
      <c r="D1916" s="150" t="s">
        <v>89</v>
      </c>
      <c r="E1916" s="140"/>
      <c r="F1916" s="140">
        <v>164000</v>
      </c>
      <c r="G1916" s="32"/>
    </row>
    <row r="1917" spans="1:7" s="22" customFormat="1" ht="21" customHeight="1">
      <c r="A1917" s="175"/>
      <c r="B1917" s="296" t="s">
        <v>1831</v>
      </c>
      <c r="C1917" s="143"/>
      <c r="D1917" s="150" t="s">
        <v>96</v>
      </c>
      <c r="E1917" s="140"/>
      <c r="F1917" s="140">
        <v>252000</v>
      </c>
      <c r="G1917" s="32"/>
    </row>
    <row r="1918" spans="1:7" s="22" customFormat="1" ht="21.75" customHeight="1">
      <c r="A1918" s="175">
        <v>10</v>
      </c>
      <c r="B1918" s="390" t="s">
        <v>92</v>
      </c>
      <c r="C1918" s="379"/>
      <c r="D1918" s="391"/>
      <c r="E1918" s="377"/>
      <c r="F1918" s="377"/>
      <c r="G1918" s="32"/>
    </row>
    <row r="1919" spans="1:7" s="22" customFormat="1" ht="21.75" customHeight="1">
      <c r="A1919" s="175"/>
      <c r="B1919" s="203" t="s">
        <v>287</v>
      </c>
      <c r="C1919" s="143"/>
      <c r="D1919" s="156" t="s">
        <v>30</v>
      </c>
      <c r="E1919" s="140"/>
      <c r="F1919" s="140">
        <v>3410000</v>
      </c>
      <c r="G1919" s="32"/>
    </row>
    <row r="1920" spans="1:7" s="22" customFormat="1" ht="21.75" customHeight="1">
      <c r="A1920" s="175"/>
      <c r="B1920" s="203" t="s">
        <v>288</v>
      </c>
      <c r="C1920" s="143"/>
      <c r="D1920" s="135" t="s">
        <v>89</v>
      </c>
      <c r="E1920" s="140"/>
      <c r="F1920" s="140">
        <v>7340000</v>
      </c>
      <c r="G1920" s="32"/>
    </row>
    <row r="1921" spans="1:7" s="22" customFormat="1" ht="21.75" customHeight="1">
      <c r="A1921" s="175"/>
      <c r="B1921" s="203" t="s">
        <v>289</v>
      </c>
      <c r="C1921" s="143"/>
      <c r="D1921" s="135" t="s">
        <v>89</v>
      </c>
      <c r="E1921" s="140"/>
      <c r="F1921" s="140">
        <v>10230000</v>
      </c>
      <c r="G1921" s="32"/>
    </row>
    <row r="1922" spans="1:7" s="22" customFormat="1" ht="21.75" customHeight="1">
      <c r="A1922" s="175"/>
      <c r="B1922" s="203" t="s">
        <v>290</v>
      </c>
      <c r="C1922" s="143"/>
      <c r="D1922" s="135" t="s">
        <v>89</v>
      </c>
      <c r="E1922" s="140"/>
      <c r="F1922" s="140">
        <v>12780000</v>
      </c>
      <c r="G1922" s="32"/>
    </row>
    <row r="1923" spans="1:7" s="22" customFormat="1" ht="21.75" customHeight="1">
      <c r="A1923" s="175"/>
      <c r="B1923" s="203" t="s">
        <v>291</v>
      </c>
      <c r="C1923" s="143"/>
      <c r="D1923" s="135" t="s">
        <v>89</v>
      </c>
      <c r="E1923" s="140"/>
      <c r="F1923" s="140">
        <v>15330000</v>
      </c>
      <c r="G1923" s="32"/>
    </row>
    <row r="1924" spans="1:7" s="22" customFormat="1" ht="21.75" customHeight="1">
      <c r="A1924" s="175"/>
      <c r="B1924" s="203" t="s">
        <v>292</v>
      </c>
      <c r="C1924" s="143"/>
      <c r="D1924" s="135" t="s">
        <v>89</v>
      </c>
      <c r="E1924" s="140"/>
      <c r="F1924" s="140">
        <v>3780000</v>
      </c>
      <c r="G1924" s="32"/>
    </row>
    <row r="1925" spans="1:7" s="22" customFormat="1" ht="21.75" customHeight="1">
      <c r="A1925" s="175"/>
      <c r="B1925" s="203" t="s">
        <v>293</v>
      </c>
      <c r="C1925" s="143"/>
      <c r="D1925" s="135" t="s">
        <v>89</v>
      </c>
      <c r="E1925" s="140"/>
      <c r="F1925" s="140">
        <v>7570000</v>
      </c>
      <c r="G1925" s="32"/>
    </row>
    <row r="1926" spans="1:7" s="22" customFormat="1" ht="21.75" customHeight="1">
      <c r="A1926" s="175"/>
      <c r="B1926" s="203" t="s">
        <v>294</v>
      </c>
      <c r="C1926" s="143"/>
      <c r="D1926" s="135" t="s">
        <v>89</v>
      </c>
      <c r="E1926" s="140"/>
      <c r="F1926" s="140">
        <v>10740000</v>
      </c>
      <c r="G1926" s="32"/>
    </row>
    <row r="1927" spans="1:7" s="22" customFormat="1" ht="21.75" customHeight="1">
      <c r="A1927" s="175"/>
      <c r="B1927" s="203" t="s">
        <v>295</v>
      </c>
      <c r="C1927" s="143"/>
      <c r="D1927" s="135" t="s">
        <v>89</v>
      </c>
      <c r="E1927" s="140"/>
      <c r="F1927" s="140">
        <v>14130000</v>
      </c>
      <c r="G1927" s="32"/>
    </row>
    <row r="1928" spans="1:7" s="22" customFormat="1" ht="21.75" customHeight="1">
      <c r="A1928" s="175"/>
      <c r="B1928" s="203" t="s">
        <v>296</v>
      </c>
      <c r="C1928" s="143"/>
      <c r="D1928" s="135" t="s">
        <v>89</v>
      </c>
      <c r="E1928" s="140"/>
      <c r="F1928" s="140">
        <v>16590000</v>
      </c>
      <c r="G1928" s="32"/>
    </row>
    <row r="1929" spans="1:7" s="22" customFormat="1" ht="21">
      <c r="A1929" s="277" t="s">
        <v>395</v>
      </c>
      <c r="B1929" s="251" t="s">
        <v>429</v>
      </c>
      <c r="C1929" s="91"/>
      <c r="D1929" s="89"/>
      <c r="E1929" s="89"/>
      <c r="F1929" s="89"/>
      <c r="G1929" s="32"/>
    </row>
    <row r="1930" spans="1:7" s="44" customFormat="1" ht="41.25" customHeight="1">
      <c r="A1930" s="790">
        <v>1</v>
      </c>
      <c r="B1930" s="1087" t="s">
        <v>1149</v>
      </c>
      <c r="C1930" s="1088"/>
      <c r="D1930" s="1088"/>
      <c r="E1930" s="1088"/>
      <c r="F1930" s="1089"/>
      <c r="G1930" s="705"/>
    </row>
    <row r="1931" spans="1:7" s="44" customFormat="1" ht="23.25" customHeight="1">
      <c r="A1931" s="790" t="s">
        <v>392</v>
      </c>
      <c r="B1931" s="693" t="s">
        <v>1128</v>
      </c>
      <c r="C1931" s="682"/>
      <c r="D1931" s="683"/>
      <c r="E1931" s="683"/>
      <c r="F1931" s="684"/>
      <c r="G1931" s="705"/>
    </row>
    <row r="1932" spans="1:7" s="44" customFormat="1" ht="23.25" customHeight="1">
      <c r="A1932" s="790"/>
      <c r="B1932" s="681" t="s">
        <v>1420</v>
      </c>
      <c r="C1932" s="682" t="s">
        <v>180</v>
      </c>
      <c r="D1932" s="683"/>
      <c r="E1932" s="683"/>
      <c r="F1932" s="684"/>
      <c r="G1932" s="705"/>
    </row>
    <row r="1933" spans="1:7" s="22" customFormat="1" ht="19.5">
      <c r="A1933" s="287"/>
      <c r="B1933" s="45" t="s">
        <v>1129</v>
      </c>
      <c r="C1933" s="64" t="s">
        <v>113</v>
      </c>
      <c r="D1933" s="46" t="s">
        <v>100</v>
      </c>
      <c r="E1933" s="47"/>
      <c r="F1933" s="47">
        <v>2000000</v>
      </c>
      <c r="G1933" s="32"/>
    </row>
    <row r="1934" spans="1:7" s="22" customFormat="1" ht="19.5">
      <c r="A1934" s="287"/>
      <c r="B1934" s="45" t="s">
        <v>1130</v>
      </c>
      <c r="C1934" s="64" t="s">
        <v>113</v>
      </c>
      <c r="D1934" s="649" t="s">
        <v>334</v>
      </c>
      <c r="E1934" s="47"/>
      <c r="F1934" s="47">
        <v>2190000</v>
      </c>
      <c r="G1934" s="32"/>
    </row>
    <row r="1935" spans="1:7" s="22" customFormat="1" ht="19.5">
      <c r="A1935" s="287"/>
      <c r="B1935" s="45" t="s">
        <v>1131</v>
      </c>
      <c r="C1935" s="64" t="s">
        <v>113</v>
      </c>
      <c r="D1935" s="649" t="s">
        <v>334</v>
      </c>
      <c r="E1935" s="47"/>
      <c r="F1935" s="47">
        <v>2560000</v>
      </c>
      <c r="G1935" s="32"/>
    </row>
    <row r="1936" spans="1:7" s="22" customFormat="1" ht="19.5">
      <c r="A1936" s="287"/>
      <c r="B1936" s="45" t="s">
        <v>1132</v>
      </c>
      <c r="C1936" s="64" t="s">
        <v>113</v>
      </c>
      <c r="D1936" s="649" t="s">
        <v>334</v>
      </c>
      <c r="E1936" s="47"/>
      <c r="F1936" s="47">
        <v>3110000</v>
      </c>
      <c r="G1936" s="32"/>
    </row>
    <row r="1937" spans="1:7" s="44" customFormat="1" ht="19.5">
      <c r="A1937" s="794"/>
      <c r="B1937" s="681" t="s">
        <v>1421</v>
      </c>
      <c r="C1937" s="685" t="s">
        <v>113</v>
      </c>
      <c r="D1937" s="686" t="s">
        <v>334</v>
      </c>
      <c r="E1937" s="74"/>
      <c r="F1937" s="74">
        <v>5200000</v>
      </c>
      <c r="G1937" s="705"/>
    </row>
    <row r="1938" spans="1:7" s="22" customFormat="1" ht="19.5">
      <c r="A1938" s="287"/>
      <c r="B1938" s="673" t="s">
        <v>1422</v>
      </c>
      <c r="C1938" s="64"/>
      <c r="D1938" s="46"/>
      <c r="E1938" s="47"/>
      <c r="F1938" s="47"/>
      <c r="G1938" s="32"/>
    </row>
    <row r="1939" spans="1:7" s="22" customFormat="1" ht="19.5">
      <c r="A1939" s="287"/>
      <c r="B1939" s="48" t="s">
        <v>1133</v>
      </c>
      <c r="C1939" s="64" t="s">
        <v>113</v>
      </c>
      <c r="D1939" s="49" t="s">
        <v>30</v>
      </c>
      <c r="E1939" s="47"/>
      <c r="F1939" s="47">
        <v>490000</v>
      </c>
      <c r="G1939" s="32"/>
    </row>
    <row r="1940" spans="1:7" s="22" customFormat="1" ht="19.5">
      <c r="A1940" s="287"/>
      <c r="B1940" s="48" t="s">
        <v>1134</v>
      </c>
      <c r="C1940" s="64" t="s">
        <v>113</v>
      </c>
      <c r="D1940" s="49" t="s">
        <v>30</v>
      </c>
      <c r="E1940" s="47"/>
      <c r="F1940" s="47">
        <v>620000</v>
      </c>
      <c r="G1940" s="32"/>
    </row>
    <row r="1941" spans="1:7" s="22" customFormat="1" ht="19.5">
      <c r="A1941" s="287"/>
      <c r="B1941" s="48" t="s">
        <v>1135</v>
      </c>
      <c r="C1941" s="64" t="s">
        <v>113</v>
      </c>
      <c r="D1941" s="49" t="s">
        <v>30</v>
      </c>
      <c r="E1941" s="47"/>
      <c r="F1941" s="47">
        <v>960000</v>
      </c>
      <c r="G1941" s="32"/>
    </row>
    <row r="1942" spans="1:7" s="22" customFormat="1" ht="19.5">
      <c r="A1942" s="287"/>
      <c r="B1942" s="673" t="s">
        <v>1423</v>
      </c>
      <c r="C1942" s="64"/>
      <c r="D1942" s="49"/>
      <c r="E1942" s="47"/>
      <c r="F1942" s="47"/>
      <c r="G1942" s="32"/>
    </row>
    <row r="1943" spans="1:7" s="22" customFormat="1" ht="19.5">
      <c r="A1943" s="287"/>
      <c r="B1943" s="48" t="s">
        <v>1136</v>
      </c>
      <c r="C1943" s="64" t="s">
        <v>113</v>
      </c>
      <c r="D1943" s="49" t="s">
        <v>30</v>
      </c>
      <c r="E1943" s="47"/>
      <c r="F1943" s="47">
        <v>640000</v>
      </c>
      <c r="G1943" s="32"/>
    </row>
    <row r="1944" spans="1:7" s="22" customFormat="1" ht="19.5">
      <c r="A1944" s="287"/>
      <c r="B1944" s="48" t="s">
        <v>1137</v>
      </c>
      <c r="C1944" s="64" t="s">
        <v>113</v>
      </c>
      <c r="D1944" s="49" t="s">
        <v>30</v>
      </c>
      <c r="E1944" s="47"/>
      <c r="F1944" s="47">
        <v>1340000</v>
      </c>
      <c r="G1944" s="32"/>
    </row>
    <row r="1945" spans="1:7" s="44" customFormat="1" ht="19.5">
      <c r="A1945" s="790" t="s">
        <v>368</v>
      </c>
      <c r="B1945" s="693" t="s">
        <v>1138</v>
      </c>
      <c r="C1945" s="682" t="s">
        <v>180</v>
      </c>
      <c r="D1945" s="687"/>
      <c r="E1945" s="74"/>
      <c r="F1945" s="74"/>
      <c r="G1945" s="705"/>
    </row>
    <row r="1946" spans="1:7" s="44" customFormat="1" ht="19.5">
      <c r="A1946" s="794"/>
      <c r="B1946" s="681" t="s">
        <v>1420</v>
      </c>
      <c r="C1946" s="685"/>
      <c r="D1946" s="687"/>
      <c r="E1946" s="74"/>
      <c r="F1946" s="74"/>
      <c r="G1946" s="705"/>
    </row>
    <row r="1947" spans="1:7" s="22" customFormat="1" ht="19.5">
      <c r="A1947" s="287"/>
      <c r="B1947" s="48" t="s">
        <v>1139</v>
      </c>
      <c r="C1947" s="64" t="s">
        <v>113</v>
      </c>
      <c r="D1947" s="49" t="s">
        <v>947</v>
      </c>
      <c r="E1947" s="47"/>
      <c r="F1947" s="47">
        <v>2200000</v>
      </c>
      <c r="G1947" s="32"/>
    </row>
    <row r="1948" spans="1:7" s="22" customFormat="1" ht="19.5">
      <c r="A1948" s="287"/>
      <c r="B1948" s="48" t="s">
        <v>1142</v>
      </c>
      <c r="C1948" s="64" t="s">
        <v>113</v>
      </c>
      <c r="D1948" s="649" t="s">
        <v>334</v>
      </c>
      <c r="E1948" s="47"/>
      <c r="F1948" s="47">
        <v>2300000</v>
      </c>
      <c r="G1948" s="32"/>
    </row>
    <row r="1949" spans="1:7" s="22" customFormat="1" ht="19.5">
      <c r="A1949" s="287"/>
      <c r="B1949" s="48" t="s">
        <v>1140</v>
      </c>
      <c r="C1949" s="64" t="s">
        <v>113</v>
      </c>
      <c r="D1949" s="649" t="s">
        <v>334</v>
      </c>
      <c r="E1949" s="47"/>
      <c r="F1949" s="47">
        <v>2400000</v>
      </c>
      <c r="G1949" s="32"/>
    </row>
    <row r="1950" spans="1:7" s="22" customFormat="1" ht="19.5">
      <c r="A1950" s="287"/>
      <c r="B1950" s="48" t="s">
        <v>1141</v>
      </c>
      <c r="C1950" s="64" t="s">
        <v>113</v>
      </c>
      <c r="D1950" s="649" t="s">
        <v>334</v>
      </c>
      <c r="E1950" s="47"/>
      <c r="F1950" s="47">
        <v>2500000</v>
      </c>
      <c r="G1950" s="32"/>
    </row>
    <row r="1951" spans="1:7" s="22" customFormat="1" ht="19.5">
      <c r="A1951" s="287"/>
      <c r="B1951" s="48" t="s">
        <v>1143</v>
      </c>
      <c r="C1951" s="64" t="s">
        <v>113</v>
      </c>
      <c r="D1951" s="649" t="s">
        <v>334</v>
      </c>
      <c r="E1951" s="47"/>
      <c r="F1951" s="47">
        <v>3100000</v>
      </c>
      <c r="G1951" s="32"/>
    </row>
    <row r="1952" spans="1:7" s="22" customFormat="1" ht="19.5">
      <c r="A1952" s="287"/>
      <c r="B1952" s="673" t="s">
        <v>1422</v>
      </c>
      <c r="C1952" s="64"/>
      <c r="D1952" s="46"/>
      <c r="E1952" s="47"/>
      <c r="F1952" s="47"/>
      <c r="G1952" s="32"/>
    </row>
    <row r="1953" spans="1:7" s="22" customFormat="1" ht="19.5">
      <c r="A1953" s="287"/>
      <c r="B1953" s="48" t="s">
        <v>1144</v>
      </c>
      <c r="C1953" s="64" t="s">
        <v>113</v>
      </c>
      <c r="D1953" s="49" t="s">
        <v>30</v>
      </c>
      <c r="E1953" s="47"/>
      <c r="F1953" s="47">
        <v>680000</v>
      </c>
      <c r="G1953" s="32"/>
    </row>
    <row r="1954" spans="1:7" s="22" customFormat="1" ht="19.5">
      <c r="A1954" s="287"/>
      <c r="B1954" s="48" t="s">
        <v>1145</v>
      </c>
      <c r="C1954" s="64" t="s">
        <v>113</v>
      </c>
      <c r="D1954" s="49" t="s">
        <v>30</v>
      </c>
      <c r="E1954" s="47"/>
      <c r="F1954" s="47">
        <v>720000</v>
      </c>
      <c r="G1954" s="32"/>
    </row>
    <row r="1955" spans="1:7" s="22" customFormat="1" ht="19.5">
      <c r="A1955" s="287"/>
      <c r="B1955" s="48" t="s">
        <v>1146</v>
      </c>
      <c r="C1955" s="64" t="s">
        <v>113</v>
      </c>
      <c r="D1955" s="49" t="s">
        <v>30</v>
      </c>
      <c r="E1955" s="47"/>
      <c r="F1955" s="47">
        <v>900000</v>
      </c>
      <c r="G1955" s="32"/>
    </row>
    <row r="1956" spans="1:7" s="22" customFormat="1" ht="19.5">
      <c r="A1956" s="287"/>
      <c r="B1956" s="673" t="s">
        <v>1423</v>
      </c>
      <c r="C1956" s="64"/>
      <c r="D1956" s="49"/>
      <c r="E1956" s="47"/>
      <c r="F1956" s="47"/>
      <c r="G1956" s="32"/>
    </row>
    <row r="1957" spans="1:7" s="22" customFormat="1" ht="19.5">
      <c r="A1957" s="287"/>
      <c r="B1957" s="48" t="s">
        <v>1147</v>
      </c>
      <c r="C1957" s="64" t="s">
        <v>113</v>
      </c>
      <c r="D1957" s="49" t="s">
        <v>30</v>
      </c>
      <c r="E1957" s="47"/>
      <c r="F1957" s="47">
        <v>1350000</v>
      </c>
      <c r="G1957" s="32"/>
    </row>
    <row r="1958" spans="1:7" s="22" customFormat="1" ht="19.5">
      <c r="A1958" s="287"/>
      <c r="B1958" s="48" t="s">
        <v>1148</v>
      </c>
      <c r="C1958" s="64" t="s">
        <v>113</v>
      </c>
      <c r="D1958" s="49" t="s">
        <v>30</v>
      </c>
      <c r="E1958" s="47"/>
      <c r="F1958" s="47">
        <v>1400000</v>
      </c>
      <c r="G1958" s="32"/>
    </row>
    <row r="1959" spans="1:6" s="32" customFormat="1" ht="45" customHeight="1">
      <c r="A1959" s="287">
        <v>2</v>
      </c>
      <c r="B1959" s="1033" t="s">
        <v>322</v>
      </c>
      <c r="C1959" s="993"/>
      <c r="D1959" s="993"/>
      <c r="E1959" s="993"/>
      <c r="F1959" s="994"/>
    </row>
    <row r="1960" spans="1:6" s="32" customFormat="1" ht="21.75" customHeight="1">
      <c r="A1960" s="132"/>
      <c r="B1960" s="240" t="s">
        <v>1424</v>
      </c>
      <c r="C1960" s="134"/>
      <c r="D1960" s="49" t="s">
        <v>30</v>
      </c>
      <c r="E1960" s="134"/>
      <c r="F1960" s="241">
        <v>220000</v>
      </c>
    </row>
    <row r="1961" spans="1:6" s="32" customFormat="1" ht="21.75" customHeight="1">
      <c r="A1961" s="132"/>
      <c r="B1961" s="240" t="s">
        <v>302</v>
      </c>
      <c r="C1961" s="134"/>
      <c r="D1961" s="49" t="s">
        <v>30</v>
      </c>
      <c r="E1961" s="134"/>
      <c r="F1961" s="241">
        <v>556500</v>
      </c>
    </row>
    <row r="1962" spans="1:6" s="32" customFormat="1" ht="56.25">
      <c r="A1962" s="132"/>
      <c r="B1962" s="242" t="s">
        <v>303</v>
      </c>
      <c r="C1962" s="134"/>
      <c r="D1962" s="134" t="s">
        <v>947</v>
      </c>
      <c r="E1962" s="134"/>
      <c r="F1962" s="241">
        <v>1538900</v>
      </c>
    </row>
    <row r="1963" spans="1:6" s="32" customFormat="1" ht="18.75">
      <c r="A1963" s="132"/>
      <c r="B1963" s="240" t="s">
        <v>323</v>
      </c>
      <c r="C1963" s="134"/>
      <c r="D1963" s="134" t="s">
        <v>947</v>
      </c>
      <c r="E1963" s="134"/>
      <c r="F1963" s="241">
        <v>1225400</v>
      </c>
    </row>
    <row r="1964" spans="1:6" s="32" customFormat="1" ht="57" customHeight="1">
      <c r="A1964" s="132"/>
      <c r="B1964" s="242" t="s">
        <v>304</v>
      </c>
      <c r="C1964" s="134"/>
      <c r="D1964" s="49" t="s">
        <v>30</v>
      </c>
      <c r="E1964" s="134"/>
      <c r="F1964" s="241">
        <v>2695000</v>
      </c>
    </row>
    <row r="1965" spans="1:6" s="32" customFormat="1" ht="21.75" customHeight="1">
      <c r="A1965" s="132"/>
      <c r="B1965" s="240" t="s">
        <v>305</v>
      </c>
      <c r="C1965" s="134"/>
      <c r="D1965" s="49" t="s">
        <v>30</v>
      </c>
      <c r="E1965" s="134"/>
      <c r="F1965" s="241">
        <v>276100</v>
      </c>
    </row>
    <row r="1966" spans="1:6" s="32" customFormat="1" ht="21.75" customHeight="1">
      <c r="A1966" s="132"/>
      <c r="B1966" s="240" t="s">
        <v>301</v>
      </c>
      <c r="C1966" s="134"/>
      <c r="D1966" s="49" t="s">
        <v>30</v>
      </c>
      <c r="E1966" s="134"/>
      <c r="F1966" s="241">
        <v>336300</v>
      </c>
    </row>
    <row r="1967" spans="1:6" s="32" customFormat="1" ht="21.75" customHeight="1">
      <c r="A1967" s="277" t="s">
        <v>421</v>
      </c>
      <c r="B1967" s="306" t="s">
        <v>430</v>
      </c>
      <c r="C1967" s="299"/>
      <c r="D1967" s="299"/>
      <c r="E1967" s="299"/>
      <c r="F1967" s="300"/>
    </row>
    <row r="1968" spans="1:6" s="32" customFormat="1" ht="21.75" customHeight="1">
      <c r="A1968" s="175">
        <v>1</v>
      </c>
      <c r="B1968" s="187" t="s">
        <v>130</v>
      </c>
      <c r="C1968" s="179"/>
      <c r="D1968" s="164" t="s">
        <v>40</v>
      </c>
      <c r="E1968" s="180"/>
      <c r="F1968" s="180">
        <v>2800</v>
      </c>
    </row>
    <row r="1969" spans="1:6" s="32" customFormat="1" ht="21.75" customHeight="1">
      <c r="A1969" s="175">
        <v>2</v>
      </c>
      <c r="B1969" s="187" t="s">
        <v>82</v>
      </c>
      <c r="C1969" s="179"/>
      <c r="D1969" s="164" t="s">
        <v>89</v>
      </c>
      <c r="E1969" s="180"/>
      <c r="F1969" s="180">
        <v>1200</v>
      </c>
    </row>
    <row r="1970" spans="1:6" s="32" customFormat="1" ht="21.75" customHeight="1">
      <c r="A1970" s="175">
        <v>3</v>
      </c>
      <c r="B1970" s="187" t="s">
        <v>61</v>
      </c>
      <c r="C1970" s="179"/>
      <c r="D1970" s="164" t="s">
        <v>89</v>
      </c>
      <c r="E1970" s="180"/>
      <c r="F1970" s="180">
        <v>1400</v>
      </c>
    </row>
    <row r="1971" spans="1:6" s="32" customFormat="1" ht="21.75" customHeight="1">
      <c r="A1971" s="175">
        <v>4</v>
      </c>
      <c r="B1971" s="187" t="s">
        <v>102</v>
      </c>
      <c r="C1971" s="179"/>
      <c r="D1971" s="164" t="s">
        <v>89</v>
      </c>
      <c r="E1971" s="180"/>
      <c r="F1971" s="180">
        <v>2600</v>
      </c>
    </row>
    <row r="1972" spans="1:6" s="32" customFormat="1" ht="21.75" customHeight="1">
      <c r="A1972" s="175">
        <v>5</v>
      </c>
      <c r="B1972" s="196" t="s">
        <v>120</v>
      </c>
      <c r="C1972" s="143"/>
      <c r="D1972" s="164" t="s">
        <v>89</v>
      </c>
      <c r="E1972" s="140"/>
      <c r="F1972" s="140">
        <v>29000</v>
      </c>
    </row>
    <row r="1973" spans="1:6" s="32" customFormat="1" ht="21.75" customHeight="1">
      <c r="A1973" s="175">
        <v>6</v>
      </c>
      <c r="B1973" s="196" t="s">
        <v>58</v>
      </c>
      <c r="C1973" s="143"/>
      <c r="D1973" s="164" t="s">
        <v>89</v>
      </c>
      <c r="E1973" s="140"/>
      <c r="F1973" s="140">
        <v>42000</v>
      </c>
    </row>
    <row r="1974" spans="1:6" s="32" customFormat="1" ht="21.75" customHeight="1">
      <c r="A1974" s="175">
        <v>7</v>
      </c>
      <c r="B1974" s="196" t="s">
        <v>635</v>
      </c>
      <c r="C1974" s="143"/>
      <c r="D1974" s="164" t="s">
        <v>89</v>
      </c>
      <c r="E1974" s="140"/>
      <c r="F1974" s="140">
        <v>23000</v>
      </c>
    </row>
    <row r="1975" spans="1:6" s="32" customFormat="1" ht="21.75" customHeight="1">
      <c r="A1975" s="175">
        <v>8</v>
      </c>
      <c r="B1975" s="196" t="s">
        <v>67</v>
      </c>
      <c r="C1975" s="149"/>
      <c r="D1975" s="135" t="s">
        <v>89</v>
      </c>
      <c r="E1975" s="140"/>
      <c r="F1975" s="140">
        <v>16000</v>
      </c>
    </row>
    <row r="1976" spans="1:6" s="32" customFormat="1" ht="21.75" customHeight="1">
      <c r="A1976" s="175">
        <v>9</v>
      </c>
      <c r="B1976" s="196" t="s">
        <v>24</v>
      </c>
      <c r="C1976" s="149"/>
      <c r="D1976" s="135" t="s">
        <v>89</v>
      </c>
      <c r="E1976" s="140"/>
      <c r="F1976" s="140">
        <v>19800</v>
      </c>
    </row>
    <row r="1977" spans="1:6" s="32" customFormat="1" ht="21.75" customHeight="1">
      <c r="A1977" s="175">
        <v>10</v>
      </c>
      <c r="B1977" s="196" t="s">
        <v>56</v>
      </c>
      <c r="C1977" s="149"/>
      <c r="D1977" s="135" t="s">
        <v>89</v>
      </c>
      <c r="E1977" s="140"/>
      <c r="F1977" s="140">
        <v>35000</v>
      </c>
    </row>
    <row r="1978" spans="1:6" s="32" customFormat="1" ht="21.75" customHeight="1">
      <c r="A1978" s="175">
        <v>11</v>
      </c>
      <c r="B1978" s="196" t="s">
        <v>27</v>
      </c>
      <c r="C1978" s="149"/>
      <c r="D1978" s="135" t="s">
        <v>89</v>
      </c>
      <c r="E1978" s="140"/>
      <c r="F1978" s="140">
        <v>65000</v>
      </c>
    </row>
    <row r="1979" spans="1:6" s="32" customFormat="1" ht="21.75" customHeight="1">
      <c r="A1979" s="175">
        <v>12</v>
      </c>
      <c r="B1979" s="196" t="s">
        <v>88</v>
      </c>
      <c r="C1979" s="149"/>
      <c r="D1979" s="135" t="s">
        <v>89</v>
      </c>
      <c r="E1979" s="140"/>
      <c r="F1979" s="140">
        <v>26600</v>
      </c>
    </row>
    <row r="1980" spans="1:6" s="32" customFormat="1" ht="21.75" customHeight="1">
      <c r="A1980" s="175">
        <v>13</v>
      </c>
      <c r="B1980" s="196" t="s">
        <v>29</v>
      </c>
      <c r="C1980" s="149"/>
      <c r="D1980" s="135" t="s">
        <v>40</v>
      </c>
      <c r="E1980" s="140"/>
      <c r="F1980" s="140">
        <v>36800</v>
      </c>
    </row>
    <row r="1981" spans="1:6" s="32" customFormat="1" ht="21.75" customHeight="1">
      <c r="A1981" s="175">
        <v>14</v>
      </c>
      <c r="B1981" s="196" t="s">
        <v>37</v>
      </c>
      <c r="C1981" s="149"/>
      <c r="D1981" s="135" t="s">
        <v>4</v>
      </c>
      <c r="E1981" s="140"/>
      <c r="F1981" s="140">
        <v>1000</v>
      </c>
    </row>
    <row r="1982" spans="1:6" s="32" customFormat="1" ht="21.75" customHeight="1">
      <c r="A1982" s="175">
        <v>15</v>
      </c>
      <c r="B1982" s="196" t="s">
        <v>1908</v>
      </c>
      <c r="C1982" s="149"/>
      <c r="D1982" s="135" t="s">
        <v>40</v>
      </c>
      <c r="E1982" s="140"/>
      <c r="F1982" s="140">
        <v>22000</v>
      </c>
    </row>
    <row r="1983" spans="1:6" s="32" customFormat="1" ht="21.75" customHeight="1">
      <c r="A1983" s="175">
        <v>16</v>
      </c>
      <c r="B1983" s="196" t="s">
        <v>1909</v>
      </c>
      <c r="C1983" s="149"/>
      <c r="D1983" s="135" t="s">
        <v>89</v>
      </c>
      <c r="E1983" s="140"/>
      <c r="F1983" s="140">
        <v>25000</v>
      </c>
    </row>
    <row r="1984" spans="1:6" s="32" customFormat="1" ht="21.75" customHeight="1">
      <c r="A1984" s="175">
        <v>17</v>
      </c>
      <c r="B1984" s="196" t="s">
        <v>44</v>
      </c>
      <c r="C1984" s="149"/>
      <c r="D1984" s="135" t="s">
        <v>23</v>
      </c>
      <c r="E1984" s="140"/>
      <c r="F1984" s="140">
        <v>60000</v>
      </c>
    </row>
    <row r="1985" spans="1:6" s="32" customFormat="1" ht="21.75" customHeight="1">
      <c r="A1985" s="175">
        <v>18</v>
      </c>
      <c r="B1985" s="196" t="s">
        <v>45</v>
      </c>
      <c r="C1985" s="149"/>
      <c r="D1985" s="135" t="s">
        <v>23</v>
      </c>
      <c r="E1985" s="140"/>
      <c r="F1985" s="140">
        <v>70000</v>
      </c>
    </row>
    <row r="1986" spans="1:6" s="32" customFormat="1" ht="21.75" customHeight="1">
      <c r="A1986" s="175">
        <v>19</v>
      </c>
      <c r="B1986" s="196" t="s">
        <v>1425</v>
      </c>
      <c r="C1986" s="149"/>
      <c r="D1986" s="135" t="s">
        <v>200</v>
      </c>
      <c r="E1986" s="140"/>
      <c r="F1986" s="140">
        <v>60000</v>
      </c>
    </row>
    <row r="1987" spans="1:6" s="32" customFormat="1" ht="21.75" customHeight="1">
      <c r="A1987" s="175">
        <v>20</v>
      </c>
      <c r="B1987" s="196" t="s">
        <v>1426</v>
      </c>
      <c r="C1987" s="143"/>
      <c r="D1987" s="135" t="s">
        <v>40</v>
      </c>
      <c r="E1987" s="140"/>
      <c r="F1987" s="140">
        <v>47000</v>
      </c>
    </row>
    <row r="1988" spans="1:6" s="32" customFormat="1" ht="21.75" customHeight="1">
      <c r="A1988" s="175">
        <v>21</v>
      </c>
      <c r="B1988" s="196" t="s">
        <v>53</v>
      </c>
      <c r="C1988" s="143"/>
      <c r="D1988" s="135" t="s">
        <v>40</v>
      </c>
      <c r="E1988" s="140"/>
      <c r="F1988" s="140">
        <v>100000</v>
      </c>
    </row>
    <row r="1989" spans="1:6" s="32" customFormat="1" ht="40.5" customHeight="1">
      <c r="A1989" s="175">
        <v>22</v>
      </c>
      <c r="B1989" s="1044" t="s">
        <v>1277</v>
      </c>
      <c r="C1989" s="1045"/>
      <c r="D1989" s="1045"/>
      <c r="E1989" s="1045"/>
      <c r="F1989" s="1046"/>
    </row>
    <row r="1990" spans="1:6" s="32" customFormat="1" ht="21.75" customHeight="1">
      <c r="A1990" s="175"/>
      <c r="B1990" s="214" t="s">
        <v>811</v>
      </c>
      <c r="C1990" s="215" t="s">
        <v>268</v>
      </c>
      <c r="D1990" s="215" t="s">
        <v>42</v>
      </c>
      <c r="E1990" s="272"/>
      <c r="F1990" s="216">
        <v>11700</v>
      </c>
    </row>
    <row r="1991" spans="1:6" s="32" customFormat="1" ht="21.75" customHeight="1">
      <c r="A1991" s="175"/>
      <c r="B1991" s="214" t="s">
        <v>1347</v>
      </c>
      <c r="C1991" s="215" t="s">
        <v>268</v>
      </c>
      <c r="D1991" s="648" t="s">
        <v>89</v>
      </c>
      <c r="E1991" s="623"/>
      <c r="F1991" s="216">
        <v>15000</v>
      </c>
    </row>
    <row r="1992" spans="1:6" s="32" customFormat="1" ht="21.75" customHeight="1">
      <c r="A1992" s="175"/>
      <c r="B1992" s="214" t="s">
        <v>1348</v>
      </c>
      <c r="C1992" s="215" t="s">
        <v>268</v>
      </c>
      <c r="D1992" s="648" t="s">
        <v>89</v>
      </c>
      <c r="E1992" s="623"/>
      <c r="F1992" s="216">
        <v>18700</v>
      </c>
    </row>
    <row r="1993" spans="1:6" s="32" customFormat="1" ht="21.75" customHeight="1">
      <c r="A1993" s="175"/>
      <c r="B1993" s="214" t="s">
        <v>1349</v>
      </c>
      <c r="C1993" s="215" t="s">
        <v>268</v>
      </c>
      <c r="D1993" s="648" t="s">
        <v>89</v>
      </c>
      <c r="E1993" s="623"/>
      <c r="F1993" s="216">
        <v>20900</v>
      </c>
    </row>
    <row r="1994" spans="1:6" s="32" customFormat="1" ht="21.75" customHeight="1">
      <c r="A1994" s="175"/>
      <c r="B1994" s="214" t="s">
        <v>812</v>
      </c>
      <c r="C1994" s="215" t="s">
        <v>268</v>
      </c>
      <c r="D1994" s="648" t="s">
        <v>89</v>
      </c>
      <c r="E1994" s="623"/>
      <c r="F1994" s="216">
        <v>24300</v>
      </c>
    </row>
    <row r="1995" spans="1:11" s="32" customFormat="1" ht="44.25" customHeight="1">
      <c r="A1995" s="175">
        <v>23</v>
      </c>
      <c r="B1995" s="1044" t="s">
        <v>2174</v>
      </c>
      <c r="C1995" s="1045"/>
      <c r="D1995" s="1045"/>
      <c r="E1995" s="1045"/>
      <c r="F1995" s="1046"/>
      <c r="G1995" s="855"/>
      <c r="H1995" s="856"/>
      <c r="I1995" s="856"/>
      <c r="J1995" s="856"/>
      <c r="K1995" s="856"/>
    </row>
    <row r="1996" spans="1:6" s="32" customFormat="1" ht="21.75" customHeight="1">
      <c r="A1996" s="156"/>
      <c r="B1996" s="214" t="s">
        <v>1427</v>
      </c>
      <c r="C1996" s="215"/>
      <c r="D1996" s="215"/>
      <c r="E1996" s="272"/>
      <c r="F1996" s="216"/>
    </row>
    <row r="1997" spans="1:6" s="32" customFormat="1" ht="21.75" customHeight="1">
      <c r="A1997" s="156"/>
      <c r="B1997" s="214" t="s">
        <v>447</v>
      </c>
      <c r="C1997" s="215"/>
      <c r="D1997" s="215" t="s">
        <v>42</v>
      </c>
      <c r="E1997" s="253"/>
      <c r="F1997" s="253">
        <v>19700</v>
      </c>
    </row>
    <row r="1998" spans="1:6" s="32" customFormat="1" ht="21.75" customHeight="1">
      <c r="A1998" s="156"/>
      <c r="B1998" s="214" t="s">
        <v>619</v>
      </c>
      <c r="C1998" s="215"/>
      <c r="D1998" s="648" t="s">
        <v>89</v>
      </c>
      <c r="E1998" s="253"/>
      <c r="F1998" s="253">
        <v>23000</v>
      </c>
    </row>
    <row r="1999" spans="1:6" s="32" customFormat="1" ht="21.75" customHeight="1">
      <c r="A1999" s="156"/>
      <c r="B1999" s="214" t="s">
        <v>620</v>
      </c>
      <c r="C1999" s="215"/>
      <c r="D1999" s="648" t="s">
        <v>89</v>
      </c>
      <c r="E1999" s="253"/>
      <c r="F1999" s="253">
        <v>25600</v>
      </c>
    </row>
    <row r="2000" spans="1:6" s="32" customFormat="1" ht="21.75" customHeight="1">
      <c r="A2000" s="156"/>
      <c r="B2000" s="214" t="s">
        <v>621</v>
      </c>
      <c r="C2000" s="215"/>
      <c r="D2000" s="648" t="s">
        <v>89</v>
      </c>
      <c r="E2000" s="253"/>
      <c r="F2000" s="253">
        <v>27500</v>
      </c>
    </row>
    <row r="2001" spans="1:6" s="32" customFormat="1" ht="21.75" customHeight="1">
      <c r="A2001" s="156"/>
      <c r="B2001" s="214" t="s">
        <v>622</v>
      </c>
      <c r="C2001" s="215"/>
      <c r="D2001" s="648" t="s">
        <v>89</v>
      </c>
      <c r="E2001" s="253"/>
      <c r="F2001" s="253">
        <v>34200</v>
      </c>
    </row>
    <row r="2002" spans="1:6" s="32" customFormat="1" ht="21.75" customHeight="1">
      <c r="A2002" s="156"/>
      <c r="B2002" s="214" t="s">
        <v>623</v>
      </c>
      <c r="C2002" s="215"/>
      <c r="D2002" s="648" t="s">
        <v>89</v>
      </c>
      <c r="E2002" s="253"/>
      <c r="F2002" s="253">
        <v>38500</v>
      </c>
    </row>
    <row r="2003" spans="1:6" s="32" customFormat="1" ht="21.75" customHeight="1">
      <c r="A2003" s="156"/>
      <c r="B2003" s="214" t="s">
        <v>624</v>
      </c>
      <c r="C2003" s="215"/>
      <c r="D2003" s="648" t="s">
        <v>89</v>
      </c>
      <c r="E2003" s="253"/>
      <c r="F2003" s="253">
        <v>46700</v>
      </c>
    </row>
    <row r="2004" spans="1:6" s="32" customFormat="1" ht="21.75" customHeight="1">
      <c r="A2004" s="156"/>
      <c r="B2004" s="214" t="s">
        <v>625</v>
      </c>
      <c r="C2004" s="215"/>
      <c r="D2004" s="648" t="s">
        <v>89</v>
      </c>
      <c r="E2004" s="253"/>
      <c r="F2004" s="253">
        <v>52500</v>
      </c>
    </row>
    <row r="2005" spans="1:6" s="32" customFormat="1" ht="39.75" customHeight="1">
      <c r="A2005" s="175">
        <v>24</v>
      </c>
      <c r="B2005" s="1044" t="s">
        <v>914</v>
      </c>
      <c r="C2005" s="1045"/>
      <c r="D2005" s="1045"/>
      <c r="E2005" s="1045"/>
      <c r="F2005" s="1046"/>
    </row>
    <row r="2006" spans="1:6" s="32" customFormat="1" ht="21.75" customHeight="1">
      <c r="A2006" s="156"/>
      <c r="B2006" s="214" t="s">
        <v>1427</v>
      </c>
      <c r="C2006" s="215"/>
      <c r="D2006" s="215"/>
      <c r="E2006" s="272"/>
      <c r="F2006" s="216"/>
    </row>
    <row r="2007" spans="1:6" s="32" customFormat="1" ht="21.75" customHeight="1">
      <c r="A2007" s="156"/>
      <c r="B2007" s="214" t="s">
        <v>813</v>
      </c>
      <c r="C2007" s="215"/>
      <c r="D2007" s="215" t="s">
        <v>42</v>
      </c>
      <c r="E2007" s="253"/>
      <c r="F2007" s="216">
        <v>10500</v>
      </c>
    </row>
    <row r="2008" spans="1:6" s="32" customFormat="1" ht="21.75" customHeight="1">
      <c r="A2008" s="156"/>
      <c r="B2008" s="214" t="s">
        <v>814</v>
      </c>
      <c r="C2008" s="215"/>
      <c r="D2008" s="648" t="s">
        <v>89</v>
      </c>
      <c r="E2008" s="253"/>
      <c r="F2008" s="191">
        <v>11500</v>
      </c>
    </row>
    <row r="2009" spans="1:6" s="32" customFormat="1" ht="21.75" customHeight="1">
      <c r="A2009" s="156"/>
      <c r="B2009" s="214" t="s">
        <v>815</v>
      </c>
      <c r="C2009" s="215"/>
      <c r="D2009" s="648" t="s">
        <v>89</v>
      </c>
      <c r="E2009" s="253"/>
      <c r="F2009" s="191">
        <v>12500</v>
      </c>
    </row>
    <row r="2010" spans="1:6" s="32" customFormat="1" ht="21.75" customHeight="1">
      <c r="A2010" s="156"/>
      <c r="B2010" s="214" t="s">
        <v>816</v>
      </c>
      <c r="C2010" s="215"/>
      <c r="D2010" s="648" t="s">
        <v>89</v>
      </c>
      <c r="E2010" s="253"/>
      <c r="F2010" s="191">
        <v>14800</v>
      </c>
    </row>
    <row r="2011" spans="1:6" s="32" customFormat="1" ht="21.75" customHeight="1">
      <c r="A2011" s="156"/>
      <c r="B2011" s="214" t="s">
        <v>817</v>
      </c>
      <c r="C2011" s="215"/>
      <c r="D2011" s="648" t="s">
        <v>89</v>
      </c>
      <c r="E2011" s="253"/>
      <c r="F2011" s="191">
        <v>16300</v>
      </c>
    </row>
    <row r="2012" spans="1:6" s="32" customFormat="1" ht="21.75" customHeight="1">
      <c r="A2012" s="156"/>
      <c r="B2012" s="214" t="s">
        <v>818</v>
      </c>
      <c r="C2012" s="215"/>
      <c r="D2012" s="648" t="s">
        <v>89</v>
      </c>
      <c r="E2012" s="253"/>
      <c r="F2012" s="191">
        <v>20500</v>
      </c>
    </row>
    <row r="2013" spans="1:6" s="32" customFormat="1" ht="21.75" customHeight="1">
      <c r="A2013" s="156"/>
      <c r="B2013" s="214" t="s">
        <v>819</v>
      </c>
      <c r="C2013" s="215"/>
      <c r="D2013" s="648" t="s">
        <v>89</v>
      </c>
      <c r="E2013" s="253"/>
      <c r="F2013" s="191">
        <v>22500</v>
      </c>
    </row>
    <row r="2014" spans="1:6" s="32" customFormat="1" ht="21.75" customHeight="1">
      <c r="A2014" s="156"/>
      <c r="B2014" s="214" t="s">
        <v>820</v>
      </c>
      <c r="C2014" s="215"/>
      <c r="D2014" s="648" t="s">
        <v>89</v>
      </c>
      <c r="E2014" s="253"/>
      <c r="F2014" s="191">
        <v>26000</v>
      </c>
    </row>
    <row r="2015" spans="1:6" s="32" customFormat="1" ht="21.75" customHeight="1">
      <c r="A2015" s="156"/>
      <c r="B2015" s="214" t="s">
        <v>821</v>
      </c>
      <c r="C2015" s="215"/>
      <c r="D2015" s="648" t="s">
        <v>89</v>
      </c>
      <c r="E2015" s="253"/>
      <c r="F2015" s="191">
        <v>32000</v>
      </c>
    </row>
    <row r="2016" spans="1:6" s="32" customFormat="1" ht="21.75" customHeight="1">
      <c r="A2016" s="156"/>
      <c r="B2016" s="214" t="s">
        <v>822</v>
      </c>
      <c r="C2016" s="215"/>
      <c r="D2016" s="648" t="s">
        <v>89</v>
      </c>
      <c r="E2016" s="253"/>
      <c r="F2016" s="191">
        <v>40200</v>
      </c>
    </row>
    <row r="2017" spans="1:6" s="32" customFormat="1" ht="21.75" customHeight="1">
      <c r="A2017" s="156"/>
      <c r="B2017" s="214" t="s">
        <v>823</v>
      </c>
      <c r="C2017" s="215"/>
      <c r="D2017" s="648" t="s">
        <v>89</v>
      </c>
      <c r="E2017" s="253"/>
      <c r="F2017" s="191">
        <v>48700</v>
      </c>
    </row>
    <row r="2018" spans="1:6" s="32" customFormat="1" ht="21.75" customHeight="1">
      <c r="A2018" s="156"/>
      <c r="B2018" s="214" t="s">
        <v>824</v>
      </c>
      <c r="C2018" s="215"/>
      <c r="D2018" s="648" t="s">
        <v>89</v>
      </c>
      <c r="E2018" s="253"/>
      <c r="F2018" s="191">
        <v>56000</v>
      </c>
    </row>
    <row r="2019" spans="1:6" s="32" customFormat="1" ht="21.75" customHeight="1">
      <c r="A2019" s="156"/>
      <c r="B2019" s="214" t="s">
        <v>825</v>
      </c>
      <c r="C2019" s="215"/>
      <c r="D2019" s="648" t="s">
        <v>89</v>
      </c>
      <c r="E2019" s="253"/>
      <c r="F2019" s="191">
        <v>63000</v>
      </c>
    </row>
    <row r="2020" spans="1:6" s="32" customFormat="1" ht="42" customHeight="1">
      <c r="A2020" s="175">
        <v>25</v>
      </c>
      <c r="B2020" s="1001" t="s">
        <v>697</v>
      </c>
      <c r="C2020" s="1002"/>
      <c r="D2020" s="1002"/>
      <c r="E2020" s="1002"/>
      <c r="F2020" s="1003"/>
    </row>
    <row r="2021" spans="1:6" s="32" customFormat="1" ht="25.5" customHeight="1">
      <c r="A2021" s="156"/>
      <c r="B2021" s="853" t="s">
        <v>695</v>
      </c>
      <c r="C2021" s="854"/>
      <c r="D2021" s="418" t="s">
        <v>30</v>
      </c>
      <c r="E2021" s="419"/>
      <c r="F2021" s="191">
        <v>4200</v>
      </c>
    </row>
    <row r="2022" spans="1:6" s="32" customFormat="1" ht="41.25" customHeight="1">
      <c r="A2022" s="175">
        <v>26</v>
      </c>
      <c r="B2022" s="892" t="s">
        <v>1910</v>
      </c>
      <c r="C2022" s="1062"/>
      <c r="D2022" s="1062"/>
      <c r="E2022" s="1062"/>
      <c r="F2022" s="1063"/>
    </row>
    <row r="2023" spans="1:6" s="32" customFormat="1" ht="22.5" customHeight="1">
      <c r="A2023" s="156"/>
      <c r="B2023" s="402" t="s">
        <v>955</v>
      </c>
      <c r="C2023" s="215"/>
      <c r="D2023" s="471" t="s">
        <v>43</v>
      </c>
      <c r="E2023" s="253"/>
      <c r="F2023" s="281">
        <v>4158000.0000000005</v>
      </c>
    </row>
    <row r="2024" spans="1:6" s="32" customFormat="1" ht="22.5" customHeight="1">
      <c r="A2024" s="156"/>
      <c r="B2024" s="402" t="s">
        <v>956</v>
      </c>
      <c r="C2024" s="215"/>
      <c r="D2024" s="471" t="s">
        <v>43</v>
      </c>
      <c r="E2024" s="253"/>
      <c r="F2024" s="281">
        <v>4158000.0000000005</v>
      </c>
    </row>
    <row r="2025" spans="1:6" s="32" customFormat="1" ht="21.75" customHeight="1">
      <c r="A2025" s="156"/>
      <c r="B2025" s="402" t="s">
        <v>957</v>
      </c>
      <c r="C2025" s="215"/>
      <c r="D2025" s="471" t="s">
        <v>43</v>
      </c>
      <c r="E2025" s="253"/>
      <c r="F2025" s="281">
        <v>2827000</v>
      </c>
    </row>
    <row r="2026" spans="1:6" s="32" customFormat="1" ht="41.25" customHeight="1">
      <c r="A2026" s="175">
        <v>27</v>
      </c>
      <c r="B2026" s="892" t="s">
        <v>1924</v>
      </c>
      <c r="C2026" s="893"/>
      <c r="D2026" s="893"/>
      <c r="E2026" s="893"/>
      <c r="F2026" s="854"/>
    </row>
    <row r="2027" spans="1:6" s="32" customFormat="1" ht="42" customHeight="1">
      <c r="A2027" s="156"/>
      <c r="B2027" s="894" t="s">
        <v>2033</v>
      </c>
      <c r="C2027" s="895"/>
      <c r="D2027" s="895"/>
      <c r="E2027" s="895"/>
      <c r="F2027" s="896"/>
    </row>
    <row r="2028" spans="1:6" s="32" customFormat="1" ht="18.75" customHeight="1">
      <c r="A2028" s="175" t="s">
        <v>392</v>
      </c>
      <c r="B2028" s="532" t="s">
        <v>1193</v>
      </c>
      <c r="C2028" s="536"/>
      <c r="D2028" s="534"/>
      <c r="E2028" s="556"/>
      <c r="F2028" s="350"/>
    </row>
    <row r="2029" spans="1:6" s="32" customFormat="1" ht="21.75" customHeight="1">
      <c r="A2029" s="156"/>
      <c r="B2029" s="530" t="s">
        <v>1194</v>
      </c>
      <c r="C2029" s="518" t="s">
        <v>1099</v>
      </c>
      <c r="D2029" s="471" t="s">
        <v>42</v>
      </c>
      <c r="E2029" s="556"/>
      <c r="F2029" s="537">
        <v>156635</v>
      </c>
    </row>
    <row r="2030" spans="1:6" s="32" customFormat="1" ht="21.75" customHeight="1">
      <c r="A2030" s="156"/>
      <c r="B2030" s="530" t="s">
        <v>1195</v>
      </c>
      <c r="C2030" s="518" t="s">
        <v>334</v>
      </c>
      <c r="D2030" s="648" t="s">
        <v>89</v>
      </c>
      <c r="E2030" s="556"/>
      <c r="F2030" s="537">
        <v>222407</v>
      </c>
    </row>
    <row r="2031" spans="1:6" s="32" customFormat="1" ht="21.75" customHeight="1">
      <c r="A2031" s="156"/>
      <c r="B2031" s="530" t="s">
        <v>1196</v>
      </c>
      <c r="C2031" s="518" t="s">
        <v>334</v>
      </c>
      <c r="D2031" s="648" t="s">
        <v>89</v>
      </c>
      <c r="E2031" s="556"/>
      <c r="F2031" s="537">
        <v>300602</v>
      </c>
    </row>
    <row r="2032" spans="1:6" s="32" customFormat="1" ht="21.75" customHeight="1">
      <c r="A2032" s="156"/>
      <c r="B2032" s="530" t="s">
        <v>1197</v>
      </c>
      <c r="C2032" s="518" t="s">
        <v>334</v>
      </c>
      <c r="D2032" s="648" t="s">
        <v>89</v>
      </c>
      <c r="E2032" s="556"/>
      <c r="F2032" s="537">
        <v>375144</v>
      </c>
    </row>
    <row r="2033" spans="1:6" s="32" customFormat="1" ht="21.75" customHeight="1">
      <c r="A2033" s="156"/>
      <c r="B2033" s="530" t="s">
        <v>1198</v>
      </c>
      <c r="C2033" s="518" t="s">
        <v>334</v>
      </c>
      <c r="D2033" s="648" t="s">
        <v>89</v>
      </c>
      <c r="E2033" s="556"/>
      <c r="F2033" s="537">
        <v>435557</v>
      </c>
    </row>
    <row r="2034" spans="1:6" s="32" customFormat="1" ht="21.75" customHeight="1">
      <c r="A2034" s="156"/>
      <c r="B2034" s="530" t="s">
        <v>1199</v>
      </c>
      <c r="C2034" s="518" t="s">
        <v>334</v>
      </c>
      <c r="D2034" s="648" t="s">
        <v>89</v>
      </c>
      <c r="E2034" s="556"/>
      <c r="F2034" s="537">
        <v>617770</v>
      </c>
    </row>
    <row r="2035" spans="1:6" s="32" customFormat="1" ht="23.25" customHeight="1">
      <c r="A2035" s="175" t="s">
        <v>393</v>
      </c>
      <c r="B2035" s="532" t="s">
        <v>1077</v>
      </c>
      <c r="C2035" s="536"/>
      <c r="D2035" s="534"/>
      <c r="E2035" s="535"/>
      <c r="F2035" s="537"/>
    </row>
    <row r="2036" spans="1:6" s="32" customFormat="1" ht="18.75">
      <c r="A2036" s="156"/>
      <c r="B2036" s="530" t="s">
        <v>1078</v>
      </c>
      <c r="C2036" s="518" t="s">
        <v>1099</v>
      </c>
      <c r="D2036" s="471" t="s">
        <v>42</v>
      </c>
      <c r="E2036" s="253"/>
      <c r="F2036" s="537">
        <v>150058</v>
      </c>
    </row>
    <row r="2037" spans="1:6" s="32" customFormat="1" ht="21.75" customHeight="1">
      <c r="A2037" s="156"/>
      <c r="B2037" s="530" t="s">
        <v>1079</v>
      </c>
      <c r="C2037" s="518" t="s">
        <v>334</v>
      </c>
      <c r="D2037" s="471" t="s">
        <v>42</v>
      </c>
      <c r="E2037" s="253"/>
      <c r="F2037" s="537">
        <v>207965</v>
      </c>
    </row>
    <row r="2038" spans="1:6" s="32" customFormat="1" ht="21.75" customHeight="1">
      <c r="A2038" s="156"/>
      <c r="B2038" s="530" t="s">
        <v>1080</v>
      </c>
      <c r="C2038" s="518" t="s">
        <v>334</v>
      </c>
      <c r="D2038" s="648" t="s">
        <v>89</v>
      </c>
      <c r="E2038" s="253"/>
      <c r="F2038" s="537">
        <v>286474</v>
      </c>
    </row>
    <row r="2039" spans="1:6" s="32" customFormat="1" ht="21.75" customHeight="1">
      <c r="A2039" s="156"/>
      <c r="B2039" s="530" t="s">
        <v>1081</v>
      </c>
      <c r="C2039" s="518" t="s">
        <v>334</v>
      </c>
      <c r="D2039" s="648" t="s">
        <v>89</v>
      </c>
      <c r="E2039" s="253"/>
      <c r="F2039" s="537">
        <v>357118</v>
      </c>
    </row>
    <row r="2040" spans="1:6" s="32" customFormat="1" ht="21.75" customHeight="1">
      <c r="A2040" s="156"/>
      <c r="B2040" s="530" t="s">
        <v>1082</v>
      </c>
      <c r="C2040" s="518" t="s">
        <v>334</v>
      </c>
      <c r="D2040" s="648" t="s">
        <v>89</v>
      </c>
      <c r="E2040" s="253"/>
      <c r="F2040" s="537">
        <v>414851</v>
      </c>
    </row>
    <row r="2041" spans="1:6" s="32" customFormat="1" ht="21.75" customHeight="1">
      <c r="A2041" s="156"/>
      <c r="B2041" s="530" t="s">
        <v>1083</v>
      </c>
      <c r="C2041" s="518" t="s">
        <v>334</v>
      </c>
      <c r="D2041" s="648" t="s">
        <v>89</v>
      </c>
      <c r="E2041" s="253"/>
      <c r="F2041" s="537">
        <v>572216</v>
      </c>
    </row>
    <row r="2042" spans="1:6" s="32" customFormat="1" ht="21.75" customHeight="1">
      <c r="A2042" s="175" t="s">
        <v>397</v>
      </c>
      <c r="B2042" s="532" t="s">
        <v>1084</v>
      </c>
      <c r="C2042" s="533"/>
      <c r="D2042" s="534"/>
      <c r="E2042" s="535"/>
      <c r="F2042" s="538"/>
    </row>
    <row r="2043" spans="1:6" s="32" customFormat="1" ht="21.75" customHeight="1">
      <c r="A2043" s="156"/>
      <c r="B2043" s="530" t="s">
        <v>1085</v>
      </c>
      <c r="C2043" s="518" t="s">
        <v>334</v>
      </c>
      <c r="D2043" s="471" t="s">
        <v>42</v>
      </c>
      <c r="E2043" s="253"/>
      <c r="F2043" s="537">
        <v>132031</v>
      </c>
    </row>
    <row r="2044" spans="1:6" s="32" customFormat="1" ht="21.75" customHeight="1">
      <c r="A2044" s="156"/>
      <c r="B2044" s="530" t="s">
        <v>1086</v>
      </c>
      <c r="C2044" s="518" t="s">
        <v>334</v>
      </c>
      <c r="D2044" s="648" t="s">
        <v>89</v>
      </c>
      <c r="E2044" s="253"/>
      <c r="F2044" s="537">
        <v>205703</v>
      </c>
    </row>
    <row r="2045" spans="1:6" s="32" customFormat="1" ht="21.75" customHeight="1">
      <c r="A2045" s="156"/>
      <c r="B2045" s="530" t="s">
        <v>1087</v>
      </c>
      <c r="C2045" s="518" t="s">
        <v>334</v>
      </c>
      <c r="D2045" s="648" t="s">
        <v>89</v>
      </c>
      <c r="E2045" s="253"/>
      <c r="F2045" s="537">
        <v>253588</v>
      </c>
    </row>
    <row r="2046" spans="1:6" s="32" customFormat="1" ht="21.75" customHeight="1">
      <c r="A2046" s="156"/>
      <c r="B2046" s="530" t="s">
        <v>1088</v>
      </c>
      <c r="C2046" s="518" t="s">
        <v>334</v>
      </c>
      <c r="D2046" s="648" t="s">
        <v>89</v>
      </c>
      <c r="E2046" s="253"/>
      <c r="F2046" s="537">
        <v>316924</v>
      </c>
    </row>
    <row r="2047" spans="1:6" s="32" customFormat="1" ht="21.75" customHeight="1">
      <c r="A2047" s="156"/>
      <c r="B2047" s="530" t="s">
        <v>1089</v>
      </c>
      <c r="C2047" s="518" t="s">
        <v>334</v>
      </c>
      <c r="D2047" s="648" t="s">
        <v>89</v>
      </c>
      <c r="E2047" s="253"/>
      <c r="F2047" s="537">
        <v>367836</v>
      </c>
    </row>
    <row r="2048" spans="1:6" s="32" customFormat="1" ht="21.75" customHeight="1">
      <c r="A2048" s="156"/>
      <c r="B2048" s="530" t="s">
        <v>1090</v>
      </c>
      <c r="C2048" s="518" t="s">
        <v>334</v>
      </c>
      <c r="D2048" s="648" t="s">
        <v>89</v>
      </c>
      <c r="E2048" s="253"/>
      <c r="F2048" s="537">
        <v>507419</v>
      </c>
    </row>
    <row r="2049" spans="1:6" s="32" customFormat="1" ht="22.5" customHeight="1">
      <c r="A2049" s="175" t="s">
        <v>398</v>
      </c>
      <c r="B2049" s="532" t="s">
        <v>1091</v>
      </c>
      <c r="C2049" s="533"/>
      <c r="D2049" s="534"/>
      <c r="E2049" s="535"/>
      <c r="F2049" s="531"/>
    </row>
    <row r="2050" spans="1:6" s="32" customFormat="1" ht="21.75" customHeight="1">
      <c r="A2050" s="156"/>
      <c r="B2050" s="530" t="s">
        <v>1092</v>
      </c>
      <c r="C2050" s="518" t="s">
        <v>334</v>
      </c>
      <c r="D2050" s="471" t="s">
        <v>42</v>
      </c>
      <c r="E2050" s="253"/>
      <c r="F2050" s="537">
        <v>93299</v>
      </c>
    </row>
    <row r="2051" spans="1:6" s="32" customFormat="1" ht="21.75" customHeight="1">
      <c r="A2051" s="156"/>
      <c r="B2051" s="530" t="s">
        <v>1093</v>
      </c>
      <c r="C2051" s="518" t="s">
        <v>334</v>
      </c>
      <c r="D2051" s="648" t="s">
        <v>89</v>
      </c>
      <c r="E2051" s="253"/>
      <c r="F2051" s="537">
        <v>133006</v>
      </c>
    </row>
    <row r="2052" spans="1:6" s="32" customFormat="1" ht="21.75" customHeight="1">
      <c r="A2052" s="156"/>
      <c r="B2052" s="530" t="s">
        <v>1094</v>
      </c>
      <c r="C2052" s="518" t="s">
        <v>334</v>
      </c>
      <c r="D2052" s="648" t="s">
        <v>89</v>
      </c>
      <c r="E2052" s="253"/>
      <c r="F2052" s="537">
        <v>179533</v>
      </c>
    </row>
    <row r="2053" spans="1:6" s="32" customFormat="1" ht="21.75" customHeight="1">
      <c r="A2053" s="156"/>
      <c r="B2053" s="530" t="s">
        <v>1095</v>
      </c>
      <c r="C2053" s="518" t="s">
        <v>334</v>
      </c>
      <c r="D2053" s="648" t="s">
        <v>89</v>
      </c>
      <c r="E2053" s="253"/>
      <c r="F2053" s="537">
        <v>224599</v>
      </c>
    </row>
    <row r="2054" spans="1:6" s="32" customFormat="1" ht="21.75" customHeight="1">
      <c r="A2054" s="156"/>
      <c r="B2054" s="530" t="s">
        <v>1096</v>
      </c>
      <c r="C2054" s="518" t="s">
        <v>334</v>
      </c>
      <c r="D2054" s="648" t="s">
        <v>89</v>
      </c>
      <c r="E2054" s="253"/>
      <c r="F2054" s="537">
        <v>261139</v>
      </c>
    </row>
    <row r="2055" spans="1:6" s="32" customFormat="1" ht="21.75" customHeight="1">
      <c r="A2055" s="156"/>
      <c r="B2055" s="530" t="s">
        <v>1097</v>
      </c>
      <c r="C2055" s="518" t="s">
        <v>334</v>
      </c>
      <c r="D2055" s="648" t="s">
        <v>89</v>
      </c>
      <c r="E2055" s="253"/>
      <c r="F2055" s="537">
        <v>359310</v>
      </c>
    </row>
    <row r="2056" spans="1:6" s="32" customFormat="1" ht="21.75" customHeight="1">
      <c r="A2056" s="175" t="s">
        <v>399</v>
      </c>
      <c r="B2056" s="532" t="s">
        <v>1186</v>
      </c>
      <c r="C2056" s="533"/>
      <c r="D2056" s="534"/>
      <c r="E2056" s="535"/>
      <c r="F2056" s="531"/>
    </row>
    <row r="2057" spans="1:6" s="32" customFormat="1" ht="21.75" customHeight="1">
      <c r="A2057" s="156"/>
      <c r="B2057" s="530" t="s">
        <v>1187</v>
      </c>
      <c r="C2057" s="518" t="s">
        <v>334</v>
      </c>
      <c r="D2057" s="471" t="s">
        <v>42</v>
      </c>
      <c r="E2057" s="253"/>
      <c r="F2057" s="531">
        <v>77708</v>
      </c>
    </row>
    <row r="2058" spans="1:6" s="32" customFormat="1" ht="21.75" customHeight="1">
      <c r="A2058" s="156"/>
      <c r="B2058" s="530" t="s">
        <v>1188</v>
      </c>
      <c r="C2058" s="518" t="s">
        <v>334</v>
      </c>
      <c r="D2058" s="648" t="s">
        <v>89</v>
      </c>
      <c r="E2058" s="253"/>
      <c r="F2058" s="531">
        <v>110594</v>
      </c>
    </row>
    <row r="2059" spans="1:6" s="32" customFormat="1" ht="21.75" customHeight="1">
      <c r="A2059" s="156"/>
      <c r="B2059" s="530" t="s">
        <v>1189</v>
      </c>
      <c r="C2059" s="518" t="s">
        <v>334</v>
      </c>
      <c r="D2059" s="648" t="s">
        <v>89</v>
      </c>
      <c r="E2059" s="253"/>
      <c r="F2059" s="531">
        <v>149083</v>
      </c>
    </row>
    <row r="2060" spans="1:6" s="32" customFormat="1" ht="21.75" customHeight="1">
      <c r="A2060" s="156"/>
      <c r="B2060" s="530" t="s">
        <v>1190</v>
      </c>
      <c r="C2060" s="518" t="s">
        <v>334</v>
      </c>
      <c r="D2060" s="648" t="s">
        <v>89</v>
      </c>
      <c r="E2060" s="253"/>
      <c r="F2060" s="531">
        <v>186354</v>
      </c>
    </row>
    <row r="2061" spans="1:6" s="32" customFormat="1" ht="21.75" customHeight="1">
      <c r="A2061" s="156"/>
      <c r="B2061" s="530" t="s">
        <v>1191</v>
      </c>
      <c r="C2061" s="518" t="s">
        <v>334</v>
      </c>
      <c r="D2061" s="648" t="s">
        <v>89</v>
      </c>
      <c r="E2061" s="253"/>
      <c r="F2061" s="531">
        <v>216560</v>
      </c>
    </row>
    <row r="2062" spans="1:6" s="32" customFormat="1" ht="21.75" customHeight="1">
      <c r="A2062" s="156"/>
      <c r="B2062" s="530" t="s">
        <v>1192</v>
      </c>
      <c r="C2062" s="518" t="s">
        <v>334</v>
      </c>
      <c r="D2062" s="648" t="s">
        <v>89</v>
      </c>
      <c r="E2062" s="253"/>
      <c r="F2062" s="531">
        <v>297923</v>
      </c>
    </row>
    <row r="2063" spans="1:6" s="32" customFormat="1" ht="24" customHeight="1">
      <c r="A2063" s="175" t="s">
        <v>400</v>
      </c>
      <c r="B2063" s="674" t="s">
        <v>1098</v>
      </c>
      <c r="C2063" s="215"/>
      <c r="D2063" s="471" t="s">
        <v>30</v>
      </c>
      <c r="E2063" s="253"/>
      <c r="F2063" s="531">
        <v>8000</v>
      </c>
    </row>
    <row r="2064" spans="1:6" s="32" customFormat="1" ht="40.5" customHeight="1">
      <c r="A2064" s="106" t="s">
        <v>431</v>
      </c>
      <c r="B2064" s="519" t="s">
        <v>1861</v>
      </c>
      <c r="C2064" s="103"/>
      <c r="D2064" s="104"/>
      <c r="E2064" s="98"/>
      <c r="F2064" s="98"/>
    </row>
    <row r="2065" spans="1:6" s="32" customFormat="1" ht="21.75" customHeight="1">
      <c r="A2065" s="520">
        <v>1</v>
      </c>
      <c r="B2065" s="444" t="s">
        <v>2169</v>
      </c>
      <c r="C2065" s="521"/>
      <c r="D2065" s="522"/>
      <c r="E2065" s="523"/>
      <c r="F2065" s="523"/>
    </row>
    <row r="2066" spans="1:6" s="32" customFormat="1" ht="21.75" customHeight="1">
      <c r="A2066" s="287"/>
      <c r="B2066" s="45" t="s">
        <v>508</v>
      </c>
      <c r="C2066" s="524"/>
      <c r="D2066" s="46" t="s">
        <v>91</v>
      </c>
      <c r="E2066" s="47"/>
      <c r="F2066" s="47">
        <v>22917</v>
      </c>
    </row>
    <row r="2067" spans="1:6" s="32" customFormat="1" ht="21.75" customHeight="1">
      <c r="A2067" s="287"/>
      <c r="B2067" s="45" t="s">
        <v>696</v>
      </c>
      <c r="C2067" s="524"/>
      <c r="D2067" s="46" t="s">
        <v>91</v>
      </c>
      <c r="E2067" s="47"/>
      <c r="F2067" s="525">
        <v>18382</v>
      </c>
    </row>
    <row r="2068" spans="1:6" s="32" customFormat="1" ht="18.75" customHeight="1">
      <c r="A2068" s="795"/>
      <c r="B2068" s="526" t="s">
        <v>682</v>
      </c>
      <c r="C2068" s="527"/>
      <c r="D2068" s="528" t="s">
        <v>91</v>
      </c>
      <c r="E2068" s="529"/>
      <c r="F2068" s="529">
        <v>17197</v>
      </c>
    </row>
    <row r="2069" spans="1:6" s="32" customFormat="1" ht="18.75" customHeight="1">
      <c r="A2069" s="520">
        <v>2</v>
      </c>
      <c r="B2069" s="444" t="s">
        <v>2168</v>
      </c>
      <c r="C2069" s="521"/>
      <c r="D2069" s="522"/>
      <c r="E2069" s="523"/>
      <c r="F2069" s="523"/>
    </row>
    <row r="2070" spans="1:6" s="32" customFormat="1" ht="18.75" customHeight="1">
      <c r="A2070" s="796"/>
      <c r="B2070" s="45" t="s">
        <v>508</v>
      </c>
      <c r="C2070" s="524"/>
      <c r="D2070" s="46" t="s">
        <v>91</v>
      </c>
      <c r="E2070" s="47"/>
      <c r="F2070" s="47">
        <v>22080</v>
      </c>
    </row>
    <row r="2071" spans="1:6" s="32" customFormat="1" ht="18.75" customHeight="1">
      <c r="A2071" s="796"/>
      <c r="B2071" s="45" t="s">
        <v>696</v>
      </c>
      <c r="C2071" s="524"/>
      <c r="D2071" s="46" t="s">
        <v>91</v>
      </c>
      <c r="E2071" s="47"/>
      <c r="F2071" s="525">
        <v>17330</v>
      </c>
    </row>
    <row r="2072" spans="1:6" s="32" customFormat="1" ht="18.75" customHeight="1">
      <c r="A2072" s="795"/>
      <c r="B2072" s="526" t="s">
        <v>682</v>
      </c>
      <c r="C2072" s="527"/>
      <c r="D2072" s="528" t="s">
        <v>91</v>
      </c>
      <c r="E2072" s="529"/>
      <c r="F2072" s="529">
        <v>16320</v>
      </c>
    </row>
    <row r="2073" spans="1:6" s="32" customFormat="1" ht="18.75" customHeight="1">
      <c r="A2073" s="520">
        <v>3</v>
      </c>
      <c r="B2073" s="444" t="s">
        <v>2215</v>
      </c>
      <c r="C2073" s="521"/>
      <c r="D2073" s="522"/>
      <c r="E2073" s="523"/>
      <c r="F2073" s="523"/>
    </row>
    <row r="2074" spans="1:6" s="32" customFormat="1" ht="18.75" customHeight="1">
      <c r="A2074" s="796"/>
      <c r="B2074" s="45" t="s">
        <v>508</v>
      </c>
      <c r="C2074" s="524"/>
      <c r="D2074" s="46" t="s">
        <v>91</v>
      </c>
      <c r="E2074" s="47"/>
      <c r="F2074" s="47">
        <v>22080</v>
      </c>
    </row>
    <row r="2075" spans="1:6" s="32" customFormat="1" ht="18.75" customHeight="1">
      <c r="A2075" s="796"/>
      <c r="B2075" s="45" t="s">
        <v>696</v>
      </c>
      <c r="C2075" s="524"/>
      <c r="D2075" s="46" t="s">
        <v>91</v>
      </c>
      <c r="E2075" s="47"/>
      <c r="F2075" s="525">
        <v>17330</v>
      </c>
    </row>
    <row r="2076" spans="1:6" s="32" customFormat="1" ht="18.75" customHeight="1">
      <c r="A2076" s="795"/>
      <c r="B2076" s="526" t="s">
        <v>682</v>
      </c>
      <c r="C2076" s="527"/>
      <c r="D2076" s="528" t="s">
        <v>91</v>
      </c>
      <c r="E2076" s="529"/>
      <c r="F2076" s="529">
        <v>16320</v>
      </c>
    </row>
    <row r="2077" spans="1:7" s="22" customFormat="1" ht="16.5">
      <c r="A2077" s="719"/>
      <c r="G2077" s="32"/>
    </row>
    <row r="2078" spans="1:7" s="22" customFormat="1" ht="16.5">
      <c r="A2078" s="719"/>
      <c r="G2078" s="32"/>
    </row>
    <row r="2079" spans="1:7" s="22" customFormat="1" ht="16.5">
      <c r="A2079" s="719"/>
      <c r="G2079" s="32"/>
    </row>
    <row r="2080" spans="1:7" s="22" customFormat="1" ht="16.5">
      <c r="A2080" s="719"/>
      <c r="G2080" s="32"/>
    </row>
    <row r="2081" spans="1:7" s="22" customFormat="1" ht="16.5">
      <c r="A2081" s="797"/>
      <c r="G2081" s="32"/>
    </row>
    <row r="2082" spans="1:7" s="22" customFormat="1" ht="16.5">
      <c r="A2082" s="797"/>
      <c r="G2082" s="32"/>
    </row>
    <row r="2083" spans="1:7" s="22" customFormat="1" ht="16.5">
      <c r="A2083" s="797"/>
      <c r="G2083" s="32"/>
    </row>
    <row r="2084" spans="1:7" s="22" customFormat="1" ht="16.5">
      <c r="A2084" s="797"/>
      <c r="G2084" s="32"/>
    </row>
    <row r="2085" spans="1:7" s="22" customFormat="1" ht="16.5">
      <c r="A2085" s="797"/>
      <c r="G2085" s="32"/>
    </row>
    <row r="2086" spans="1:7" s="22" customFormat="1" ht="16.5">
      <c r="A2086" s="797"/>
      <c r="G2086" s="32"/>
    </row>
    <row r="2087" spans="1:7" s="34" customFormat="1" ht="16.5">
      <c r="A2087" s="797"/>
      <c r="G2087" s="719"/>
    </row>
    <row r="2088" spans="1:7" s="34" customFormat="1" ht="16.5">
      <c r="A2088" s="797"/>
      <c r="G2088" s="719"/>
    </row>
    <row r="2089" spans="1:7" s="34" customFormat="1" ht="16.5">
      <c r="A2089" s="797"/>
      <c r="G2089" s="719"/>
    </row>
    <row r="2090" spans="1:7" s="22" customFormat="1" ht="18">
      <c r="A2090" s="797"/>
      <c r="B2090" s="33"/>
      <c r="C2090" s="61"/>
      <c r="D2090" s="38"/>
      <c r="E2090" s="39"/>
      <c r="F2090" s="39"/>
      <c r="G2090" s="32"/>
    </row>
    <row r="2091" spans="1:7" s="22" customFormat="1" ht="18">
      <c r="A2091" s="797"/>
      <c r="B2091" s="33"/>
      <c r="C2091" s="61"/>
      <c r="D2091" s="38"/>
      <c r="E2091" s="39"/>
      <c r="F2091" s="39"/>
      <c r="G2091" s="32"/>
    </row>
    <row r="2092" spans="1:7" s="22" customFormat="1" ht="18">
      <c r="A2092" s="797"/>
      <c r="B2092" s="33"/>
      <c r="C2092" s="61"/>
      <c r="D2092" s="38"/>
      <c r="E2092" s="39"/>
      <c r="F2092" s="39"/>
      <c r="G2092" s="32"/>
    </row>
    <row r="2093" spans="1:7" s="22" customFormat="1" ht="18">
      <c r="A2093" s="797"/>
      <c r="B2093" s="33"/>
      <c r="C2093" s="61"/>
      <c r="D2093" s="38"/>
      <c r="E2093" s="39"/>
      <c r="F2093" s="39"/>
      <c r="G2093" s="32"/>
    </row>
    <row r="2094" spans="1:7" s="22" customFormat="1" ht="18">
      <c r="A2094" s="797"/>
      <c r="B2094" s="33"/>
      <c r="C2094" s="61"/>
      <c r="D2094" s="38"/>
      <c r="E2094" s="39"/>
      <c r="F2094" s="39"/>
      <c r="G2094" s="32"/>
    </row>
    <row r="2095" spans="1:7" s="22" customFormat="1" ht="18">
      <c r="A2095" s="797"/>
      <c r="B2095" s="33"/>
      <c r="C2095" s="61"/>
      <c r="D2095" s="38"/>
      <c r="E2095" s="39"/>
      <c r="F2095" s="39"/>
      <c r="G2095" s="32"/>
    </row>
    <row r="2096" spans="1:7" s="22" customFormat="1" ht="18">
      <c r="A2096" s="797"/>
      <c r="B2096" s="33"/>
      <c r="C2096" s="61"/>
      <c r="D2096" s="38"/>
      <c r="E2096" s="39"/>
      <c r="F2096" s="39"/>
      <c r="G2096" s="32"/>
    </row>
    <row r="2097" spans="1:7" s="22" customFormat="1" ht="18">
      <c r="A2097" s="797"/>
      <c r="B2097" s="33"/>
      <c r="C2097" s="61"/>
      <c r="D2097" s="38"/>
      <c r="E2097" s="39"/>
      <c r="F2097" s="39"/>
      <c r="G2097" s="32"/>
    </row>
    <row r="2098" spans="1:7" s="22" customFormat="1" ht="18">
      <c r="A2098" s="797"/>
      <c r="B2098" s="33"/>
      <c r="C2098" s="61"/>
      <c r="D2098" s="38"/>
      <c r="E2098" s="39"/>
      <c r="F2098" s="39"/>
      <c r="G2098" s="32"/>
    </row>
    <row r="2099" spans="1:7" s="22" customFormat="1" ht="18">
      <c r="A2099" s="797"/>
      <c r="B2099" s="33"/>
      <c r="C2099" s="61"/>
      <c r="D2099" s="38"/>
      <c r="E2099" s="39"/>
      <c r="F2099" s="39"/>
      <c r="G2099" s="32"/>
    </row>
    <row r="2100" spans="1:7" s="22" customFormat="1" ht="18">
      <c r="A2100" s="797"/>
      <c r="B2100" s="33"/>
      <c r="C2100" s="61"/>
      <c r="D2100" s="38"/>
      <c r="E2100" s="39"/>
      <c r="F2100" s="39"/>
      <c r="G2100" s="32"/>
    </row>
    <row r="2101" spans="1:7" s="22" customFormat="1" ht="18">
      <c r="A2101" s="797"/>
      <c r="B2101" s="33"/>
      <c r="C2101" s="61"/>
      <c r="D2101" s="38"/>
      <c r="E2101" s="39"/>
      <c r="F2101" s="39"/>
      <c r="G2101" s="32"/>
    </row>
    <row r="2102" spans="1:7" s="22" customFormat="1" ht="18">
      <c r="A2102" s="797"/>
      <c r="B2102" s="33"/>
      <c r="C2102" s="61"/>
      <c r="D2102" s="38"/>
      <c r="E2102" s="39"/>
      <c r="F2102" s="39"/>
      <c r="G2102" s="32"/>
    </row>
    <row r="2103" spans="1:7" s="22" customFormat="1" ht="18">
      <c r="A2103" s="797"/>
      <c r="B2103" s="33"/>
      <c r="C2103" s="61"/>
      <c r="D2103" s="38"/>
      <c r="E2103" s="39"/>
      <c r="F2103" s="39"/>
      <c r="G2103" s="32"/>
    </row>
    <row r="2104" spans="1:7" s="22" customFormat="1" ht="18">
      <c r="A2104" s="797"/>
      <c r="B2104" s="33"/>
      <c r="C2104" s="61"/>
      <c r="D2104" s="38"/>
      <c r="E2104" s="39"/>
      <c r="F2104" s="39"/>
      <c r="G2104" s="32"/>
    </row>
    <row r="2105" spans="1:7" s="22" customFormat="1" ht="18">
      <c r="A2105" s="797"/>
      <c r="B2105" s="33"/>
      <c r="C2105" s="61"/>
      <c r="D2105" s="38"/>
      <c r="E2105" s="39"/>
      <c r="F2105" s="39"/>
      <c r="G2105" s="32"/>
    </row>
    <row r="2106" spans="1:7" s="22" customFormat="1" ht="18">
      <c r="A2106" s="797"/>
      <c r="B2106" s="33"/>
      <c r="C2106" s="61"/>
      <c r="D2106" s="38"/>
      <c r="E2106" s="39"/>
      <c r="F2106" s="39"/>
      <c r="G2106" s="32"/>
    </row>
    <row r="2107" spans="1:7" s="22" customFormat="1" ht="18">
      <c r="A2107" s="797"/>
      <c r="B2107" s="33"/>
      <c r="C2107" s="61"/>
      <c r="D2107" s="38"/>
      <c r="E2107" s="39"/>
      <c r="F2107" s="39"/>
      <c r="G2107" s="32"/>
    </row>
    <row r="2108" spans="1:7" s="22" customFormat="1" ht="18">
      <c r="A2108" s="797"/>
      <c r="B2108" s="33"/>
      <c r="C2108" s="61"/>
      <c r="D2108" s="38"/>
      <c r="E2108" s="39"/>
      <c r="F2108" s="39"/>
      <c r="G2108" s="32"/>
    </row>
    <row r="2109" spans="1:7" s="22" customFormat="1" ht="18">
      <c r="A2109" s="797"/>
      <c r="B2109" s="33"/>
      <c r="C2109" s="61"/>
      <c r="D2109" s="38"/>
      <c r="E2109" s="39"/>
      <c r="F2109" s="39"/>
      <c r="G2109" s="32"/>
    </row>
    <row r="2110" spans="1:7" s="22" customFormat="1" ht="18">
      <c r="A2110" s="797"/>
      <c r="B2110" s="33"/>
      <c r="C2110" s="61"/>
      <c r="D2110" s="38"/>
      <c r="E2110" s="39"/>
      <c r="F2110" s="39"/>
      <c r="G2110" s="32"/>
    </row>
    <row r="2111" spans="1:7" s="22" customFormat="1" ht="18">
      <c r="A2111" s="797"/>
      <c r="B2111" s="33"/>
      <c r="C2111" s="61"/>
      <c r="D2111" s="38"/>
      <c r="E2111" s="39"/>
      <c r="F2111" s="39"/>
      <c r="G2111" s="32"/>
    </row>
    <row r="2112" spans="1:7" s="22" customFormat="1" ht="18">
      <c r="A2112" s="797"/>
      <c r="B2112" s="33"/>
      <c r="C2112" s="61"/>
      <c r="D2112" s="38"/>
      <c r="E2112" s="39"/>
      <c r="F2112" s="39"/>
      <c r="G2112" s="32"/>
    </row>
    <row r="2113" spans="1:7" s="22" customFormat="1" ht="18">
      <c r="A2113" s="797"/>
      <c r="B2113" s="33"/>
      <c r="C2113" s="61"/>
      <c r="D2113" s="38"/>
      <c r="E2113" s="39"/>
      <c r="F2113" s="39"/>
      <c r="G2113" s="32"/>
    </row>
    <row r="2114" spans="1:7" s="22" customFormat="1" ht="18">
      <c r="A2114" s="797"/>
      <c r="B2114" s="33"/>
      <c r="C2114" s="61"/>
      <c r="D2114" s="38"/>
      <c r="E2114" s="39"/>
      <c r="F2114" s="39"/>
      <c r="G2114" s="32"/>
    </row>
    <row r="2115" spans="1:7" s="22" customFormat="1" ht="18">
      <c r="A2115" s="797"/>
      <c r="B2115" s="33"/>
      <c r="C2115" s="61"/>
      <c r="D2115" s="38"/>
      <c r="E2115" s="39"/>
      <c r="F2115" s="39"/>
      <c r="G2115" s="32"/>
    </row>
    <row r="2116" spans="1:7" s="22" customFormat="1" ht="18">
      <c r="A2116" s="797"/>
      <c r="B2116" s="33"/>
      <c r="C2116" s="61"/>
      <c r="D2116" s="38"/>
      <c r="E2116" s="39"/>
      <c r="F2116" s="39"/>
      <c r="G2116" s="32"/>
    </row>
    <row r="2117" spans="1:7" s="22" customFormat="1" ht="18">
      <c r="A2117" s="797"/>
      <c r="B2117" s="33"/>
      <c r="C2117" s="61"/>
      <c r="D2117" s="38"/>
      <c r="E2117" s="39"/>
      <c r="F2117" s="39"/>
      <c r="G2117" s="32"/>
    </row>
    <row r="2118" spans="1:7" s="22" customFormat="1" ht="18">
      <c r="A2118" s="797"/>
      <c r="B2118" s="33"/>
      <c r="C2118" s="61"/>
      <c r="D2118" s="38"/>
      <c r="E2118" s="39"/>
      <c r="F2118" s="39"/>
      <c r="G2118" s="32"/>
    </row>
    <row r="2119" spans="1:7" s="22" customFormat="1" ht="18">
      <c r="A2119" s="797"/>
      <c r="B2119" s="33"/>
      <c r="C2119" s="61"/>
      <c r="D2119" s="38"/>
      <c r="E2119" s="39"/>
      <c r="F2119" s="39"/>
      <c r="G2119" s="32"/>
    </row>
    <row r="2120" spans="1:7" s="22" customFormat="1" ht="18">
      <c r="A2120" s="797"/>
      <c r="B2120" s="33"/>
      <c r="C2120" s="61"/>
      <c r="D2120" s="38"/>
      <c r="E2120" s="39"/>
      <c r="F2120" s="39"/>
      <c r="G2120" s="32"/>
    </row>
    <row r="2121" spans="1:7" s="22" customFormat="1" ht="18">
      <c r="A2121" s="797"/>
      <c r="B2121" s="33"/>
      <c r="C2121" s="61"/>
      <c r="D2121" s="38"/>
      <c r="E2121" s="39"/>
      <c r="F2121" s="39"/>
      <c r="G2121" s="32"/>
    </row>
    <row r="2122" spans="1:7" s="22" customFormat="1" ht="18">
      <c r="A2122" s="797"/>
      <c r="B2122" s="33"/>
      <c r="C2122" s="61"/>
      <c r="D2122" s="38"/>
      <c r="E2122" s="39"/>
      <c r="F2122" s="39"/>
      <c r="G2122" s="32"/>
    </row>
    <row r="2123" spans="1:7" s="22" customFormat="1" ht="18">
      <c r="A2123" s="797"/>
      <c r="B2123" s="33"/>
      <c r="C2123" s="61"/>
      <c r="D2123" s="38"/>
      <c r="E2123" s="39"/>
      <c r="F2123" s="39"/>
      <c r="G2123" s="32"/>
    </row>
    <row r="2124" spans="1:7" s="22" customFormat="1" ht="18">
      <c r="A2124" s="797"/>
      <c r="B2124" s="33"/>
      <c r="C2124" s="61"/>
      <c r="D2124" s="38"/>
      <c r="E2124" s="39"/>
      <c r="F2124" s="39"/>
      <c r="G2124" s="32"/>
    </row>
    <row r="2125" spans="1:7" s="22" customFormat="1" ht="18">
      <c r="A2125" s="797"/>
      <c r="B2125" s="33"/>
      <c r="C2125" s="61"/>
      <c r="D2125" s="38"/>
      <c r="E2125" s="39"/>
      <c r="F2125" s="39"/>
      <c r="G2125" s="32"/>
    </row>
    <row r="2126" spans="1:7" s="22" customFormat="1" ht="18">
      <c r="A2126" s="797"/>
      <c r="B2126" s="33"/>
      <c r="C2126" s="61"/>
      <c r="D2126" s="38"/>
      <c r="E2126" s="39"/>
      <c r="F2126" s="39"/>
      <c r="G2126" s="32"/>
    </row>
    <row r="2127" spans="1:7" s="22" customFormat="1" ht="18">
      <c r="A2127" s="797"/>
      <c r="B2127" s="33"/>
      <c r="C2127" s="61"/>
      <c r="D2127" s="38"/>
      <c r="E2127" s="39"/>
      <c r="F2127" s="39"/>
      <c r="G2127" s="32"/>
    </row>
    <row r="2128" spans="1:7" s="22" customFormat="1" ht="18">
      <c r="A2128" s="797"/>
      <c r="B2128" s="33"/>
      <c r="C2128" s="61"/>
      <c r="D2128" s="38"/>
      <c r="E2128" s="39"/>
      <c r="F2128" s="39"/>
      <c r="G2128" s="32"/>
    </row>
    <row r="2129" spans="1:7" s="22" customFormat="1" ht="18">
      <c r="A2129" s="797"/>
      <c r="B2129" s="33"/>
      <c r="C2129" s="61"/>
      <c r="D2129" s="38"/>
      <c r="E2129" s="39"/>
      <c r="F2129" s="39"/>
      <c r="G2129" s="32"/>
    </row>
    <row r="2130" spans="1:7" s="22" customFormat="1" ht="18">
      <c r="A2130" s="797"/>
      <c r="B2130" s="33"/>
      <c r="C2130" s="61"/>
      <c r="D2130" s="38"/>
      <c r="E2130" s="39"/>
      <c r="F2130" s="39"/>
      <c r="G2130" s="32"/>
    </row>
    <row r="2131" spans="1:7" s="22" customFormat="1" ht="18">
      <c r="A2131" s="797"/>
      <c r="B2131" s="33"/>
      <c r="C2131" s="61"/>
      <c r="D2131" s="38"/>
      <c r="E2131" s="39"/>
      <c r="F2131" s="39"/>
      <c r="G2131" s="32"/>
    </row>
    <row r="2132" spans="1:7" s="22" customFormat="1" ht="18">
      <c r="A2132" s="797"/>
      <c r="B2132" s="33"/>
      <c r="C2132" s="61"/>
      <c r="D2132" s="38"/>
      <c r="E2132" s="39"/>
      <c r="F2132" s="39"/>
      <c r="G2132" s="32"/>
    </row>
    <row r="2133" spans="1:7" s="22" customFormat="1" ht="18">
      <c r="A2133" s="797"/>
      <c r="B2133" s="33"/>
      <c r="C2133" s="61"/>
      <c r="D2133" s="38"/>
      <c r="E2133" s="39"/>
      <c r="F2133" s="39"/>
      <c r="G2133" s="32"/>
    </row>
    <row r="2134" spans="1:7" s="22" customFormat="1" ht="18">
      <c r="A2134" s="797"/>
      <c r="B2134" s="33"/>
      <c r="C2134" s="61"/>
      <c r="D2134" s="38"/>
      <c r="E2134" s="39"/>
      <c r="F2134" s="39"/>
      <c r="G2134" s="32"/>
    </row>
    <row r="2135" spans="1:7" s="22" customFormat="1" ht="18">
      <c r="A2135" s="797"/>
      <c r="B2135" s="33"/>
      <c r="C2135" s="61"/>
      <c r="D2135" s="38"/>
      <c r="E2135" s="39"/>
      <c r="F2135" s="39"/>
      <c r="G2135" s="32"/>
    </row>
    <row r="2136" spans="1:7" s="22" customFormat="1" ht="18">
      <c r="A2136" s="797"/>
      <c r="B2136" s="33"/>
      <c r="C2136" s="61"/>
      <c r="D2136" s="38"/>
      <c r="E2136" s="39"/>
      <c r="F2136" s="39"/>
      <c r="G2136" s="32"/>
    </row>
    <row r="2137" spans="1:7" s="22" customFormat="1" ht="18">
      <c r="A2137" s="797"/>
      <c r="B2137" s="33"/>
      <c r="C2137" s="61"/>
      <c r="D2137" s="38"/>
      <c r="E2137" s="39"/>
      <c r="F2137" s="39"/>
      <c r="G2137" s="32"/>
    </row>
    <row r="2138" spans="1:7" s="22" customFormat="1" ht="18">
      <c r="A2138" s="797"/>
      <c r="B2138" s="33"/>
      <c r="C2138" s="61"/>
      <c r="D2138" s="38"/>
      <c r="E2138" s="39"/>
      <c r="F2138" s="39"/>
      <c r="G2138" s="32"/>
    </row>
    <row r="2139" spans="1:7" s="22" customFormat="1" ht="18">
      <c r="A2139" s="797"/>
      <c r="B2139" s="33"/>
      <c r="C2139" s="61"/>
      <c r="D2139" s="38"/>
      <c r="E2139" s="39"/>
      <c r="F2139" s="39"/>
      <c r="G2139" s="32"/>
    </row>
    <row r="2140" spans="1:7" s="22" customFormat="1" ht="18">
      <c r="A2140" s="797"/>
      <c r="B2140" s="33"/>
      <c r="C2140" s="61"/>
      <c r="D2140" s="38"/>
      <c r="E2140" s="39"/>
      <c r="F2140" s="39"/>
      <c r="G2140" s="32"/>
    </row>
    <row r="2141" spans="1:7" s="22" customFormat="1" ht="18">
      <c r="A2141" s="797"/>
      <c r="B2141" s="33"/>
      <c r="C2141" s="61"/>
      <c r="D2141" s="38"/>
      <c r="E2141" s="39"/>
      <c r="F2141" s="39"/>
      <c r="G2141" s="32"/>
    </row>
    <row r="2142" spans="1:7" s="22" customFormat="1" ht="18">
      <c r="A2142" s="797"/>
      <c r="B2142" s="33"/>
      <c r="C2142" s="61"/>
      <c r="D2142" s="38"/>
      <c r="E2142" s="39"/>
      <c r="F2142" s="39"/>
      <c r="G2142" s="32"/>
    </row>
    <row r="2143" spans="1:7" s="22" customFormat="1" ht="18">
      <c r="A2143" s="797"/>
      <c r="B2143" s="33"/>
      <c r="C2143" s="61"/>
      <c r="D2143" s="38"/>
      <c r="E2143" s="39"/>
      <c r="F2143" s="39"/>
      <c r="G2143" s="32"/>
    </row>
    <row r="2144" spans="1:7" s="22" customFormat="1" ht="18">
      <c r="A2144" s="797"/>
      <c r="B2144" s="33"/>
      <c r="C2144" s="61"/>
      <c r="D2144" s="38"/>
      <c r="E2144" s="39"/>
      <c r="F2144" s="39"/>
      <c r="G2144" s="32"/>
    </row>
    <row r="2145" spans="1:7" s="22" customFormat="1" ht="18">
      <c r="A2145" s="797"/>
      <c r="B2145" s="33"/>
      <c r="C2145" s="61"/>
      <c r="D2145" s="38"/>
      <c r="E2145" s="39"/>
      <c r="F2145" s="39"/>
      <c r="G2145" s="32"/>
    </row>
    <row r="2146" spans="1:7" s="22" customFormat="1" ht="18">
      <c r="A2146" s="797"/>
      <c r="B2146" s="33"/>
      <c r="C2146" s="61"/>
      <c r="D2146" s="38"/>
      <c r="E2146" s="39"/>
      <c r="F2146" s="39"/>
      <c r="G2146" s="32"/>
    </row>
    <row r="2147" spans="1:7" s="22" customFormat="1" ht="18">
      <c r="A2147" s="797"/>
      <c r="B2147" s="33"/>
      <c r="C2147" s="61"/>
      <c r="D2147" s="38"/>
      <c r="E2147" s="39"/>
      <c r="F2147" s="39"/>
      <c r="G2147" s="32"/>
    </row>
    <row r="2148" spans="1:7" s="22" customFormat="1" ht="18">
      <c r="A2148" s="797"/>
      <c r="B2148" s="33"/>
      <c r="C2148" s="61"/>
      <c r="D2148" s="38"/>
      <c r="E2148" s="39"/>
      <c r="F2148" s="39"/>
      <c r="G2148" s="32"/>
    </row>
    <row r="2149" spans="1:7" s="22" customFormat="1" ht="18">
      <c r="A2149" s="797"/>
      <c r="B2149" s="33"/>
      <c r="C2149" s="61"/>
      <c r="D2149" s="38"/>
      <c r="E2149" s="39"/>
      <c r="F2149" s="39"/>
      <c r="G2149" s="32"/>
    </row>
    <row r="2150" spans="1:7" s="22" customFormat="1" ht="18">
      <c r="A2150" s="797"/>
      <c r="B2150" s="33"/>
      <c r="C2150" s="61"/>
      <c r="D2150" s="38"/>
      <c r="E2150" s="39"/>
      <c r="F2150" s="39"/>
      <c r="G2150" s="32"/>
    </row>
    <row r="2151" spans="1:7" s="40" customFormat="1" ht="18">
      <c r="A2151" s="797"/>
      <c r="B2151" s="33"/>
      <c r="C2151" s="61"/>
      <c r="D2151" s="38"/>
      <c r="E2151" s="39"/>
      <c r="F2151" s="39"/>
      <c r="G2151" s="720"/>
    </row>
    <row r="2152" spans="1:7" s="40" customFormat="1" ht="18">
      <c r="A2152" s="797"/>
      <c r="B2152" s="33"/>
      <c r="C2152" s="61"/>
      <c r="D2152" s="38"/>
      <c r="E2152" s="39"/>
      <c r="F2152" s="39"/>
      <c r="G2152" s="720"/>
    </row>
    <row r="2153" spans="1:7" s="40" customFormat="1" ht="18">
      <c r="A2153" s="797"/>
      <c r="B2153" s="33"/>
      <c r="C2153" s="61"/>
      <c r="D2153" s="38"/>
      <c r="E2153" s="39" t="s">
        <v>51</v>
      </c>
      <c r="F2153" s="39"/>
      <c r="G2153" s="720"/>
    </row>
    <row r="2154" spans="1:7" s="40" customFormat="1" ht="18">
      <c r="A2154" s="797"/>
      <c r="B2154" s="33"/>
      <c r="C2154" s="61"/>
      <c r="D2154" s="38"/>
      <c r="E2154" s="39" t="s">
        <v>52</v>
      </c>
      <c r="F2154" s="39"/>
      <c r="G2154" s="720"/>
    </row>
    <row r="2155" spans="1:7" s="40" customFormat="1" ht="18">
      <c r="A2155" s="797"/>
      <c r="B2155" s="33"/>
      <c r="C2155" s="61"/>
      <c r="D2155" s="38"/>
      <c r="E2155" s="39"/>
      <c r="F2155" s="39"/>
      <c r="G2155" s="720"/>
    </row>
    <row r="2156" spans="1:7" s="40" customFormat="1" ht="18">
      <c r="A2156" s="797"/>
      <c r="B2156" s="33"/>
      <c r="C2156" s="61"/>
      <c r="D2156" s="38"/>
      <c r="E2156" s="39"/>
      <c r="F2156" s="39"/>
      <c r="G2156" s="720"/>
    </row>
    <row r="2157" spans="1:7" s="40" customFormat="1" ht="18">
      <c r="A2157" s="797"/>
      <c r="B2157" s="33"/>
      <c r="C2157" s="61"/>
      <c r="D2157" s="38"/>
      <c r="E2157" s="39"/>
      <c r="F2157" s="39"/>
      <c r="G2157" s="720"/>
    </row>
    <row r="2158" spans="1:7" s="40" customFormat="1" ht="18">
      <c r="A2158" s="797"/>
      <c r="B2158" s="33"/>
      <c r="C2158" s="61"/>
      <c r="D2158" s="38"/>
      <c r="E2158" s="39"/>
      <c r="F2158" s="39"/>
      <c r="G2158" s="720"/>
    </row>
    <row r="2159" spans="1:7" s="40" customFormat="1" ht="18">
      <c r="A2159" s="797"/>
      <c r="B2159" s="33"/>
      <c r="C2159" s="61"/>
      <c r="D2159" s="38"/>
      <c r="E2159" s="39"/>
      <c r="F2159" s="39"/>
      <c r="G2159" s="720"/>
    </row>
    <row r="2160" spans="1:7" s="40" customFormat="1" ht="18">
      <c r="A2160" s="797"/>
      <c r="B2160" s="33"/>
      <c r="C2160" s="61"/>
      <c r="D2160" s="38"/>
      <c r="E2160" s="39"/>
      <c r="F2160" s="39"/>
      <c r="G2160" s="720"/>
    </row>
    <row r="2161" spans="1:7" s="40" customFormat="1" ht="18">
      <c r="A2161" s="797"/>
      <c r="B2161" s="33"/>
      <c r="C2161" s="61"/>
      <c r="D2161" s="38"/>
      <c r="E2161" s="39"/>
      <c r="F2161" s="39"/>
      <c r="G2161" s="720"/>
    </row>
    <row r="2162" spans="1:7" s="40" customFormat="1" ht="18">
      <c r="A2162" s="797"/>
      <c r="B2162" s="33"/>
      <c r="C2162" s="61"/>
      <c r="D2162" s="38"/>
      <c r="E2162" s="39"/>
      <c r="F2162" s="39"/>
      <c r="G2162" s="720"/>
    </row>
    <row r="2163" spans="1:7" s="40" customFormat="1" ht="18">
      <c r="A2163" s="797"/>
      <c r="B2163" s="33"/>
      <c r="C2163" s="61"/>
      <c r="D2163" s="38"/>
      <c r="E2163" s="39"/>
      <c r="F2163" s="39"/>
      <c r="G2163" s="720"/>
    </row>
    <row r="2164" spans="1:7" s="40" customFormat="1" ht="18">
      <c r="A2164" s="797"/>
      <c r="B2164" s="33"/>
      <c r="C2164" s="61"/>
      <c r="D2164" s="38"/>
      <c r="E2164" s="39"/>
      <c r="F2164" s="39"/>
      <c r="G2164" s="720"/>
    </row>
    <row r="2165" spans="1:7" s="40" customFormat="1" ht="18">
      <c r="A2165" s="797"/>
      <c r="B2165" s="33"/>
      <c r="C2165" s="61"/>
      <c r="D2165" s="38"/>
      <c r="E2165" s="39"/>
      <c r="F2165" s="39"/>
      <c r="G2165" s="720"/>
    </row>
    <row r="2166" spans="1:7" s="40" customFormat="1" ht="18">
      <c r="A2166" s="797"/>
      <c r="B2166" s="33"/>
      <c r="C2166" s="61"/>
      <c r="D2166" s="38"/>
      <c r="E2166" s="39"/>
      <c r="F2166" s="39"/>
      <c r="G2166" s="720"/>
    </row>
    <row r="2167" spans="1:7" s="40" customFormat="1" ht="18">
      <c r="A2167" s="797"/>
      <c r="B2167" s="33"/>
      <c r="C2167" s="61"/>
      <c r="D2167" s="38"/>
      <c r="E2167" s="39"/>
      <c r="F2167" s="39"/>
      <c r="G2167" s="720"/>
    </row>
    <row r="2168" spans="1:7" s="40" customFormat="1" ht="18">
      <c r="A2168" s="797"/>
      <c r="B2168" s="33"/>
      <c r="C2168" s="61"/>
      <c r="D2168" s="38"/>
      <c r="E2168" s="39"/>
      <c r="F2168" s="39"/>
      <c r="G2168" s="720"/>
    </row>
    <row r="2169" spans="1:7" s="40" customFormat="1" ht="18">
      <c r="A2169" s="797"/>
      <c r="B2169" s="33"/>
      <c r="C2169" s="61"/>
      <c r="D2169" s="38"/>
      <c r="E2169" s="39"/>
      <c r="F2169" s="39"/>
      <c r="G2169" s="720"/>
    </row>
    <row r="2170" spans="1:7" s="40" customFormat="1" ht="18">
      <c r="A2170" s="797"/>
      <c r="B2170" s="33"/>
      <c r="C2170" s="61"/>
      <c r="D2170" s="38"/>
      <c r="E2170" s="39"/>
      <c r="F2170" s="39"/>
      <c r="G2170" s="720"/>
    </row>
    <row r="2171" spans="1:7" s="40" customFormat="1" ht="18">
      <c r="A2171" s="797"/>
      <c r="B2171" s="33"/>
      <c r="C2171" s="61"/>
      <c r="D2171" s="38"/>
      <c r="E2171" s="39"/>
      <c r="F2171" s="39"/>
      <c r="G2171" s="720"/>
    </row>
    <row r="2172" spans="1:7" s="40" customFormat="1" ht="18">
      <c r="A2172" s="797"/>
      <c r="B2172" s="33"/>
      <c r="C2172" s="61"/>
      <c r="D2172" s="38"/>
      <c r="E2172" s="39"/>
      <c r="F2172" s="39"/>
      <c r="G2172" s="720"/>
    </row>
    <row r="2173" spans="1:7" s="40" customFormat="1" ht="18">
      <c r="A2173" s="797"/>
      <c r="B2173" s="33"/>
      <c r="C2173" s="61"/>
      <c r="D2173" s="38"/>
      <c r="E2173" s="39"/>
      <c r="F2173" s="39"/>
      <c r="G2173" s="720"/>
    </row>
    <row r="2174" spans="1:7" s="40" customFormat="1" ht="18">
      <c r="A2174" s="797"/>
      <c r="B2174" s="33"/>
      <c r="C2174" s="61"/>
      <c r="D2174" s="38"/>
      <c r="E2174" s="39"/>
      <c r="F2174" s="39"/>
      <c r="G2174" s="720"/>
    </row>
    <row r="2175" spans="1:7" s="40" customFormat="1" ht="18">
      <c r="A2175" s="797"/>
      <c r="B2175" s="33"/>
      <c r="C2175" s="61"/>
      <c r="D2175" s="38"/>
      <c r="E2175" s="39"/>
      <c r="F2175" s="39"/>
      <c r="G2175" s="720"/>
    </row>
    <row r="2176" spans="1:7" s="40" customFormat="1" ht="18">
      <c r="A2176" s="797"/>
      <c r="B2176" s="33"/>
      <c r="C2176" s="61"/>
      <c r="D2176" s="38"/>
      <c r="E2176" s="39"/>
      <c r="F2176" s="39"/>
      <c r="G2176" s="720"/>
    </row>
    <row r="2177" spans="1:7" s="40" customFormat="1" ht="18">
      <c r="A2177" s="797"/>
      <c r="B2177" s="33"/>
      <c r="C2177" s="61"/>
      <c r="D2177" s="38"/>
      <c r="E2177" s="39"/>
      <c r="F2177" s="39"/>
      <c r="G2177" s="720"/>
    </row>
    <row r="2178" spans="1:7" s="40" customFormat="1" ht="18">
      <c r="A2178" s="797"/>
      <c r="B2178" s="33"/>
      <c r="C2178" s="61"/>
      <c r="D2178" s="38"/>
      <c r="E2178" s="39"/>
      <c r="F2178" s="39"/>
      <c r="G2178" s="720"/>
    </row>
    <row r="2179" spans="1:7" s="40" customFormat="1" ht="18">
      <c r="A2179" s="797"/>
      <c r="B2179" s="33"/>
      <c r="C2179" s="61"/>
      <c r="D2179" s="38"/>
      <c r="E2179" s="39"/>
      <c r="F2179" s="39"/>
      <c r="G2179" s="720"/>
    </row>
    <row r="2180" spans="1:7" s="40" customFormat="1" ht="18">
      <c r="A2180" s="797"/>
      <c r="B2180" s="33"/>
      <c r="C2180" s="61"/>
      <c r="D2180" s="38"/>
      <c r="E2180" s="39"/>
      <c r="F2180" s="39"/>
      <c r="G2180" s="720"/>
    </row>
    <row r="2181" spans="1:7" s="40" customFormat="1" ht="18">
      <c r="A2181" s="797"/>
      <c r="B2181" s="33"/>
      <c r="C2181" s="61"/>
      <c r="D2181" s="38"/>
      <c r="E2181" s="39"/>
      <c r="F2181" s="39"/>
      <c r="G2181" s="720"/>
    </row>
    <row r="2182" spans="1:7" s="40" customFormat="1" ht="18">
      <c r="A2182" s="797"/>
      <c r="B2182" s="33"/>
      <c r="C2182" s="61"/>
      <c r="D2182" s="38"/>
      <c r="E2182" s="39"/>
      <c r="F2182" s="39"/>
      <c r="G2182" s="720"/>
    </row>
    <row r="2183" spans="1:7" s="40" customFormat="1" ht="18">
      <c r="A2183" s="797"/>
      <c r="B2183" s="33"/>
      <c r="C2183" s="61"/>
      <c r="D2183" s="38"/>
      <c r="E2183" s="39"/>
      <c r="F2183" s="39"/>
      <c r="G2183" s="720"/>
    </row>
    <row r="2184" spans="1:7" s="40" customFormat="1" ht="18">
      <c r="A2184" s="797"/>
      <c r="B2184" s="33"/>
      <c r="C2184" s="61"/>
      <c r="D2184" s="38"/>
      <c r="E2184" s="39"/>
      <c r="F2184" s="39"/>
      <c r="G2184" s="720"/>
    </row>
    <row r="2185" spans="1:7" s="40" customFormat="1" ht="18">
      <c r="A2185" s="797"/>
      <c r="B2185" s="33"/>
      <c r="C2185" s="61"/>
      <c r="D2185" s="38"/>
      <c r="E2185" s="39"/>
      <c r="F2185" s="39"/>
      <c r="G2185" s="720"/>
    </row>
    <row r="2186" spans="1:7" s="40" customFormat="1" ht="18">
      <c r="A2186" s="797"/>
      <c r="B2186" s="33"/>
      <c r="C2186" s="61"/>
      <c r="D2186" s="38"/>
      <c r="E2186" s="39"/>
      <c r="F2186" s="39"/>
      <c r="G2186" s="720"/>
    </row>
    <row r="2187" spans="1:7" s="40" customFormat="1" ht="18">
      <c r="A2187" s="797"/>
      <c r="B2187" s="33"/>
      <c r="C2187" s="61"/>
      <c r="D2187" s="38"/>
      <c r="E2187" s="39"/>
      <c r="F2187" s="39"/>
      <c r="G2187" s="720"/>
    </row>
    <row r="2188" spans="1:7" s="40" customFormat="1" ht="18">
      <c r="A2188" s="797"/>
      <c r="B2188" s="33"/>
      <c r="C2188" s="61"/>
      <c r="D2188" s="38"/>
      <c r="E2188" s="39"/>
      <c r="F2188" s="39"/>
      <c r="G2188" s="720"/>
    </row>
    <row r="2189" spans="1:7" s="40" customFormat="1" ht="18">
      <c r="A2189" s="797"/>
      <c r="B2189" s="33"/>
      <c r="C2189" s="61"/>
      <c r="D2189" s="38"/>
      <c r="E2189" s="39"/>
      <c r="F2189" s="39"/>
      <c r="G2189" s="720"/>
    </row>
    <row r="2190" spans="1:7" s="40" customFormat="1" ht="18">
      <c r="A2190" s="797"/>
      <c r="B2190" s="33"/>
      <c r="C2190" s="61"/>
      <c r="D2190" s="38"/>
      <c r="E2190" s="39"/>
      <c r="F2190" s="39"/>
      <c r="G2190" s="720"/>
    </row>
    <row r="2191" spans="1:7" s="40" customFormat="1" ht="18">
      <c r="A2191" s="797"/>
      <c r="B2191" s="33"/>
      <c r="C2191" s="61"/>
      <c r="D2191" s="38"/>
      <c r="E2191" s="39"/>
      <c r="F2191" s="39"/>
      <c r="G2191" s="720"/>
    </row>
    <row r="2192" spans="1:7" s="40" customFormat="1" ht="18">
      <c r="A2192" s="797"/>
      <c r="B2192" s="33"/>
      <c r="C2192" s="61"/>
      <c r="D2192" s="38"/>
      <c r="E2192" s="39"/>
      <c r="F2192" s="39"/>
      <c r="G2192" s="720"/>
    </row>
    <row r="2193" spans="1:7" s="40" customFormat="1" ht="18">
      <c r="A2193" s="797"/>
      <c r="B2193" s="33"/>
      <c r="C2193" s="61"/>
      <c r="D2193" s="38"/>
      <c r="E2193" s="39"/>
      <c r="F2193" s="39"/>
      <c r="G2193" s="720"/>
    </row>
    <row r="2194" spans="1:7" s="40" customFormat="1" ht="18">
      <c r="A2194" s="797"/>
      <c r="B2194" s="33"/>
      <c r="C2194" s="61"/>
      <c r="D2194" s="38"/>
      <c r="E2194" s="39"/>
      <c r="F2194" s="39"/>
      <c r="G2194" s="720"/>
    </row>
    <row r="2195" spans="1:7" s="40" customFormat="1" ht="18">
      <c r="A2195" s="797"/>
      <c r="B2195" s="33"/>
      <c r="C2195" s="61"/>
      <c r="D2195" s="38"/>
      <c r="E2195" s="39"/>
      <c r="F2195" s="39"/>
      <c r="G2195" s="720"/>
    </row>
    <row r="2196" spans="1:7" s="40" customFormat="1" ht="18">
      <c r="A2196" s="797"/>
      <c r="B2196" s="33"/>
      <c r="C2196" s="61"/>
      <c r="D2196" s="38"/>
      <c r="E2196" s="39"/>
      <c r="F2196" s="39"/>
      <c r="G2196" s="720"/>
    </row>
    <row r="2197" spans="1:7" s="40" customFormat="1" ht="18">
      <c r="A2197" s="797"/>
      <c r="B2197" s="33"/>
      <c r="C2197" s="61"/>
      <c r="D2197" s="38"/>
      <c r="E2197" s="39"/>
      <c r="F2197" s="39"/>
      <c r="G2197" s="720"/>
    </row>
    <row r="2198" spans="1:7" s="40" customFormat="1" ht="18">
      <c r="A2198" s="797"/>
      <c r="B2198" s="33"/>
      <c r="C2198" s="61"/>
      <c r="D2198" s="38"/>
      <c r="E2198" s="39"/>
      <c r="F2198" s="39"/>
      <c r="G2198" s="720"/>
    </row>
    <row r="2199" spans="1:7" s="40" customFormat="1" ht="18">
      <c r="A2199" s="797"/>
      <c r="B2199" s="33"/>
      <c r="C2199" s="61"/>
      <c r="D2199" s="38"/>
      <c r="E2199" s="39"/>
      <c r="F2199" s="39"/>
      <c r="G2199" s="720"/>
    </row>
    <row r="2200" spans="1:7" s="40" customFormat="1" ht="18">
      <c r="A2200" s="797"/>
      <c r="B2200" s="33"/>
      <c r="C2200" s="61"/>
      <c r="D2200" s="38"/>
      <c r="E2200" s="39"/>
      <c r="F2200" s="39"/>
      <c r="G2200" s="720"/>
    </row>
    <row r="2201" spans="1:7" s="40" customFormat="1" ht="18">
      <c r="A2201" s="797"/>
      <c r="B2201" s="33"/>
      <c r="C2201" s="61"/>
      <c r="D2201" s="38"/>
      <c r="E2201" s="39"/>
      <c r="F2201" s="39"/>
      <c r="G2201" s="720"/>
    </row>
    <row r="2202" spans="1:7" s="40" customFormat="1" ht="18">
      <c r="A2202" s="797"/>
      <c r="B2202" s="33"/>
      <c r="C2202" s="61"/>
      <c r="D2202" s="38"/>
      <c r="E2202" s="39"/>
      <c r="F2202" s="39"/>
      <c r="G2202" s="720"/>
    </row>
    <row r="2203" spans="1:7" s="41" customFormat="1" ht="18">
      <c r="A2203" s="797"/>
      <c r="B2203" s="33"/>
      <c r="C2203" s="61"/>
      <c r="D2203" s="38"/>
      <c r="E2203" s="39"/>
      <c r="F2203" s="39"/>
      <c r="G2203" s="721"/>
    </row>
    <row r="2204" spans="1:7" s="40" customFormat="1" ht="18">
      <c r="A2204" s="797"/>
      <c r="B2204" s="33"/>
      <c r="C2204" s="61"/>
      <c r="D2204" s="38"/>
      <c r="E2204" s="39"/>
      <c r="F2204" s="39"/>
      <c r="G2204" s="720"/>
    </row>
    <row r="2205" spans="1:7" s="40" customFormat="1" ht="18">
      <c r="A2205" s="797"/>
      <c r="B2205" s="33"/>
      <c r="C2205" s="61"/>
      <c r="D2205" s="38"/>
      <c r="E2205" s="39"/>
      <c r="F2205" s="39"/>
      <c r="G2205" s="720"/>
    </row>
    <row r="2206" spans="1:7" s="40" customFormat="1" ht="18">
      <c r="A2206" s="797"/>
      <c r="B2206" s="33"/>
      <c r="C2206" s="61"/>
      <c r="D2206" s="38"/>
      <c r="E2206" s="39"/>
      <c r="F2206" s="39"/>
      <c r="G2206" s="720"/>
    </row>
    <row r="2207" spans="1:7" s="40" customFormat="1" ht="18">
      <c r="A2207" s="797"/>
      <c r="B2207" s="33"/>
      <c r="C2207" s="61"/>
      <c r="D2207" s="38"/>
      <c r="E2207" s="39"/>
      <c r="F2207" s="39"/>
      <c r="G2207" s="720"/>
    </row>
    <row r="2208" spans="1:7" s="40" customFormat="1" ht="18">
      <c r="A2208" s="797"/>
      <c r="B2208" s="33"/>
      <c r="C2208" s="61"/>
      <c r="D2208" s="38"/>
      <c r="E2208" s="39"/>
      <c r="F2208" s="39"/>
      <c r="G2208" s="720"/>
    </row>
    <row r="2209" spans="1:7" s="40" customFormat="1" ht="18">
      <c r="A2209" s="797"/>
      <c r="B2209" s="33"/>
      <c r="C2209" s="61"/>
      <c r="D2209" s="38"/>
      <c r="E2209" s="39"/>
      <c r="F2209" s="39"/>
      <c r="G2209" s="720"/>
    </row>
    <row r="2210" spans="1:7" s="40" customFormat="1" ht="18">
      <c r="A2210" s="797"/>
      <c r="B2210" s="33"/>
      <c r="C2210" s="61"/>
      <c r="D2210" s="38"/>
      <c r="E2210" s="39"/>
      <c r="F2210" s="39"/>
      <c r="G2210" s="720"/>
    </row>
    <row r="2211" spans="1:7" s="40" customFormat="1" ht="18">
      <c r="A2211" s="797"/>
      <c r="B2211" s="33"/>
      <c r="C2211" s="61"/>
      <c r="D2211" s="38"/>
      <c r="E2211" s="39"/>
      <c r="F2211" s="39"/>
      <c r="G2211" s="720"/>
    </row>
    <row r="2212" spans="1:7" s="40" customFormat="1" ht="18">
      <c r="A2212" s="797"/>
      <c r="B2212" s="33"/>
      <c r="C2212" s="61"/>
      <c r="D2212" s="38"/>
      <c r="E2212" s="39"/>
      <c r="F2212" s="39"/>
      <c r="G2212" s="720"/>
    </row>
    <row r="2213" spans="1:7" s="40" customFormat="1" ht="18">
      <c r="A2213" s="797"/>
      <c r="B2213" s="33"/>
      <c r="C2213" s="61"/>
      <c r="D2213" s="38"/>
      <c r="E2213" s="39"/>
      <c r="F2213" s="39"/>
      <c r="G2213" s="720"/>
    </row>
    <row r="2214" spans="1:7" s="40" customFormat="1" ht="18">
      <c r="A2214" s="797"/>
      <c r="B2214" s="33"/>
      <c r="C2214" s="61"/>
      <c r="D2214" s="38"/>
      <c r="E2214" s="39"/>
      <c r="F2214" s="39"/>
      <c r="G2214" s="720"/>
    </row>
    <row r="2215" spans="1:7" s="40" customFormat="1" ht="18">
      <c r="A2215" s="797"/>
      <c r="B2215" s="33"/>
      <c r="C2215" s="61"/>
      <c r="D2215" s="38"/>
      <c r="E2215" s="39"/>
      <c r="F2215" s="39"/>
      <c r="G2215" s="720"/>
    </row>
    <row r="2216" spans="1:7" s="40" customFormat="1" ht="18">
      <c r="A2216" s="797"/>
      <c r="B2216" s="33"/>
      <c r="C2216" s="61"/>
      <c r="D2216" s="38"/>
      <c r="E2216" s="39"/>
      <c r="F2216" s="39"/>
      <c r="G2216" s="720"/>
    </row>
    <row r="2217" spans="1:7" s="40" customFormat="1" ht="18">
      <c r="A2217" s="797"/>
      <c r="B2217" s="33"/>
      <c r="C2217" s="61"/>
      <c r="D2217" s="38"/>
      <c r="E2217" s="39"/>
      <c r="F2217" s="39"/>
      <c r="G2217" s="720"/>
    </row>
    <row r="2218" spans="1:7" s="40" customFormat="1" ht="18">
      <c r="A2218" s="797"/>
      <c r="B2218" s="33"/>
      <c r="C2218" s="61"/>
      <c r="D2218" s="38"/>
      <c r="E2218" s="39"/>
      <c r="F2218" s="39"/>
      <c r="G2218" s="720"/>
    </row>
    <row r="2219" spans="1:7" s="40" customFormat="1" ht="18">
      <c r="A2219" s="797"/>
      <c r="B2219" s="33"/>
      <c r="C2219" s="61"/>
      <c r="D2219" s="38"/>
      <c r="E2219" s="39"/>
      <c r="F2219" s="39"/>
      <c r="G2219" s="720"/>
    </row>
    <row r="2220" spans="1:7" s="40" customFormat="1" ht="18">
      <c r="A2220" s="797"/>
      <c r="B2220" s="33"/>
      <c r="C2220" s="61"/>
      <c r="D2220" s="38"/>
      <c r="E2220" s="39"/>
      <c r="F2220" s="39"/>
      <c r="G2220" s="720"/>
    </row>
    <row r="2221" spans="1:7" s="40" customFormat="1" ht="18">
      <c r="A2221" s="797"/>
      <c r="B2221" s="33"/>
      <c r="C2221" s="61"/>
      <c r="D2221" s="38"/>
      <c r="E2221" s="39"/>
      <c r="F2221" s="39"/>
      <c r="G2221" s="720"/>
    </row>
    <row r="2222" spans="1:7" s="40" customFormat="1" ht="18">
      <c r="A2222" s="797"/>
      <c r="B2222" s="33"/>
      <c r="C2222" s="61"/>
      <c r="D2222" s="38"/>
      <c r="E2222" s="39"/>
      <c r="F2222" s="39"/>
      <c r="G2222" s="720"/>
    </row>
    <row r="2223" spans="1:7" s="40" customFormat="1" ht="18">
      <c r="A2223" s="797"/>
      <c r="B2223" s="33"/>
      <c r="C2223" s="61"/>
      <c r="D2223" s="38"/>
      <c r="E2223" s="39"/>
      <c r="F2223" s="39"/>
      <c r="G2223" s="720"/>
    </row>
    <row r="2224" spans="1:7" s="40" customFormat="1" ht="18">
      <c r="A2224" s="797"/>
      <c r="B2224" s="33"/>
      <c r="C2224" s="61"/>
      <c r="D2224" s="38"/>
      <c r="E2224" s="39"/>
      <c r="F2224" s="39"/>
      <c r="G2224" s="720"/>
    </row>
    <row r="2225" spans="1:7" s="40" customFormat="1" ht="18">
      <c r="A2225" s="797"/>
      <c r="B2225" s="33"/>
      <c r="C2225" s="61"/>
      <c r="D2225" s="38"/>
      <c r="E2225" s="39"/>
      <c r="F2225" s="39"/>
      <c r="G2225" s="720"/>
    </row>
    <row r="2226" spans="1:7" s="40" customFormat="1" ht="18">
      <c r="A2226" s="797"/>
      <c r="B2226" s="33"/>
      <c r="C2226" s="61"/>
      <c r="D2226" s="38"/>
      <c r="E2226" s="39"/>
      <c r="F2226" s="39"/>
      <c r="G2226" s="720"/>
    </row>
    <row r="2227" spans="1:7" s="41" customFormat="1" ht="18">
      <c r="A2227" s="797"/>
      <c r="B2227" s="33"/>
      <c r="C2227" s="61"/>
      <c r="D2227" s="38"/>
      <c r="E2227" s="39"/>
      <c r="F2227" s="39"/>
      <c r="G2227" s="721"/>
    </row>
    <row r="2228" spans="1:7" s="40" customFormat="1" ht="18">
      <c r="A2228" s="797"/>
      <c r="B2228" s="33"/>
      <c r="C2228" s="61"/>
      <c r="D2228" s="38"/>
      <c r="E2228" s="39"/>
      <c r="F2228" s="39"/>
      <c r="G2228" s="720"/>
    </row>
    <row r="2229" spans="1:7" s="40" customFormat="1" ht="18">
      <c r="A2229" s="797"/>
      <c r="B2229" s="33"/>
      <c r="C2229" s="61"/>
      <c r="D2229" s="38"/>
      <c r="E2229" s="39"/>
      <c r="F2229" s="39"/>
      <c r="G2229" s="720"/>
    </row>
    <row r="2230" spans="1:7" s="41" customFormat="1" ht="18">
      <c r="A2230" s="797"/>
      <c r="B2230" s="33"/>
      <c r="C2230" s="61"/>
      <c r="D2230" s="38"/>
      <c r="E2230" s="39"/>
      <c r="F2230" s="39"/>
      <c r="G2230" s="721"/>
    </row>
    <row r="2231" spans="1:7" s="40" customFormat="1" ht="18">
      <c r="A2231" s="797"/>
      <c r="B2231" s="33"/>
      <c r="C2231" s="61"/>
      <c r="D2231" s="38"/>
      <c r="E2231" s="39"/>
      <c r="F2231" s="39"/>
      <c r="G2231" s="720"/>
    </row>
    <row r="2232" spans="1:7" s="40" customFormat="1" ht="18">
      <c r="A2232" s="797"/>
      <c r="B2232" s="33"/>
      <c r="C2232" s="61"/>
      <c r="D2232" s="38"/>
      <c r="E2232" s="39"/>
      <c r="F2232" s="39"/>
      <c r="G2232" s="720"/>
    </row>
    <row r="2233" spans="1:7" s="40" customFormat="1" ht="18">
      <c r="A2233" s="797"/>
      <c r="B2233" s="33"/>
      <c r="C2233" s="61"/>
      <c r="D2233" s="38"/>
      <c r="E2233" s="39"/>
      <c r="F2233" s="39"/>
      <c r="G2233" s="720"/>
    </row>
    <row r="2234" spans="1:7" s="40" customFormat="1" ht="18">
      <c r="A2234" s="797"/>
      <c r="B2234" s="33"/>
      <c r="C2234" s="61"/>
      <c r="D2234" s="38"/>
      <c r="E2234" s="39"/>
      <c r="F2234" s="39"/>
      <c r="G2234" s="720"/>
    </row>
    <row r="2235" spans="1:7" s="40" customFormat="1" ht="18">
      <c r="A2235" s="797"/>
      <c r="B2235" s="33"/>
      <c r="C2235" s="61"/>
      <c r="D2235" s="38"/>
      <c r="E2235" s="39"/>
      <c r="F2235" s="39"/>
      <c r="G2235" s="720"/>
    </row>
    <row r="2236" spans="1:7" s="40" customFormat="1" ht="18">
      <c r="A2236" s="797"/>
      <c r="B2236" s="33"/>
      <c r="C2236" s="61"/>
      <c r="D2236" s="38"/>
      <c r="E2236" s="39"/>
      <c r="F2236" s="39"/>
      <c r="G2236" s="720"/>
    </row>
    <row r="2237" spans="1:7" s="40" customFormat="1" ht="18">
      <c r="A2237" s="797"/>
      <c r="B2237" s="33"/>
      <c r="C2237" s="61"/>
      <c r="D2237" s="38"/>
      <c r="E2237" s="39"/>
      <c r="F2237" s="39"/>
      <c r="G2237" s="720"/>
    </row>
    <row r="2238" spans="1:7" s="40" customFormat="1" ht="18">
      <c r="A2238" s="797"/>
      <c r="B2238" s="33"/>
      <c r="C2238" s="61"/>
      <c r="D2238" s="38"/>
      <c r="E2238" s="39"/>
      <c r="F2238" s="39"/>
      <c r="G2238" s="720"/>
    </row>
    <row r="2239" spans="1:7" s="40" customFormat="1" ht="18">
      <c r="A2239" s="797"/>
      <c r="B2239" s="33"/>
      <c r="C2239" s="61"/>
      <c r="D2239" s="38"/>
      <c r="E2239" s="39"/>
      <c r="F2239" s="39"/>
      <c r="G2239" s="720"/>
    </row>
    <row r="2240" spans="1:7" s="40" customFormat="1" ht="18">
      <c r="A2240" s="797"/>
      <c r="B2240" s="33"/>
      <c r="C2240" s="61"/>
      <c r="D2240" s="38"/>
      <c r="E2240" s="39"/>
      <c r="F2240" s="39"/>
      <c r="G2240" s="720"/>
    </row>
    <row r="2241" spans="1:7" s="40" customFormat="1" ht="18">
      <c r="A2241" s="797"/>
      <c r="B2241" s="33"/>
      <c r="C2241" s="61"/>
      <c r="D2241" s="38"/>
      <c r="E2241" s="39"/>
      <c r="F2241" s="39"/>
      <c r="G2241" s="720"/>
    </row>
    <row r="2242" spans="1:7" s="40" customFormat="1" ht="18">
      <c r="A2242" s="797"/>
      <c r="B2242" s="33"/>
      <c r="C2242" s="61"/>
      <c r="D2242" s="38"/>
      <c r="E2242" s="39"/>
      <c r="F2242" s="39"/>
      <c r="G2242" s="720"/>
    </row>
    <row r="2243" spans="1:7" s="40" customFormat="1" ht="18">
      <c r="A2243" s="797"/>
      <c r="B2243" s="33"/>
      <c r="C2243" s="61"/>
      <c r="D2243" s="38"/>
      <c r="E2243" s="39"/>
      <c r="F2243" s="39"/>
      <c r="G2243" s="720"/>
    </row>
    <row r="2244" spans="1:7" s="40" customFormat="1" ht="18">
      <c r="A2244" s="797"/>
      <c r="B2244" s="33"/>
      <c r="C2244" s="61"/>
      <c r="D2244" s="38"/>
      <c r="E2244" s="39"/>
      <c r="F2244" s="39"/>
      <c r="G2244" s="720"/>
    </row>
    <row r="2245" spans="1:7" s="40" customFormat="1" ht="18">
      <c r="A2245" s="797"/>
      <c r="B2245" s="33"/>
      <c r="C2245" s="61"/>
      <c r="D2245" s="38"/>
      <c r="E2245" s="39"/>
      <c r="F2245" s="39"/>
      <c r="G2245" s="720"/>
    </row>
    <row r="2246" spans="1:7" s="40" customFormat="1" ht="18">
      <c r="A2246" s="797"/>
      <c r="B2246" s="33"/>
      <c r="C2246" s="61"/>
      <c r="D2246" s="38"/>
      <c r="E2246" s="39"/>
      <c r="F2246" s="39"/>
      <c r="G2246" s="720"/>
    </row>
    <row r="2247" spans="1:7" s="40" customFormat="1" ht="18">
      <c r="A2247" s="797"/>
      <c r="B2247" s="33"/>
      <c r="C2247" s="61"/>
      <c r="D2247" s="38"/>
      <c r="E2247" s="39"/>
      <c r="F2247" s="39"/>
      <c r="G2247" s="720"/>
    </row>
    <row r="2248" spans="1:7" s="41" customFormat="1" ht="18">
      <c r="A2248" s="797"/>
      <c r="B2248" s="33"/>
      <c r="C2248" s="61"/>
      <c r="D2248" s="38"/>
      <c r="E2248" s="39"/>
      <c r="F2248" s="39"/>
      <c r="G2248" s="721"/>
    </row>
    <row r="2249" spans="1:7" s="40" customFormat="1" ht="18">
      <c r="A2249" s="797"/>
      <c r="B2249" s="33"/>
      <c r="C2249" s="61"/>
      <c r="D2249" s="38"/>
      <c r="E2249" s="39"/>
      <c r="F2249" s="39"/>
      <c r="G2249" s="720"/>
    </row>
    <row r="2250" spans="1:7" s="40" customFormat="1" ht="18">
      <c r="A2250" s="797"/>
      <c r="B2250" s="33"/>
      <c r="C2250" s="61"/>
      <c r="D2250" s="38"/>
      <c r="E2250" s="39"/>
      <c r="F2250" s="39"/>
      <c r="G2250" s="720"/>
    </row>
    <row r="2251" spans="1:7" s="40" customFormat="1" ht="18">
      <c r="A2251" s="797"/>
      <c r="B2251" s="33"/>
      <c r="C2251" s="61"/>
      <c r="D2251" s="38"/>
      <c r="E2251" s="39"/>
      <c r="F2251" s="39"/>
      <c r="G2251" s="720"/>
    </row>
    <row r="2252" spans="1:7" s="40" customFormat="1" ht="18">
      <c r="A2252" s="797"/>
      <c r="B2252" s="33"/>
      <c r="C2252" s="61"/>
      <c r="D2252" s="38"/>
      <c r="E2252" s="39"/>
      <c r="F2252" s="39"/>
      <c r="G2252" s="720"/>
    </row>
    <row r="2253" spans="1:7" s="40" customFormat="1" ht="18">
      <c r="A2253" s="797"/>
      <c r="B2253" s="33"/>
      <c r="C2253" s="61"/>
      <c r="D2253" s="38"/>
      <c r="E2253" s="39"/>
      <c r="F2253" s="39"/>
      <c r="G2253" s="720"/>
    </row>
    <row r="2254" spans="1:7" s="42" customFormat="1" ht="18">
      <c r="A2254" s="797"/>
      <c r="B2254" s="33"/>
      <c r="C2254" s="61"/>
      <c r="D2254" s="38"/>
      <c r="E2254" s="39"/>
      <c r="F2254" s="39"/>
      <c r="G2254" s="722"/>
    </row>
    <row r="2255" spans="1:7" s="43" customFormat="1" ht="18">
      <c r="A2255" s="797"/>
      <c r="B2255" s="33"/>
      <c r="C2255" s="61"/>
      <c r="D2255" s="38"/>
      <c r="E2255" s="39"/>
      <c r="F2255" s="39"/>
      <c r="G2255" s="723"/>
    </row>
    <row r="2256" spans="1:7" s="43" customFormat="1" ht="18">
      <c r="A2256" s="797"/>
      <c r="B2256" s="33"/>
      <c r="C2256" s="61"/>
      <c r="D2256" s="38"/>
      <c r="E2256" s="39"/>
      <c r="F2256" s="39"/>
      <c r="G2256" s="723"/>
    </row>
    <row r="2257" spans="1:7" s="43" customFormat="1" ht="18">
      <c r="A2257" s="797"/>
      <c r="B2257" s="33"/>
      <c r="C2257" s="61"/>
      <c r="D2257" s="38"/>
      <c r="E2257" s="39"/>
      <c r="F2257" s="39"/>
      <c r="G2257" s="723"/>
    </row>
    <row r="2258" spans="1:7" s="43" customFormat="1" ht="18">
      <c r="A2258" s="797"/>
      <c r="B2258" s="33"/>
      <c r="C2258" s="61"/>
      <c r="D2258" s="38"/>
      <c r="E2258" s="39"/>
      <c r="F2258" s="39"/>
      <c r="G2258" s="723"/>
    </row>
    <row r="2259" spans="1:7" s="30" customFormat="1" ht="19.5">
      <c r="A2259" s="797"/>
      <c r="B2259" s="33"/>
      <c r="C2259" s="61"/>
      <c r="D2259" s="38"/>
      <c r="E2259" s="39"/>
      <c r="F2259" s="39"/>
      <c r="G2259" s="578"/>
    </row>
    <row r="2260" spans="1:7" s="30" customFormat="1" ht="19.5">
      <c r="A2260" s="797"/>
      <c r="B2260" s="33"/>
      <c r="C2260" s="61"/>
      <c r="D2260" s="38"/>
      <c r="E2260" s="39"/>
      <c r="F2260" s="39"/>
      <c r="G2260" s="578"/>
    </row>
    <row r="2261" spans="1:7" s="30" customFormat="1" ht="19.5">
      <c r="A2261" s="797"/>
      <c r="B2261" s="33"/>
      <c r="C2261" s="61"/>
      <c r="D2261" s="38"/>
      <c r="E2261" s="39"/>
      <c r="F2261" s="39"/>
      <c r="G2261" s="578"/>
    </row>
    <row r="2262" spans="1:7" s="30" customFormat="1" ht="19.5">
      <c r="A2262" s="797"/>
      <c r="B2262" s="33"/>
      <c r="C2262" s="61"/>
      <c r="D2262" s="38"/>
      <c r="E2262" s="39"/>
      <c r="F2262" s="39"/>
      <c r="G2262" s="578"/>
    </row>
    <row r="2263" spans="1:7" s="30" customFormat="1" ht="19.5">
      <c r="A2263" s="797"/>
      <c r="B2263" s="33"/>
      <c r="C2263" s="61"/>
      <c r="D2263" s="38"/>
      <c r="E2263" s="39"/>
      <c r="F2263" s="39"/>
      <c r="G2263" s="578"/>
    </row>
    <row r="2264" spans="1:7" s="30" customFormat="1" ht="19.5">
      <c r="A2264" s="797"/>
      <c r="B2264" s="33"/>
      <c r="C2264" s="61"/>
      <c r="D2264" s="38"/>
      <c r="E2264" s="39"/>
      <c r="F2264" s="39"/>
      <c r="G2264" s="578"/>
    </row>
    <row r="2265" spans="1:7" s="30" customFormat="1" ht="19.5">
      <c r="A2265" s="797"/>
      <c r="B2265" s="33"/>
      <c r="C2265" s="61"/>
      <c r="D2265" s="38"/>
      <c r="E2265" s="39"/>
      <c r="F2265" s="39"/>
      <c r="G2265" s="578"/>
    </row>
    <row r="2266" spans="1:7" s="30" customFormat="1" ht="19.5">
      <c r="A2266" s="797"/>
      <c r="B2266" s="33"/>
      <c r="C2266" s="61"/>
      <c r="D2266" s="38"/>
      <c r="E2266" s="39"/>
      <c r="F2266" s="39"/>
      <c r="G2266" s="578"/>
    </row>
    <row r="2267" spans="1:7" s="30" customFormat="1" ht="19.5">
      <c r="A2267" s="797"/>
      <c r="B2267" s="33"/>
      <c r="C2267" s="61"/>
      <c r="D2267" s="38"/>
      <c r="E2267" s="39"/>
      <c r="F2267" s="39"/>
      <c r="G2267" s="578"/>
    </row>
    <row r="2268" spans="1:7" s="30" customFormat="1" ht="19.5">
      <c r="A2268" s="797"/>
      <c r="B2268" s="33"/>
      <c r="C2268" s="61"/>
      <c r="D2268" s="38"/>
      <c r="E2268" s="39"/>
      <c r="F2268" s="39"/>
      <c r="G2268" s="578"/>
    </row>
  </sheetData>
  <sheetProtection/>
  <mergeCells count="170">
    <mergeCell ref="B1269:F1269"/>
    <mergeCell ref="B126:F126"/>
    <mergeCell ref="B535:F535"/>
    <mergeCell ref="B1930:F1930"/>
    <mergeCell ref="B1564:F1564"/>
    <mergeCell ref="C1565:C1569"/>
    <mergeCell ref="B1054:F1054"/>
    <mergeCell ref="B1212:F1212"/>
    <mergeCell ref="B1877:F1877"/>
    <mergeCell ref="B1279:B1281"/>
    <mergeCell ref="C1523:C1526"/>
    <mergeCell ref="C1724:C1746"/>
    <mergeCell ref="B1959:F1959"/>
    <mergeCell ref="C1747:C1758"/>
    <mergeCell ref="B1458:F1458"/>
    <mergeCell ref="B1723:F1723"/>
    <mergeCell ref="B1841:F1841"/>
    <mergeCell ref="B1570:F1570"/>
    <mergeCell ref="B1626:F1626"/>
    <mergeCell ref="B1829:F1829"/>
    <mergeCell ref="B1372:F1372"/>
    <mergeCell ref="C1322:C1353"/>
    <mergeCell ref="B1522:F1522"/>
    <mergeCell ref="C1527:C1531"/>
    <mergeCell ref="B2022:F2022"/>
    <mergeCell ref="C704:C713"/>
    <mergeCell ref="B734:F734"/>
    <mergeCell ref="B818:F818"/>
    <mergeCell ref="B1039:F1039"/>
    <mergeCell ref="C856:C866"/>
    <mergeCell ref="B1989:F1989"/>
    <mergeCell ref="B2020:F2020"/>
    <mergeCell ref="C1759:C1783"/>
    <mergeCell ref="B1268:F1268"/>
    <mergeCell ref="B2005:F2005"/>
    <mergeCell ref="C310:C314"/>
    <mergeCell ref="C320:C321"/>
    <mergeCell ref="B1995:F1995"/>
    <mergeCell ref="B1413:F1413"/>
    <mergeCell ref="B890:F890"/>
    <mergeCell ref="B1253:F1253"/>
    <mergeCell ref="B1859:F1859"/>
    <mergeCell ref="B1541:F1541"/>
    <mergeCell ref="C168:C169"/>
    <mergeCell ref="B309:F309"/>
    <mergeCell ref="B241:F241"/>
    <mergeCell ref="B228:F228"/>
    <mergeCell ref="B173:F173"/>
    <mergeCell ref="C317:C319"/>
    <mergeCell ref="C315:C316"/>
    <mergeCell ref="B196:F196"/>
    <mergeCell ref="B304:F304"/>
    <mergeCell ref="B135:F135"/>
    <mergeCell ref="B130:F130"/>
    <mergeCell ref="B147:F147"/>
    <mergeCell ref="B217:F217"/>
    <mergeCell ref="B246:F246"/>
    <mergeCell ref="B164:F164"/>
    <mergeCell ref="B235:F235"/>
    <mergeCell ref="B153:F153"/>
    <mergeCell ref="C165:C167"/>
    <mergeCell ref="B29:F29"/>
    <mergeCell ref="B159:F159"/>
    <mergeCell ref="B280:F280"/>
    <mergeCell ref="C174:C184"/>
    <mergeCell ref="B115:F115"/>
    <mergeCell ref="B82:F82"/>
    <mergeCell ref="B90:F90"/>
    <mergeCell ref="B209:F209"/>
    <mergeCell ref="B46:F46"/>
    <mergeCell ref="B436:F436"/>
    <mergeCell ref="B589:F589"/>
    <mergeCell ref="B506:F506"/>
    <mergeCell ref="A3:A7"/>
    <mergeCell ref="C3:C7"/>
    <mergeCell ref="E3:E7"/>
    <mergeCell ref="F3:F7"/>
    <mergeCell ref="D3:D7"/>
    <mergeCell ref="B38:C38"/>
    <mergeCell ref="B192:F192"/>
    <mergeCell ref="B37:F37"/>
    <mergeCell ref="B51:F51"/>
    <mergeCell ref="B411:F411"/>
    <mergeCell ref="B1428:F1428"/>
    <mergeCell ref="B185:F185"/>
    <mergeCell ref="B1207:F1207"/>
    <mergeCell ref="B1220:F1220"/>
    <mergeCell ref="B1009:F1009"/>
    <mergeCell ref="B988:F988"/>
    <mergeCell ref="B1285:B1287"/>
    <mergeCell ref="B1179:F1179"/>
    <mergeCell ref="B1226:F1226"/>
    <mergeCell ref="A1:F1"/>
    <mergeCell ref="B3:B7"/>
    <mergeCell ref="A2:F2"/>
    <mergeCell ref="B57:F57"/>
    <mergeCell ref="B71:F71"/>
    <mergeCell ref="B34:F34"/>
    <mergeCell ref="B42:F42"/>
    <mergeCell ref="C875:C881"/>
    <mergeCell ref="B681:F681"/>
    <mergeCell ref="C688:C702"/>
    <mergeCell ref="C867:C870"/>
    <mergeCell ref="B605:F605"/>
    <mergeCell ref="A1285:A1287"/>
    <mergeCell ref="B839:F839"/>
    <mergeCell ref="B903:F903"/>
    <mergeCell ref="B954:F954"/>
    <mergeCell ref="B1115:F1115"/>
    <mergeCell ref="B1066:F1066"/>
    <mergeCell ref="B1272:F1272"/>
    <mergeCell ref="B948:F948"/>
    <mergeCell ref="B485:F485"/>
    <mergeCell ref="B503:F503"/>
    <mergeCell ref="B596:F596"/>
    <mergeCell ref="B502:F502"/>
    <mergeCell ref="B778:F778"/>
    <mergeCell ref="C882:C889"/>
    <mergeCell ref="B852:F852"/>
    <mergeCell ref="B723:F723"/>
    <mergeCell ref="B675:F675"/>
    <mergeCell ref="A1288:A1290"/>
    <mergeCell ref="B1288:B1290"/>
    <mergeCell ref="B1275:F1275"/>
    <mergeCell ref="B1276:B1278"/>
    <mergeCell ref="A1276:A1278"/>
    <mergeCell ref="B1022:F1022"/>
    <mergeCell ref="A1282:A1284"/>
    <mergeCell ref="A1279:A1281"/>
    <mergeCell ref="B1194:F1194"/>
    <mergeCell ref="B924:F924"/>
    <mergeCell ref="B323:F323"/>
    <mergeCell ref="B522:F522"/>
    <mergeCell ref="B678:F678"/>
    <mergeCell ref="B621:F621"/>
    <mergeCell ref="B631:F631"/>
    <mergeCell ref="B498:F498"/>
    <mergeCell ref="C393:C400"/>
    <mergeCell ref="B612:F612"/>
    <mergeCell ref="B655:F655"/>
    <mergeCell ref="B658:F658"/>
    <mergeCell ref="B378:F378"/>
    <mergeCell ref="B2026:F2026"/>
    <mergeCell ref="B2027:F2027"/>
    <mergeCell ref="B401:F401"/>
    <mergeCell ref="C402:C403"/>
    <mergeCell ref="B790:F790"/>
    <mergeCell ref="B838:F838"/>
    <mergeCell ref="B874:F874"/>
    <mergeCell ref="B1282:B1284"/>
    <mergeCell ref="B1084:F1084"/>
    <mergeCell ref="B452:F452"/>
    <mergeCell ref="B474:F474"/>
    <mergeCell ref="B626:F626"/>
    <mergeCell ref="B543:F543"/>
    <mergeCell ref="B556:F556"/>
    <mergeCell ref="B703:F703"/>
    <mergeCell ref="B669:F669"/>
    <mergeCell ref="B542:F542"/>
    <mergeCell ref="B604:F604"/>
    <mergeCell ref="B1183:F1183"/>
    <mergeCell ref="B767:F767"/>
    <mergeCell ref="B811:F811"/>
    <mergeCell ref="B1168:F1168"/>
    <mergeCell ref="B2021:C2021"/>
    <mergeCell ref="G1995:K1995"/>
    <mergeCell ref="B1105:F1105"/>
    <mergeCell ref="B934:F934"/>
    <mergeCell ref="B1142:F1142"/>
    <mergeCell ref="B1132:F1132"/>
  </mergeCells>
  <conditionalFormatting sqref="B1374:B1398">
    <cfRule type="expression" priority="3" dxfId="4" stopIfTrue="1">
      <formula>NOT('Phụ lục 1-1'!#REF!="")</formula>
    </cfRule>
  </conditionalFormatting>
  <conditionalFormatting sqref="B1374:B1398">
    <cfRule type="expression" priority="4" dxfId="5" stopIfTrue="1">
      <formula>'Phụ lục 1-1'!#REF!&lt;&gt;0</formula>
    </cfRule>
  </conditionalFormatting>
  <conditionalFormatting sqref="B1414:B1427 B1399:B1412">
    <cfRule type="expression" priority="1" dxfId="4" stopIfTrue="1">
      <formula>NOT('Phụ lục 1-1'!#REF!="")</formula>
    </cfRule>
  </conditionalFormatting>
  <conditionalFormatting sqref="B1414:B1427 B1399:B1412">
    <cfRule type="expression" priority="2" dxfId="5" stopIfTrue="1">
      <formula>'Phụ lục 1-1'!#REF!&lt;&gt;0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T12/2021-trang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F98"/>
  <sheetViews>
    <sheetView view="pageBreakPreview" zoomScale="85" zoomScaleNormal="80" zoomScaleSheetLayoutView="85" zoomScalePageLayoutView="70" workbookViewId="0" topLeftCell="A7">
      <selection activeCell="C16" sqref="C16"/>
    </sheetView>
  </sheetViews>
  <sheetFormatPr defaultColWidth="8.796875" defaultRowHeight="15"/>
  <cols>
    <col min="1" max="1" width="8" style="20" customWidth="1"/>
    <col min="2" max="2" width="35.69921875" style="17" customWidth="1"/>
    <col min="3" max="3" width="46.3984375" style="21" customWidth="1"/>
    <col min="4" max="4" width="46" style="16" customWidth="1"/>
    <col min="5" max="16384" width="9" style="17" customWidth="1"/>
  </cols>
  <sheetData>
    <row r="1" spans="1:6" s="29" customFormat="1" ht="43.5" customHeight="1">
      <c r="A1" s="967" t="s">
        <v>2139</v>
      </c>
      <c r="B1" s="968"/>
      <c r="C1" s="968"/>
      <c r="D1" s="968"/>
      <c r="E1" s="968"/>
      <c r="F1" s="968"/>
    </row>
    <row r="2" spans="1:6" s="29" customFormat="1" ht="24.75" customHeight="1">
      <c r="A2" s="971" t="s">
        <v>2080</v>
      </c>
      <c r="B2" s="971"/>
      <c r="C2" s="971"/>
      <c r="D2" s="971"/>
      <c r="E2" s="971"/>
      <c r="F2" s="971"/>
    </row>
    <row r="3" spans="1:4" s="13" customFormat="1" ht="66" customHeight="1">
      <c r="A3" s="1106" t="s">
        <v>2190</v>
      </c>
      <c r="B3" s="1107"/>
      <c r="C3" s="1107"/>
      <c r="D3" s="1108"/>
    </row>
    <row r="4" spans="1:4" s="13" customFormat="1" ht="24.75" customHeight="1">
      <c r="A4" s="699" t="s">
        <v>1489</v>
      </c>
      <c r="B4" s="699" t="s">
        <v>1466</v>
      </c>
      <c r="C4" s="699" t="s">
        <v>1473</v>
      </c>
      <c r="D4" s="699" t="s">
        <v>1461</v>
      </c>
    </row>
    <row r="5" spans="1:4" s="813" customFormat="1" ht="24.75" customHeight="1">
      <c r="A5" s="840">
        <v>1</v>
      </c>
      <c r="B5" s="840" t="s">
        <v>1457</v>
      </c>
      <c r="C5" s="841" t="s">
        <v>2193</v>
      </c>
      <c r="D5" s="840" t="s">
        <v>1474</v>
      </c>
    </row>
    <row r="6" spans="1:4" s="812" customFormat="1" ht="24.75" customHeight="1">
      <c r="A6" s="781">
        <f>A5+1</f>
        <v>2</v>
      </c>
      <c r="B6" s="781" t="s">
        <v>176</v>
      </c>
      <c r="C6" s="781" t="s">
        <v>2199</v>
      </c>
      <c r="D6" s="781" t="s">
        <v>2020</v>
      </c>
    </row>
    <row r="7" spans="1:4" s="13" customFormat="1" ht="24.75" customHeight="1">
      <c r="A7" s="423">
        <f aca="true" t="shared" si="0" ref="A7:A15">A6+1</f>
        <v>3</v>
      </c>
      <c r="B7" s="423" t="s">
        <v>314</v>
      </c>
      <c r="C7" s="781" t="s">
        <v>2202</v>
      </c>
      <c r="D7" s="423" t="s">
        <v>1468</v>
      </c>
    </row>
    <row r="8" spans="1:4" s="13" customFormat="1" ht="42.75" customHeight="1">
      <c r="A8" s="423">
        <f t="shared" si="0"/>
        <v>4</v>
      </c>
      <c r="B8" s="423" t="s">
        <v>313</v>
      </c>
      <c r="C8" s="781" t="s">
        <v>2200</v>
      </c>
      <c r="D8" s="423" t="s">
        <v>2214</v>
      </c>
    </row>
    <row r="9" spans="1:4" s="13" customFormat="1" ht="24.75" customHeight="1">
      <c r="A9" s="423">
        <f t="shared" si="0"/>
        <v>5</v>
      </c>
      <c r="B9" s="423" t="s">
        <v>312</v>
      </c>
      <c r="C9" s="781" t="s">
        <v>2194</v>
      </c>
      <c r="D9" s="423" t="s">
        <v>1462</v>
      </c>
    </row>
    <row r="10" spans="1:4" s="13" customFormat="1" ht="24.75" customHeight="1">
      <c r="A10" s="423">
        <f t="shared" si="0"/>
        <v>6</v>
      </c>
      <c r="B10" s="423" t="s">
        <v>1458</v>
      </c>
      <c r="C10" s="841" t="s">
        <v>2195</v>
      </c>
      <c r="D10" s="840" t="s">
        <v>1475</v>
      </c>
    </row>
    <row r="11" spans="1:4" s="13" customFormat="1" ht="24.75" customHeight="1">
      <c r="A11" s="423">
        <f t="shared" si="0"/>
        <v>7</v>
      </c>
      <c r="B11" s="423" t="s">
        <v>311</v>
      </c>
      <c r="C11" s="781" t="s">
        <v>2196</v>
      </c>
      <c r="D11" s="423" t="s">
        <v>1463</v>
      </c>
    </row>
    <row r="12" spans="1:4" s="13" customFormat="1" ht="24.75" customHeight="1">
      <c r="A12" s="423">
        <f t="shared" si="0"/>
        <v>8</v>
      </c>
      <c r="B12" s="423" t="s">
        <v>310</v>
      </c>
      <c r="C12" s="781" t="s">
        <v>2211</v>
      </c>
      <c r="D12" s="423" t="s">
        <v>1464</v>
      </c>
    </row>
    <row r="13" spans="1:4" s="13" customFormat="1" ht="24.75" customHeight="1">
      <c r="A13" s="423">
        <f t="shared" si="0"/>
        <v>9</v>
      </c>
      <c r="B13" s="423" t="s">
        <v>309</v>
      </c>
      <c r="C13" s="781" t="s">
        <v>2197</v>
      </c>
      <c r="D13" s="423" t="s">
        <v>1465</v>
      </c>
    </row>
    <row r="14" spans="1:4" s="13" customFormat="1" ht="24.75" customHeight="1">
      <c r="A14" s="423">
        <f t="shared" si="0"/>
        <v>10</v>
      </c>
      <c r="B14" s="423" t="s">
        <v>1460</v>
      </c>
      <c r="C14" s="781" t="s">
        <v>2201</v>
      </c>
      <c r="D14" s="840" t="s">
        <v>1476</v>
      </c>
    </row>
    <row r="15" spans="1:4" s="812" customFormat="1" ht="24.75" customHeight="1">
      <c r="A15" s="781">
        <f t="shared" si="0"/>
        <v>11</v>
      </c>
      <c r="B15" s="781" t="s">
        <v>308</v>
      </c>
      <c r="C15" s="781" t="s">
        <v>2198</v>
      </c>
      <c r="D15" s="781" t="s">
        <v>2021</v>
      </c>
    </row>
    <row r="16" spans="1:4" s="813" customFormat="1" ht="44.25" customHeight="1">
      <c r="A16" s="842">
        <f>A15+1</f>
        <v>12</v>
      </c>
      <c r="B16" s="842" t="s">
        <v>1459</v>
      </c>
      <c r="C16" s="843" t="s">
        <v>2212</v>
      </c>
      <c r="D16" s="423" t="s">
        <v>2213</v>
      </c>
    </row>
    <row r="17" spans="1:4" s="13" customFormat="1" ht="36" customHeight="1">
      <c r="A17" s="1099"/>
      <c r="B17" s="1100"/>
      <c r="C17" s="1100"/>
      <c r="D17" s="1101"/>
    </row>
    <row r="18" spans="1:4" s="12" customFormat="1" ht="23.25" customHeight="1">
      <c r="A18" s="1104" t="s">
        <v>1471</v>
      </c>
      <c r="B18" s="1105"/>
      <c r="C18" s="1105"/>
      <c r="D18" s="1105"/>
    </row>
    <row r="19" spans="1:4" s="12" customFormat="1" ht="17.25" hidden="1">
      <c r="A19" s="1102" t="s">
        <v>1469</v>
      </c>
      <c r="B19" s="1103"/>
      <c r="C19" s="1103"/>
      <c r="D19" s="1103"/>
    </row>
    <row r="20" spans="1:4" s="12" customFormat="1" ht="40.5" customHeight="1">
      <c r="A20" s="1098" t="s">
        <v>1470</v>
      </c>
      <c r="B20" s="1096"/>
      <c r="C20" s="1096"/>
      <c r="D20" s="1096"/>
    </row>
    <row r="21" spans="1:4" s="12" customFormat="1" ht="21" customHeight="1">
      <c r="A21" s="1097" t="s">
        <v>1477</v>
      </c>
      <c r="B21" s="1096"/>
      <c r="C21" s="1096"/>
      <c r="D21" s="1096"/>
    </row>
    <row r="22" spans="1:4" s="12" customFormat="1" ht="19.5" customHeight="1">
      <c r="A22" s="1095" t="s">
        <v>1472</v>
      </c>
      <c r="B22" s="1096"/>
      <c r="C22" s="1096"/>
      <c r="D22" s="1096"/>
    </row>
    <row r="23" spans="1:4" s="12" customFormat="1" ht="30" customHeight="1">
      <c r="A23" s="19"/>
      <c r="B23" s="24"/>
      <c r="C23" s="23"/>
      <c r="D23" s="727"/>
    </row>
    <row r="24" spans="1:4" s="12" customFormat="1" ht="60" customHeight="1">
      <c r="A24" s="20"/>
      <c r="B24" s="17"/>
      <c r="C24" s="21"/>
      <c r="D24" s="16"/>
    </row>
    <row r="25" spans="1:4" s="12" customFormat="1" ht="17.25">
      <c r="A25" s="20"/>
      <c r="B25" s="17"/>
      <c r="C25" s="21"/>
      <c r="D25" s="16"/>
    </row>
    <row r="26" spans="1:4" s="12" customFormat="1" ht="17.25">
      <c r="A26" s="20"/>
      <c r="B26" s="17"/>
      <c r="C26" s="21"/>
      <c r="D26" s="16"/>
    </row>
    <row r="27" spans="1:4" s="12" customFormat="1" ht="17.25">
      <c r="A27" s="20"/>
      <c r="B27" s="17"/>
      <c r="C27" s="21"/>
      <c r="D27" s="16"/>
    </row>
    <row r="28" spans="1:4" s="12" customFormat="1" ht="17.25">
      <c r="A28" s="20"/>
      <c r="B28" s="17"/>
      <c r="C28" s="21"/>
      <c r="D28" s="16"/>
    </row>
    <row r="29" spans="1:4" s="12" customFormat="1" ht="17.25">
      <c r="A29" s="20"/>
      <c r="B29" s="17"/>
      <c r="C29" s="21"/>
      <c r="D29" s="16"/>
    </row>
    <row r="30" spans="1:4" s="12" customFormat="1" ht="17.25">
      <c r="A30" s="20"/>
      <c r="B30" s="17"/>
      <c r="C30" s="21"/>
      <c r="D30" s="16"/>
    </row>
    <row r="31" spans="1:4" s="12" customFormat="1" ht="17.25">
      <c r="A31" s="20"/>
      <c r="B31" s="17"/>
      <c r="C31" s="21"/>
      <c r="D31" s="16"/>
    </row>
    <row r="32" spans="1:4" s="12" customFormat="1" ht="17.25">
      <c r="A32" s="20"/>
      <c r="B32" s="17"/>
      <c r="C32" s="21"/>
      <c r="D32" s="16"/>
    </row>
    <row r="33" spans="1:4" s="18" customFormat="1" ht="17.25">
      <c r="A33" s="20"/>
      <c r="B33" s="17"/>
      <c r="C33" s="21"/>
      <c r="D33" s="16"/>
    </row>
    <row r="34" spans="1:4" s="12" customFormat="1" ht="17.25">
      <c r="A34" s="20"/>
      <c r="B34" s="17"/>
      <c r="C34" s="21"/>
      <c r="D34" s="16"/>
    </row>
    <row r="35" spans="1:4" s="12" customFormat="1" ht="17.25">
      <c r="A35" s="20"/>
      <c r="B35" s="17"/>
      <c r="C35" s="21"/>
      <c r="D35" s="16"/>
    </row>
    <row r="36" spans="1:4" s="12" customFormat="1" ht="17.25">
      <c r="A36" s="20"/>
      <c r="B36" s="17"/>
      <c r="C36" s="21"/>
      <c r="D36" s="16"/>
    </row>
    <row r="37" spans="1:4" s="12" customFormat="1" ht="17.25">
      <c r="A37" s="20"/>
      <c r="B37" s="17"/>
      <c r="C37" s="21"/>
      <c r="D37" s="16"/>
    </row>
    <row r="38" spans="1:4" s="12" customFormat="1" ht="17.25">
      <c r="A38" s="20"/>
      <c r="B38" s="17"/>
      <c r="C38" s="21"/>
      <c r="D38" s="16"/>
    </row>
    <row r="39" spans="1:4" s="12" customFormat="1" ht="17.25">
      <c r="A39" s="20"/>
      <c r="B39" s="17"/>
      <c r="C39" s="21"/>
      <c r="D39" s="16"/>
    </row>
    <row r="40" spans="1:4" s="12" customFormat="1" ht="17.25">
      <c r="A40" s="20"/>
      <c r="B40" s="17"/>
      <c r="C40" s="21"/>
      <c r="D40" s="16"/>
    </row>
    <row r="41" spans="1:4" s="12" customFormat="1" ht="17.25">
      <c r="A41" s="20"/>
      <c r="B41" s="17"/>
      <c r="C41" s="21"/>
      <c r="D41" s="16"/>
    </row>
    <row r="42" spans="1:4" s="12" customFormat="1" ht="17.25">
      <c r="A42" s="20"/>
      <c r="B42" s="17"/>
      <c r="C42" s="21"/>
      <c r="D42" s="16"/>
    </row>
    <row r="43" spans="1:4" s="12" customFormat="1" ht="17.25">
      <c r="A43" s="20"/>
      <c r="B43" s="17"/>
      <c r="C43" s="21"/>
      <c r="D43" s="16"/>
    </row>
    <row r="44" spans="1:4" s="12" customFormat="1" ht="17.25">
      <c r="A44" s="20"/>
      <c r="B44" s="17"/>
      <c r="C44" s="21"/>
      <c r="D44" s="16"/>
    </row>
    <row r="45" spans="1:4" s="12" customFormat="1" ht="17.25">
      <c r="A45" s="20"/>
      <c r="B45" s="17"/>
      <c r="C45" s="21"/>
      <c r="D45" s="16"/>
    </row>
    <row r="46" spans="1:4" s="12" customFormat="1" ht="17.25">
      <c r="A46" s="20"/>
      <c r="B46" s="17"/>
      <c r="C46" s="21"/>
      <c r="D46" s="16"/>
    </row>
    <row r="47" spans="1:4" s="12" customFormat="1" ht="17.25">
      <c r="A47" s="20"/>
      <c r="B47" s="17"/>
      <c r="C47" s="21"/>
      <c r="D47" s="16"/>
    </row>
    <row r="48" spans="1:4" s="12" customFormat="1" ht="17.25">
      <c r="A48" s="20"/>
      <c r="B48" s="17"/>
      <c r="C48" s="21"/>
      <c r="D48" s="16"/>
    </row>
    <row r="49" spans="1:4" s="12" customFormat="1" ht="17.25">
      <c r="A49" s="20"/>
      <c r="B49" s="17"/>
      <c r="C49" s="21"/>
      <c r="D49" s="16"/>
    </row>
    <row r="50" spans="1:4" s="12" customFormat="1" ht="17.25">
      <c r="A50" s="20"/>
      <c r="B50" s="17"/>
      <c r="C50" s="21"/>
      <c r="D50" s="16"/>
    </row>
    <row r="51" spans="1:4" s="12" customFormat="1" ht="17.25">
      <c r="A51" s="20"/>
      <c r="B51" s="17"/>
      <c r="C51" s="21"/>
      <c r="D51" s="16"/>
    </row>
    <row r="52" spans="1:4" s="12" customFormat="1" ht="17.25">
      <c r="A52" s="20"/>
      <c r="B52" s="17"/>
      <c r="C52" s="21"/>
      <c r="D52" s="16"/>
    </row>
    <row r="53" spans="1:4" s="12" customFormat="1" ht="17.25">
      <c r="A53" s="20"/>
      <c r="B53" s="17"/>
      <c r="C53" s="21"/>
      <c r="D53" s="16"/>
    </row>
    <row r="54" spans="1:4" s="12" customFormat="1" ht="17.25">
      <c r="A54" s="20"/>
      <c r="B54" s="17"/>
      <c r="C54" s="21"/>
      <c r="D54" s="16"/>
    </row>
    <row r="55" spans="1:4" s="12" customFormat="1" ht="17.25">
      <c r="A55" s="20"/>
      <c r="B55" s="17"/>
      <c r="C55" s="21"/>
      <c r="D55" s="16"/>
    </row>
    <row r="56" spans="1:4" s="12" customFormat="1" ht="17.25">
      <c r="A56" s="20"/>
      <c r="B56" s="17"/>
      <c r="C56" s="21"/>
      <c r="D56" s="16"/>
    </row>
    <row r="57" spans="1:4" s="18" customFormat="1" ht="17.25">
      <c r="A57" s="20"/>
      <c r="B57" s="17"/>
      <c r="C57" s="21"/>
      <c r="D57" s="16"/>
    </row>
    <row r="58" spans="1:4" s="12" customFormat="1" ht="17.25">
      <c r="A58" s="20"/>
      <c r="B58" s="17"/>
      <c r="C58" s="21"/>
      <c r="D58" s="16"/>
    </row>
    <row r="59" spans="1:4" s="12" customFormat="1" ht="17.25">
      <c r="A59" s="20"/>
      <c r="B59" s="17"/>
      <c r="C59" s="21"/>
      <c r="D59" s="16"/>
    </row>
    <row r="60" spans="1:4" s="18" customFormat="1" ht="17.25">
      <c r="A60" s="20"/>
      <c r="B60" s="17"/>
      <c r="C60" s="21"/>
      <c r="D60" s="16"/>
    </row>
    <row r="61" spans="1:4" s="12" customFormat="1" ht="17.25">
      <c r="A61" s="20"/>
      <c r="B61" s="17"/>
      <c r="C61" s="21"/>
      <c r="D61" s="16"/>
    </row>
    <row r="62" spans="1:4" s="12" customFormat="1" ht="17.25">
      <c r="A62" s="20"/>
      <c r="B62" s="17"/>
      <c r="C62" s="21"/>
      <c r="D62" s="16"/>
    </row>
    <row r="63" spans="1:4" s="12" customFormat="1" ht="17.25">
      <c r="A63" s="20"/>
      <c r="B63" s="17"/>
      <c r="C63" s="21"/>
      <c r="D63" s="16"/>
    </row>
    <row r="64" spans="1:4" s="12" customFormat="1" ht="17.25">
      <c r="A64" s="20"/>
      <c r="B64" s="17"/>
      <c r="C64" s="21"/>
      <c r="D64" s="16"/>
    </row>
    <row r="65" spans="1:4" s="12" customFormat="1" ht="17.25">
      <c r="A65" s="20"/>
      <c r="B65" s="17"/>
      <c r="C65" s="21"/>
      <c r="D65" s="16"/>
    </row>
    <row r="66" spans="1:4" s="12" customFormat="1" ht="17.25">
      <c r="A66" s="20"/>
      <c r="B66" s="17"/>
      <c r="C66" s="21"/>
      <c r="D66" s="16"/>
    </row>
    <row r="67" spans="1:4" s="12" customFormat="1" ht="17.25">
      <c r="A67" s="20"/>
      <c r="B67" s="17"/>
      <c r="C67" s="21"/>
      <c r="D67" s="16"/>
    </row>
    <row r="68" spans="1:4" s="12" customFormat="1" ht="17.25">
      <c r="A68" s="20"/>
      <c r="B68" s="17"/>
      <c r="C68" s="21"/>
      <c r="D68" s="16"/>
    </row>
    <row r="69" spans="1:4" s="12" customFormat="1" ht="17.25">
      <c r="A69" s="20"/>
      <c r="B69" s="17"/>
      <c r="C69" s="21"/>
      <c r="D69" s="16"/>
    </row>
    <row r="70" spans="1:4" s="12" customFormat="1" ht="17.25">
      <c r="A70" s="20"/>
      <c r="B70" s="17"/>
      <c r="C70" s="21"/>
      <c r="D70" s="16"/>
    </row>
    <row r="71" spans="1:4" s="12" customFormat="1" ht="17.25">
      <c r="A71" s="20"/>
      <c r="B71" s="17"/>
      <c r="C71" s="21"/>
      <c r="D71" s="16"/>
    </row>
    <row r="72" spans="1:4" s="12" customFormat="1" ht="17.25">
      <c r="A72" s="20"/>
      <c r="B72" s="17"/>
      <c r="C72" s="21"/>
      <c r="D72" s="16"/>
    </row>
    <row r="73" spans="1:4" s="12" customFormat="1" ht="17.25">
      <c r="A73" s="20"/>
      <c r="B73" s="17"/>
      <c r="C73" s="21"/>
      <c r="D73" s="16"/>
    </row>
    <row r="74" spans="1:4" s="12" customFormat="1" ht="17.25">
      <c r="A74" s="20"/>
      <c r="B74" s="17"/>
      <c r="C74" s="21"/>
      <c r="D74" s="16"/>
    </row>
    <row r="75" spans="1:4" s="12" customFormat="1" ht="17.25">
      <c r="A75" s="20"/>
      <c r="B75" s="17"/>
      <c r="C75" s="21"/>
      <c r="D75" s="16"/>
    </row>
    <row r="76" spans="1:4" s="12" customFormat="1" ht="17.25">
      <c r="A76" s="20"/>
      <c r="B76" s="17"/>
      <c r="C76" s="21"/>
      <c r="D76" s="16"/>
    </row>
    <row r="77" spans="1:4" s="12" customFormat="1" ht="17.25">
      <c r="A77" s="20"/>
      <c r="B77" s="17"/>
      <c r="C77" s="21"/>
      <c r="D77" s="16"/>
    </row>
    <row r="78" spans="1:4" s="18" customFormat="1" ht="17.25">
      <c r="A78" s="20"/>
      <c r="B78" s="17"/>
      <c r="C78" s="21"/>
      <c r="D78" s="16"/>
    </row>
    <row r="79" spans="1:4" s="12" customFormat="1" ht="17.25">
      <c r="A79" s="20"/>
      <c r="B79" s="17"/>
      <c r="C79" s="21"/>
      <c r="D79" s="16"/>
    </row>
    <row r="80" spans="1:4" s="12" customFormat="1" ht="17.25">
      <c r="A80" s="20"/>
      <c r="B80" s="17"/>
      <c r="C80" s="21"/>
      <c r="D80" s="16"/>
    </row>
    <row r="81" spans="1:4" s="12" customFormat="1" ht="17.25">
      <c r="A81" s="20"/>
      <c r="B81" s="17"/>
      <c r="C81" s="21"/>
      <c r="D81" s="16"/>
    </row>
    <row r="82" spans="1:4" s="12" customFormat="1" ht="17.25">
      <c r="A82" s="20"/>
      <c r="B82" s="17"/>
      <c r="C82" s="21"/>
      <c r="D82" s="16"/>
    </row>
    <row r="83" spans="1:4" s="12" customFormat="1" ht="17.25">
      <c r="A83" s="20"/>
      <c r="B83" s="17"/>
      <c r="C83" s="21"/>
      <c r="D83" s="16"/>
    </row>
    <row r="84" spans="1:4" s="15" customFormat="1" ht="18">
      <c r="A84" s="20"/>
      <c r="B84" s="17"/>
      <c r="C84" s="21"/>
      <c r="D84" s="16"/>
    </row>
    <row r="85" spans="1:4" s="14" customFormat="1" ht="18">
      <c r="A85" s="20"/>
      <c r="B85" s="17"/>
      <c r="C85" s="21"/>
      <c r="D85" s="16"/>
    </row>
    <row r="86" spans="1:4" s="14" customFormat="1" ht="18">
      <c r="A86" s="20"/>
      <c r="B86" s="17"/>
      <c r="C86" s="21"/>
      <c r="D86" s="16"/>
    </row>
    <row r="87" spans="1:4" s="14" customFormat="1" ht="18">
      <c r="A87" s="20"/>
      <c r="B87" s="17"/>
      <c r="C87" s="21"/>
      <c r="D87" s="16"/>
    </row>
    <row r="88" spans="1:4" s="14" customFormat="1" ht="18">
      <c r="A88" s="20"/>
      <c r="B88" s="17"/>
      <c r="C88" s="21"/>
      <c r="D88" s="16"/>
    </row>
    <row r="89" spans="1:4" s="13" customFormat="1" ht="19.5">
      <c r="A89" s="20"/>
      <c r="B89" s="17"/>
      <c r="C89" s="21"/>
      <c r="D89" s="16"/>
    </row>
    <row r="90" spans="1:4" s="13" customFormat="1" ht="19.5">
      <c r="A90" s="20"/>
      <c r="B90" s="17"/>
      <c r="C90" s="21"/>
      <c r="D90" s="16"/>
    </row>
    <row r="91" spans="1:4" s="13" customFormat="1" ht="19.5">
      <c r="A91" s="20"/>
      <c r="B91" s="17"/>
      <c r="C91" s="21"/>
      <c r="D91" s="16"/>
    </row>
    <row r="92" spans="1:4" s="13" customFormat="1" ht="19.5">
      <c r="A92" s="20"/>
      <c r="B92" s="17"/>
      <c r="C92" s="21"/>
      <c r="D92" s="16"/>
    </row>
    <row r="93" spans="1:4" s="13" customFormat="1" ht="19.5">
      <c r="A93" s="20"/>
      <c r="B93" s="17"/>
      <c r="C93" s="21"/>
      <c r="D93" s="16"/>
    </row>
    <row r="94" spans="1:4" s="13" customFormat="1" ht="19.5">
      <c r="A94" s="20"/>
      <c r="B94" s="17"/>
      <c r="C94" s="21"/>
      <c r="D94" s="16"/>
    </row>
    <row r="95" spans="1:4" s="13" customFormat="1" ht="19.5">
      <c r="A95" s="20"/>
      <c r="B95" s="17"/>
      <c r="C95" s="21"/>
      <c r="D95" s="16"/>
    </row>
    <row r="96" spans="1:4" s="13" customFormat="1" ht="19.5">
      <c r="A96" s="20"/>
      <c r="B96" s="17"/>
      <c r="C96" s="21"/>
      <c r="D96" s="16"/>
    </row>
    <row r="97" spans="1:4" s="13" customFormat="1" ht="19.5">
      <c r="A97" s="20"/>
      <c r="B97" s="17"/>
      <c r="C97" s="21"/>
      <c r="D97" s="16"/>
    </row>
    <row r="98" spans="1:4" s="13" customFormat="1" ht="19.5">
      <c r="A98" s="20"/>
      <c r="B98" s="17"/>
      <c r="C98" s="21"/>
      <c r="D98" s="16"/>
    </row>
    <row r="259" ht="24.75" customHeight="1"/>
    <row r="260" ht="22.5" customHeight="1"/>
    <row r="838" ht="18" customHeight="1"/>
    <row r="864" ht="33.75" customHeight="1"/>
    <row r="865" ht="35.25" customHeight="1"/>
  </sheetData>
  <sheetProtection/>
  <mergeCells count="9">
    <mergeCell ref="A22:D22"/>
    <mergeCell ref="A21:D21"/>
    <mergeCell ref="A20:D20"/>
    <mergeCell ref="A1:F1"/>
    <mergeCell ref="A2:F2"/>
    <mergeCell ref="A17:D17"/>
    <mergeCell ref="A19:D19"/>
    <mergeCell ref="A18:D18"/>
    <mergeCell ref="A3:D3"/>
  </mergeCells>
  <printOptions horizontalCentered="1"/>
  <pageMargins left="0.511811023622047" right="0.196850393700787" top="0.433070866141732" bottom="0.511811023622047" header="0.31496062992126" footer="0.275590551181102"/>
  <pageSetup firstPageNumber="46" useFirstPageNumber="1"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38</v>
      </c>
    </row>
    <row r="2" ht="14.25" thickBot="1">
      <c r="A2" s="1" t="s">
        <v>47</v>
      </c>
    </row>
    <row r="3" spans="1:3" ht="13.5" thickBot="1">
      <c r="A3" s="3" t="s">
        <v>48</v>
      </c>
      <c r="C3" s="4" t="s">
        <v>59</v>
      </c>
    </row>
    <row r="4" ht="12.75">
      <c r="A4" s="3">
        <v>3</v>
      </c>
    </row>
    <row r="6" ht="13.5" thickBot="1"/>
    <row r="7" ht="12.75">
      <c r="A7" s="5" t="s">
        <v>93</v>
      </c>
    </row>
    <row r="8" ht="12.75">
      <c r="A8" s="6" t="s">
        <v>94</v>
      </c>
    </row>
    <row r="9" ht="12.75">
      <c r="A9" s="7" t="s">
        <v>103</v>
      </c>
    </row>
    <row r="10" ht="12.75">
      <c r="A10" s="6" t="s">
        <v>104</v>
      </c>
    </row>
    <row r="11" ht="13.5" thickBot="1">
      <c r="A11" s="8" t="s">
        <v>105</v>
      </c>
    </row>
    <row r="13" ht="13.5" thickBot="1"/>
    <row r="14" ht="13.5" thickBot="1">
      <c r="A14" s="4" t="s">
        <v>106</v>
      </c>
    </row>
    <row r="16" ht="13.5" thickBot="1"/>
    <row r="17" ht="13.5" thickBot="1">
      <c r="C17" s="4" t="s">
        <v>107</v>
      </c>
    </row>
    <row r="20" ht="12.75">
      <c r="A20" s="9" t="s">
        <v>31</v>
      </c>
    </row>
    <row r="26" ht="13.5" thickBot="1">
      <c r="C26" s="10" t="s">
        <v>32</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50"/>
  <sheetViews>
    <sheetView showGridLines="0" zoomScale="85" zoomScaleNormal="85" zoomScaleSheetLayoutView="85" zoomScalePageLayoutView="0" workbookViewId="0" topLeftCell="A1">
      <selection activeCell="C18" sqref="C18"/>
    </sheetView>
  </sheetViews>
  <sheetFormatPr defaultColWidth="8.796875" defaultRowHeight="15"/>
  <cols>
    <col min="1" max="1" width="5.69921875" style="68" customWidth="1"/>
    <col min="2" max="2" width="35.59765625" style="68" bestFit="1" customWidth="1"/>
    <col min="3" max="3" width="68.19921875" style="68" customWidth="1"/>
    <col min="4" max="4" width="15.09765625" style="68" customWidth="1"/>
    <col min="5" max="5" width="13.19921875" style="68" customWidth="1"/>
    <col min="6" max="6" width="14.19921875" style="621" customWidth="1"/>
    <col min="7" max="16384" width="9" style="68" customWidth="1"/>
  </cols>
  <sheetData>
    <row r="1" spans="1:5" ht="19.5">
      <c r="A1" s="1112" t="s">
        <v>2163</v>
      </c>
      <c r="B1" s="1112"/>
      <c r="C1" s="1113"/>
      <c r="D1" s="1113"/>
      <c r="E1" s="1113"/>
    </row>
    <row r="2" spans="1:5" ht="19.5">
      <c r="A2" s="1114" t="s">
        <v>2081</v>
      </c>
      <c r="B2" s="1114"/>
      <c r="C2" s="1115"/>
      <c r="D2" s="1115"/>
      <c r="E2" s="1115"/>
    </row>
    <row r="3" spans="1:5" ht="12" customHeight="1">
      <c r="A3" s="69"/>
      <c r="B3" s="69"/>
      <c r="C3" s="69"/>
      <c r="D3" s="69"/>
      <c r="E3" s="69"/>
    </row>
    <row r="4" spans="1:5" ht="62.25" customHeight="1">
      <c r="A4" s="473" t="s">
        <v>332</v>
      </c>
      <c r="B4" s="473" t="s">
        <v>915</v>
      </c>
      <c r="C4" s="473" t="s">
        <v>916</v>
      </c>
      <c r="D4" s="473" t="s">
        <v>331</v>
      </c>
      <c r="E4" s="470" t="s">
        <v>935</v>
      </c>
    </row>
    <row r="5" spans="1:5" ht="43.5" customHeight="1">
      <c r="A5" s="1116" t="s">
        <v>2087</v>
      </c>
      <c r="B5" s="1117"/>
      <c r="C5" s="1117"/>
      <c r="D5" s="1117"/>
      <c r="E5" s="1118"/>
    </row>
    <row r="6" spans="1:7" ht="45" customHeight="1">
      <c r="A6" s="622">
        <v>1</v>
      </c>
      <c r="B6" s="613" t="s">
        <v>1307</v>
      </c>
      <c r="C6" s="614" t="s">
        <v>919</v>
      </c>
      <c r="D6" s="613" t="s">
        <v>307</v>
      </c>
      <c r="E6" s="615">
        <v>500000</v>
      </c>
      <c r="G6" s="626"/>
    </row>
    <row r="7" spans="1:7" ht="24.75" customHeight="1">
      <c r="A7" s="622">
        <v>2</v>
      </c>
      <c r="B7" s="613" t="s">
        <v>1306</v>
      </c>
      <c r="C7" s="614" t="s">
        <v>919</v>
      </c>
      <c r="D7" s="613" t="s">
        <v>307</v>
      </c>
      <c r="E7" s="615">
        <v>200000</v>
      </c>
      <c r="G7" s="626"/>
    </row>
    <row r="8" spans="1:5" ht="24.75" customHeight="1">
      <c r="A8" s="618">
        <v>3</v>
      </c>
      <c r="B8" s="1119" t="s">
        <v>1300</v>
      </c>
      <c r="C8" s="610" t="s">
        <v>1299</v>
      </c>
      <c r="D8" s="611" t="s">
        <v>306</v>
      </c>
      <c r="E8" s="612">
        <v>450000</v>
      </c>
    </row>
    <row r="9" spans="1:5" ht="24.75" customHeight="1">
      <c r="A9" s="618">
        <v>4</v>
      </c>
      <c r="B9" s="1120"/>
      <c r="C9" s="610" t="s">
        <v>1298</v>
      </c>
      <c r="D9" s="611" t="s">
        <v>306</v>
      </c>
      <c r="E9" s="612">
        <v>150000</v>
      </c>
    </row>
    <row r="10" spans="1:5" ht="46.5" customHeight="1">
      <c r="A10" s="618">
        <v>5</v>
      </c>
      <c r="B10" s="613" t="s">
        <v>921</v>
      </c>
      <c r="C10" s="610" t="s">
        <v>2082</v>
      </c>
      <c r="D10" s="613" t="s">
        <v>307</v>
      </c>
      <c r="E10" s="615">
        <v>300000</v>
      </c>
    </row>
    <row r="11" spans="1:5" ht="33" customHeight="1">
      <c r="A11" s="618">
        <v>6</v>
      </c>
      <c r="B11" s="611" t="s">
        <v>917</v>
      </c>
      <c r="C11" s="616" t="s">
        <v>1301</v>
      </c>
      <c r="D11" s="611" t="s">
        <v>306</v>
      </c>
      <c r="E11" s="617">
        <v>200000</v>
      </c>
    </row>
    <row r="12" spans="1:5" ht="36" customHeight="1">
      <c r="A12" s="618">
        <v>7</v>
      </c>
      <c r="B12" s="613" t="s">
        <v>921</v>
      </c>
      <c r="C12" s="616" t="s">
        <v>920</v>
      </c>
      <c r="D12" s="613" t="s">
        <v>307</v>
      </c>
      <c r="E12" s="615">
        <v>200000</v>
      </c>
    </row>
    <row r="13" spans="1:5" ht="36" customHeight="1">
      <c r="A13" s="618">
        <v>8</v>
      </c>
      <c r="B13" s="613" t="s">
        <v>918</v>
      </c>
      <c r="C13" s="616" t="s">
        <v>1302</v>
      </c>
      <c r="D13" s="613" t="s">
        <v>306</v>
      </c>
      <c r="E13" s="615">
        <v>100000</v>
      </c>
    </row>
    <row r="14" spans="1:5" ht="27.75" customHeight="1">
      <c r="A14" s="1122">
        <v>9</v>
      </c>
      <c r="B14" s="1121" t="s">
        <v>2086</v>
      </c>
      <c r="C14" s="616" t="s">
        <v>2191</v>
      </c>
      <c r="D14" s="613" t="s">
        <v>306</v>
      </c>
      <c r="E14" s="615">
        <v>442000</v>
      </c>
    </row>
    <row r="15" spans="1:5" ht="27.75" customHeight="1">
      <c r="A15" s="948"/>
      <c r="B15" s="910"/>
      <c r="C15" s="823" t="s">
        <v>2083</v>
      </c>
      <c r="D15" s="613" t="s">
        <v>306</v>
      </c>
      <c r="E15" s="615">
        <v>58000</v>
      </c>
    </row>
    <row r="16" spans="1:5" ht="39.75" customHeight="1">
      <c r="A16" s="948"/>
      <c r="B16" s="910"/>
      <c r="C16" s="616" t="s">
        <v>2084</v>
      </c>
      <c r="D16" s="613" t="s">
        <v>307</v>
      </c>
      <c r="E16" s="615">
        <v>255000</v>
      </c>
    </row>
    <row r="17" spans="1:5" ht="39.75" customHeight="1">
      <c r="A17" s="948"/>
      <c r="B17" s="910"/>
      <c r="C17" s="616" t="s">
        <v>2085</v>
      </c>
      <c r="D17" s="613" t="s">
        <v>306</v>
      </c>
      <c r="E17" s="615">
        <v>850000</v>
      </c>
    </row>
    <row r="18" spans="1:5" ht="39.75" customHeight="1">
      <c r="A18" s="1073"/>
      <c r="B18" s="1120"/>
      <c r="C18" s="616" t="s">
        <v>2192</v>
      </c>
      <c r="D18" s="613" t="s">
        <v>306</v>
      </c>
      <c r="E18" s="615">
        <v>400000</v>
      </c>
    </row>
    <row r="19" spans="1:5" ht="39.75" customHeight="1">
      <c r="A19" s="838">
        <v>10</v>
      </c>
      <c r="B19" s="839" t="s">
        <v>2167</v>
      </c>
      <c r="C19" s="616" t="s">
        <v>2162</v>
      </c>
      <c r="D19" s="613" t="s">
        <v>306</v>
      </c>
      <c r="E19" s="615">
        <v>350000</v>
      </c>
    </row>
    <row r="20" ht="24.75" customHeight="1"/>
    <row r="21" spans="1:5" ht="45" customHeight="1" hidden="1">
      <c r="A21" s="1109" t="s">
        <v>1303</v>
      </c>
      <c r="B21" s="1110"/>
      <c r="C21" s="1110"/>
      <c r="D21" s="1110"/>
      <c r="E21" s="1111"/>
    </row>
    <row r="22" spans="1:5" ht="35.25" customHeight="1" hidden="1">
      <c r="A22" s="619"/>
      <c r="B22" s="613" t="s">
        <v>1304</v>
      </c>
      <c r="C22" s="616" t="s">
        <v>1305</v>
      </c>
      <c r="D22" s="613" t="s">
        <v>306</v>
      </c>
      <c r="E22" s="615"/>
    </row>
    <row r="23" spans="1:5" ht="19.5">
      <c r="A23" s="70"/>
      <c r="B23" s="70"/>
      <c r="C23" s="71"/>
      <c r="D23" s="71"/>
      <c r="E23" s="71"/>
    </row>
    <row r="27" ht="19.5">
      <c r="C27" s="68" t="s">
        <v>1499</v>
      </c>
    </row>
    <row r="35" spans="3:5" ht="21">
      <c r="C35" s="72"/>
      <c r="D35" s="72"/>
      <c r="E35" s="72"/>
    </row>
    <row r="44" spans="3:5" ht="19.5">
      <c r="C44" s="73"/>
      <c r="D44" s="73"/>
      <c r="E44" s="73"/>
    </row>
    <row r="46" spans="3:5" ht="18" customHeight="1">
      <c r="C46" s="72"/>
      <c r="D46" s="72"/>
      <c r="E46" s="72"/>
    </row>
    <row r="47" ht="18" customHeight="1"/>
    <row r="50" spans="3:5" ht="21">
      <c r="C50" s="72"/>
      <c r="D50" s="72"/>
      <c r="E50" s="72"/>
    </row>
    <row r="186" ht="45" customHeight="1"/>
    <row r="510" ht="24.75" customHeight="1"/>
    <row r="511" ht="22.5" customHeight="1"/>
    <row r="1089" ht="18" customHeight="1"/>
    <row r="1115" ht="33.75" customHeight="1"/>
    <row r="1116" ht="35.25" customHeight="1"/>
  </sheetData>
  <sheetProtection/>
  <mergeCells count="7">
    <mergeCell ref="A21:E21"/>
    <mergeCell ref="A1:E1"/>
    <mergeCell ref="A2:E2"/>
    <mergeCell ref="A5:E5"/>
    <mergeCell ref="B8:B9"/>
    <mergeCell ref="B14:B18"/>
    <mergeCell ref="A14:A18"/>
  </mergeCells>
  <printOptions/>
  <pageMargins left="0.56496063" right="0.06496063" top="0.86" bottom="0.748031496062992" header="0.31496062992126" footer="0.31496062992126"/>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Admin</cp:lastModifiedBy>
  <cp:lastPrinted>2021-12-25T07:25:05Z</cp:lastPrinted>
  <dcterms:created xsi:type="dcterms:W3CDTF">1999-11-01T22:34:33Z</dcterms:created>
  <dcterms:modified xsi:type="dcterms:W3CDTF">2021-12-27T09:47:08Z</dcterms:modified>
  <cp:category/>
  <cp:version/>
  <cp:contentType/>
  <cp:contentStatus/>
</cp:coreProperties>
</file>