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05" windowWidth="10320" windowHeight="7455" tabRatio="594" activeTab="5"/>
  </bookViews>
  <sheets>
    <sheet name="PHẦN 1" sheetId="1" r:id="rId1"/>
    <sheet name="PHẦN 2" sheetId="2" r:id="rId2"/>
    <sheet name="00000000" sheetId="3" state="veryHidden" r:id="rId3"/>
    <sheet name="00000001" sheetId="4" state="veryHidden" r:id="rId4"/>
    <sheet name="Phụ lục1" sheetId="5" r:id="rId5"/>
    <sheet name="Phụ lục 2 " sheetId="6" r:id="rId6"/>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'PHẦN 1'!$A$1:$F$1857</definedName>
    <definedName name="_xlnm.Print_Titles" localSheetId="0">'PHẦN 1'!$13:$17</definedName>
    <definedName name="_xlnm.Print_Titles" localSheetId="1">'PHẦN 2'!$2:$6</definedName>
    <definedName name="T">#REF!</definedName>
    <definedName name="Z">#REF!</definedName>
  </definedNames>
  <calcPr fullCalcOnLoad="1"/>
</workbook>
</file>

<file path=xl/comments1.xml><?xml version="1.0" encoding="utf-8"?>
<comments xmlns="http://schemas.openxmlformats.org/spreadsheetml/2006/main">
  <authors>
    <author>Admin</author>
  </authors>
  <commentList>
    <comment ref="E532" authorId="0">
      <text>
        <r>
          <rPr>
            <b/>
            <sz val="8"/>
            <rFont val="Tahoma"/>
            <family val="2"/>
          </rPr>
          <t>Admin:</t>
        </r>
        <r>
          <rPr>
            <sz val="8"/>
            <rFont val="Tahoma"/>
            <family val="2"/>
          </rPr>
          <t xml:space="preserve">
</t>
        </r>
      </text>
    </comment>
  </commentList>
</comments>
</file>

<file path=xl/sharedStrings.xml><?xml version="1.0" encoding="utf-8"?>
<sst xmlns="http://schemas.openxmlformats.org/spreadsheetml/2006/main" count="4611" uniqueCount="2179">
  <si>
    <t>TCVN 1551-1993</t>
  </si>
  <si>
    <t>TCVN 5175-1990</t>
  </si>
  <si>
    <t xml:space="preserve"> Boùng  neùon 1,2 m Ñieän Quang</t>
  </si>
  <si>
    <t>TCVN 6260:2009</t>
  </si>
  <si>
    <t xml:space="preserve"> Thao lao daøi töø 2,5 m – 3,3 m</t>
  </si>
  <si>
    <t xml:space="preserve"> Thao lao daøi döôùi 2,5 m</t>
  </si>
  <si>
    <t>tôø</t>
  </si>
  <si>
    <t xml:space="preserve"> OÁng Cadivi troøn phi 25 (2,9 m)</t>
  </si>
  <si>
    <t>II</t>
  </si>
  <si>
    <t>- Flexalum 150C</t>
  </si>
  <si>
    <t>- Flexalum 200F</t>
  </si>
  <si>
    <t>- Composite phuû PE daøy 5mm (keå caû khung xöông)</t>
  </si>
  <si>
    <t>lần bơm</t>
  </si>
  <si>
    <t xml:space="preserve"> OÁng deïp 10 x 20 Linhan</t>
  </si>
  <si>
    <t xml:space="preserve"> OÁng daây ñieän vuoâng 20 x 40 Linhan </t>
  </si>
  <si>
    <t xml:space="preserve"> OÁng daây ñieän vuoâng 18x30 Linhan</t>
  </si>
  <si>
    <t xml:space="preserve"> Caàu dao 20A-2 pha Cadivi</t>
  </si>
  <si>
    <t xml:space="preserve"> Caàu dao 15A-2 pha Cadivi</t>
  </si>
  <si>
    <t xml:space="preserve"> Caàu dao 100A-3 pha Cadivi</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</si>
  <si>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</si>
  <si>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</si>
  <si>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</si>
  <si>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</si>
  <si>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</si>
  <si>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</si>
  <si>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Ghi chú</t>
  </si>
  <si>
    <t>- Thi coâng bôm beâtoâng  &lt; 15m</t>
  </si>
  <si>
    <t>ISO 4422:1996</t>
  </si>
  <si>
    <t>Cöûa soå khung saét chöa keå kính khoùa  (hoa vaên saét vuoâng)</t>
  </si>
  <si>
    <t xml:space="preserve"> Quaït ñöùng cao Hali (loaïi thöôøng)</t>
  </si>
  <si>
    <t xml:space="preserve"> Quaït ñöùng cao Hali (loaïi coù remode)</t>
  </si>
  <si>
    <t>caùi</t>
  </si>
  <si>
    <t>Löôùi B40</t>
  </si>
  <si>
    <t>- Gaïch coâng ngheä con saâu daøy 5cm</t>
  </si>
  <si>
    <t xml:space="preserve"> Quaït baøn Hali loaïi B2</t>
  </si>
  <si>
    <t>Boâng coû</t>
  </si>
  <si>
    <r>
      <t xml:space="preserve"> --</t>
    </r>
    <r>
      <rPr>
        <b/>
        <sz val="12"/>
        <color indexed="12"/>
        <rFont val="VNI-Times"/>
        <family val="0"/>
      </rPr>
      <t>*</t>
    </r>
    <r>
      <rPr>
        <b/>
        <sz val="18"/>
        <color indexed="12"/>
        <rFont val="VNI-Times"/>
        <family val="0"/>
      </rPr>
      <t>*</t>
    </r>
    <r>
      <rPr>
        <b/>
        <sz val="12"/>
        <color indexed="12"/>
        <rFont val="VNI-Times"/>
        <family val="0"/>
      </rPr>
      <t>*</t>
    </r>
    <r>
      <rPr>
        <b/>
        <sz val="13"/>
        <color indexed="12"/>
        <rFont val="VNI-Times"/>
        <family val="0"/>
      </rPr>
      <t>--</t>
    </r>
  </si>
  <si>
    <t xml:space="preserve"> Boùng  neùon 0,6 m Ñieän Quang</t>
  </si>
  <si>
    <t>Que haøn Nhaät  3,2ly</t>
  </si>
  <si>
    <t>SOÁ
TT</t>
  </si>
  <si>
    <t>cái</t>
  </si>
  <si>
    <t>**Add New Workbook, Infect It, Save It As Book1.xls**</t>
  </si>
  <si>
    <t>**Infect Workbook**</t>
  </si>
  <si>
    <t xml:space="preserve"> Traø, xanh 4 mm Vieät-Nhaät (thöïc teá daøy 3,9mm)</t>
  </si>
  <si>
    <t xml:space="preserve"> Maùng ñeøn 1,2 m EMC</t>
  </si>
  <si>
    <t xml:space="preserve"> Maùng ñeøn 0,6 m EMC</t>
  </si>
  <si>
    <t xml:space="preserve"> Con chuoät Nano</t>
  </si>
  <si>
    <t>Giaáy nhaùm Trung Quoác</t>
  </si>
  <si>
    <t xml:space="preserve"> - Caùc Sôû lieân quan;</t>
  </si>
  <si>
    <t/>
  </si>
  <si>
    <t>- Gaïch khía  20x20 daøy 2cm, loại 1</t>
  </si>
  <si>
    <t>kg</t>
  </si>
  <si>
    <t>TIEÂU CHUAÅN KYÕ THUAÄT</t>
  </si>
  <si>
    <t>m2</t>
  </si>
  <si>
    <t>tấn</t>
  </si>
  <si>
    <t xml:space="preserve">Khoaù tay nắm Solex traéng </t>
  </si>
  <si>
    <t xml:space="preserve">Khoaù tay nắm Solex naâu </t>
  </si>
  <si>
    <t xml:space="preserve"> Caàu dao 30A-2 pha Cadivi</t>
  </si>
  <si>
    <t xml:space="preserve"> Caàu dao 60A-2 pha Cadivi</t>
  </si>
  <si>
    <t xml:space="preserve"> Caàu dao 30A-3 pha Cadivi</t>
  </si>
  <si>
    <t xml:space="preserve"> Caàu dao 60A-3 pha Cadivi</t>
  </si>
  <si>
    <t xml:space="preserve"> Quaït baøn Hali loaïi B3</t>
  </si>
  <si>
    <t>Book1</t>
  </si>
  <si>
    <t>C:\PROGRAM FILES\MICROSOFT OFFICE\OFFICE\xlstart\Book1.</t>
  </si>
  <si>
    <t xml:space="preserve"> Tai ñeøn Vieät Nam loaïi 1</t>
  </si>
  <si>
    <t>Cọc vuông BTCT dự ứng lực 200x200mm thép cường độ cao</t>
  </si>
  <si>
    <t>Cọc vuông BTCT dự ứng lực 250x250mm thép cường độ cao</t>
  </si>
  <si>
    <t>Cọc vuông BTCT dự ứng lực 300x300mm thép cường độ cao</t>
  </si>
  <si>
    <t>Cọc vuông BTCT dự ứng lực 350x350mm thép cường độ cao</t>
  </si>
  <si>
    <t>TCVN 7959:2011</t>
  </si>
  <si>
    <t xml:space="preserve">                                                                                      </t>
  </si>
  <si>
    <t xml:space="preserve">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</si>
  <si>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</si>
  <si>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</si>
  <si>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</si>
  <si>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</si>
  <si>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 Cöûa saét keùo coù laù (loaïi laù daày)</t>
  </si>
  <si>
    <t xml:space="preserve">Coâng ty TNHH xaây dựng Tiến Đạt:  </t>
  </si>
  <si>
    <t xml:space="preserve"> Boät maøu Myõ</t>
  </si>
  <si>
    <t>**Auto and On Sheet Starts Here**</t>
  </si>
  <si>
    <t xml:space="preserve"> Cöûa ñi Panoâ saét chöa keå kính khoùa (hoa vaên saét deït)</t>
  </si>
  <si>
    <t xml:space="preserve"> Keo sửa </t>
  </si>
  <si>
    <t xml:space="preserve"> Boät ñaù</t>
  </si>
  <si>
    <t>TCVN 7451:2004</t>
  </si>
  <si>
    <t xml:space="preserve"> Con chuoät Philip</t>
  </si>
  <si>
    <t>Kiềng kiềng làm cầu dài 4m trở lên</t>
  </si>
  <si>
    <t xml:space="preserve"> Khung boâng saét (theùp oáng vuoâng 14)</t>
  </si>
  <si>
    <t xml:space="preserve"> Quaït treo töôøng hieäu Hali (1 daây)</t>
  </si>
  <si>
    <t xml:space="preserve"> Quaït thoâng gioù hieäu Panasonic ÑK 20</t>
  </si>
  <si>
    <t>Keõm gai</t>
  </si>
  <si>
    <t xml:space="preserve"> OÁng Cadivi troøn phi 20 (2,9 m)</t>
  </si>
  <si>
    <t>- Gaïch boâng 20x20 daøy 2cm, loại 1</t>
  </si>
  <si>
    <t xml:space="preserve"> Cöûa ñi Panoâ saét chöa kính khoùa (hoa vaên saét vuoâng)</t>
  </si>
  <si>
    <t xml:space="preserve"> Cöûa saét keùo khoâng coù laù</t>
  </si>
  <si>
    <t xml:space="preserve"> Cöûa soå luøa, maët döïng, vaùch ngaên khung nhoâm traéng hệ 700 nhoâm Ñaøi Loan hôïp taùc (Ynghua, Tiger, Tungkuang, Tungshin), kính 5mm maøu traø TQ,  keå caû caùc phuï  kieän  vaø chi phí vaän chuyeån, laép döïng</t>
  </si>
  <si>
    <t>OÁng uPVC - Cty CP Nhöïa Taân Tieán:</t>
  </si>
  <si>
    <t>BS 3505:1968</t>
  </si>
  <si>
    <t>TCVN 6151:1996</t>
  </si>
  <si>
    <t xml:space="preserve"> Khung boâng saét (saét deït 18 x 3,2 mm)</t>
  </si>
  <si>
    <t>Cöûa ñi môû khung nhoâm traéng hệ 700 nhoâm Ñaøi Loan hôïp taùc (Ynghua, Tiger, Tungkuang, Tungshin), kính 5mm maøu traø TQ, keå caû caùc phuï kieän vaø chi  phí vaän chuyeån, laép döïng (coù lambri hoäp)</t>
  </si>
  <si>
    <t xml:space="preserve"> Taêng phoâ ñieän töû  Bell</t>
  </si>
  <si>
    <t xml:space="preserve"> Taêng phoâ NANO-2</t>
  </si>
  <si>
    <t xml:space="preserve"> Taêng phoâ NANO-1</t>
  </si>
  <si>
    <t xml:space="preserve"> Caø chaát daøi treân 3,3 m - 5 m</t>
  </si>
  <si>
    <t>Tieâu chuaån JIS</t>
  </si>
  <si>
    <t xml:space="preserve"> Cöûa vaø maët döïng nhoâm maøu taêng theâm 3% so vôùi giaù nhoâm traéng neâu treân</t>
  </si>
  <si>
    <t xml:space="preserve"> Taêng phoâ Thaùi Lan Octance</t>
  </si>
  <si>
    <t xml:space="preserve"> Quaït traàn Myõ Phong (coù hoäp soá)</t>
  </si>
  <si>
    <t xml:space="preserve"> OÁng Cadivi troøn phi 16 (2,9 m)</t>
  </si>
  <si>
    <t xml:space="preserve"> Quaït baøn Hali loaïi B1</t>
  </si>
  <si>
    <t>Voâi nöôùc</t>
  </si>
  <si>
    <t xml:space="preserve"> Boùng ñeøn neùon 0,6 m Nhaät (Toshiba)</t>
  </si>
  <si>
    <t xml:space="preserve"> Boùng ñeøn neùon 1,2 m Nhaät (Toshiba)</t>
  </si>
  <si>
    <t>TCVN 1651-2: 2008</t>
  </si>
  <si>
    <t>TCVN 1651-1: 2008</t>
  </si>
  <si>
    <t>viên</t>
  </si>
  <si>
    <t xml:space="preserve"> - Kho baïc Nhaø nöôùc Tænh;</t>
  </si>
  <si>
    <t>Que haøn Haø Vieät  3,2ly</t>
  </si>
  <si>
    <t>CAÙC HUYEÄN, THÒ XAÕ, THAØNH PHOÁ</t>
  </si>
  <si>
    <t>"</t>
  </si>
  <si>
    <t>- Gaïch ñaù maøi 40 x 40 daøy 3,2cm loaïi 1</t>
  </si>
  <si>
    <t>Ñinh duø</t>
  </si>
  <si>
    <t>lít</t>
  </si>
  <si>
    <t xml:space="preserve"> Ñaù 1 x 2 </t>
  </si>
  <si>
    <t xml:space="preserve"> Ñaù 4 x 6 </t>
  </si>
  <si>
    <t xml:space="preserve"> Gaïch kieáng 20 x 20 Indo</t>
  </si>
  <si>
    <t>Cty cổ phần sản xuất kinh doanh Toàn Mỹ (bồn + chân)</t>
  </si>
  <si>
    <t>OÁng u.PVC phi 21 PN15 daøy 1.6</t>
  </si>
  <si>
    <t>OÁng u.PVC phi 27 PN12 daøy 1.8</t>
  </si>
  <si>
    <t>OÁng u.PVC phi 34 PN15 daøy 2,0</t>
  </si>
  <si>
    <t>JIS:G3505-SWRW10;  JIS:G3505-SWRW11; JIS:G3505-SWRW12</t>
  </si>
  <si>
    <t>OÁng u.PVC phi 42 PN9 daøy 2.1</t>
  </si>
  <si>
    <t>OÁng u.PVC phi 49 PN8 daøy 1.9</t>
  </si>
  <si>
    <t>OÁng u.PVC phi 90 PN6 daøy 2.9</t>
  </si>
  <si>
    <t>OÁng u.PVC phi 60 PN6 daøy 2.0</t>
  </si>
  <si>
    <t>OÁng u.PVC phi 60 PN9 daøy 2.8</t>
  </si>
  <si>
    <t>OÁng u.PVC phi 90 PN9 daøy 3.8</t>
  </si>
  <si>
    <t>OÁng u.PVC phi 114 PN5 daøy 3.2</t>
  </si>
  <si>
    <t>OÁng u.PVC phi 114 PN4 daøy 2.9</t>
  </si>
  <si>
    <t>OÁng u.PVC phi 168 PN5 daøy 4.3</t>
  </si>
  <si>
    <t>OÁng PPR phi 20 PN20 daøy 3.4</t>
  </si>
  <si>
    <t>OÁng PPR phi 25 PN20 daøy 4.2</t>
  </si>
  <si>
    <t>OÁng HDPE phi 40 PN10 daøy 2.4</t>
  </si>
  <si>
    <t xml:space="preserve"> Daây ñieän ñoâi meàm 24  boïc PVC Cadivi </t>
  </si>
  <si>
    <t>Classic.Poppy by VicodinES</t>
  </si>
  <si>
    <t>With Lord Natas</t>
  </si>
  <si>
    <t>Nơi nhận:</t>
  </si>
  <si>
    <t xml:space="preserve"> - Bộ Xây dựng; Bộ Tài chính;</t>
  </si>
  <si>
    <t xml:space="preserve"> - VP/TU; VP/UBND Tænh;</t>
  </si>
  <si>
    <t xml:space="preserve"> - Cuïc QL Giaù (A+B);</t>
  </si>
  <si>
    <t xml:space="preserve"> Coffa taïp ñuû möïc</t>
  </si>
  <si>
    <t xml:space="preserve"> Cöûa soå khung saét chöa keå kính khoùa (hoa vaên saét deït)</t>
  </si>
  <si>
    <t>GIAÙ BAÙN COÙ THUEÁ VAT</t>
  </si>
  <si>
    <t>PHẦN 2
GIÁ VẬT LIỆU XÂY DỰNG TẠI CÁC HUYỆN, THỊ XÃ, THÀNH PHỐ</t>
  </si>
  <si>
    <t xml:space="preserve"> Thao lao daøi treân  3,3 m – 5 m</t>
  </si>
  <si>
    <t>m</t>
  </si>
  <si>
    <t xml:space="preserve"> Daây ñieän ñôn cứng loõi ñoàng 16/10 Cadivi</t>
  </si>
  <si>
    <t xml:space="preserve"> Daây ñieän ñôn cứng loõi ñoàng 20/10 Cadivi</t>
  </si>
  <si>
    <t xml:space="preserve"> Daây ñieän ñôn cứng loõi ñoàng 30/10 Cadivi</t>
  </si>
  <si>
    <t>vieân</t>
  </si>
  <si>
    <t>caây</t>
  </si>
  <si>
    <t>caëp</t>
  </si>
  <si>
    <t>boä</t>
  </si>
  <si>
    <t>oáng</t>
  </si>
  <si>
    <t>Ống HDPE phi 75 PN10 daøy 4.5</t>
  </si>
  <si>
    <t xml:space="preserve"> Ñaù maøi traéng</t>
  </si>
  <si>
    <t>An Excel Formula Macro Virus (XF.Classic)</t>
  </si>
  <si>
    <t>Hydrocodone/APAP 10-650 For Your Computer</t>
  </si>
  <si>
    <t>(C) The Narkotic Network 1998</t>
  </si>
  <si>
    <t>**Simple Payload**</t>
  </si>
  <si>
    <t>**Set Our Values and Paths**</t>
  </si>
  <si>
    <t>OÁng uPVC Cty TNHH hoaù nhöïa Ñeä Nhaát:</t>
  </si>
  <si>
    <t>Gaïch saûn xuaát taïi ñịa phương:</t>
  </si>
  <si>
    <t xml:space="preserve"> Traéng 3 mm Vieät-Nhaät (thöïc teá daøy 2,9mm)</t>
  </si>
  <si>
    <t>Cà chất làm cầu dài trên 5m</t>
  </si>
  <si>
    <t xml:space="preserve"> Coâng taéc nhöïa Viet Nam</t>
  </si>
  <si>
    <t xml:space="preserve"> Traéng 5 mm Vieät-Nhaät (thöïc teá daøy 4,8mm)</t>
  </si>
  <si>
    <t xml:space="preserve"> Luoàn daây ñieän phi 11 oáng 2 m (moûng)</t>
  </si>
  <si>
    <t xml:space="preserve"> Luoàn daây ñieän phi 13 oáng 2 m (moûng)</t>
  </si>
  <si>
    <t>-nt-</t>
  </si>
  <si>
    <t>- Composite phuû PE daøy 3mm (keå caû khung xöông)</t>
  </si>
  <si>
    <t xml:space="preserve"> Quaït thoâng gioù hieäu Hali ÑK 20</t>
  </si>
  <si>
    <t xml:space="preserve"> Tai ñeøn giaû Nhaät</t>
  </si>
  <si>
    <t xml:space="preserve"> Boùng ñeøn neùon 0,6 m Philip</t>
  </si>
  <si>
    <t xml:space="preserve"> Boùng ñeøn neùon 1,2 m Philip</t>
  </si>
  <si>
    <t>TEÂN VAÄT TÖ, MAÕ HIEÄU</t>
  </si>
  <si>
    <t>TCVN 6260:1997</t>
  </si>
  <si>
    <t xml:space="preserve"> Daây ñieän ñôn cứng loõi ñoàng 12/10 Cadivi</t>
  </si>
  <si>
    <t xml:space="preserve"> * Daây ñieän löïc ruoät ñoàng, caùch ñieän  PVC (CV-450/750V):</t>
  </si>
  <si>
    <t xml:space="preserve"> Boät maøu xuaát khaåu</t>
  </si>
  <si>
    <t>I</t>
  </si>
  <si>
    <t>“</t>
  </si>
  <si>
    <t xml:space="preserve"> Ñuoâi ñeøn troøn Vieät Nam loaïi toát</t>
  </si>
  <si>
    <t>ASTM : C636</t>
  </si>
  <si>
    <t>- Dày 0,40mm</t>
  </si>
  <si>
    <t>- Dày 0,42mm</t>
  </si>
  <si>
    <t>- Dày 0,45mm</t>
  </si>
  <si>
    <t>- Dày 0,50mm</t>
  </si>
  <si>
    <t>TCVN 7493:2005</t>
  </si>
  <si>
    <t>Huyện</t>
  </si>
  <si>
    <t>PHẦN 1
 GIÁ VẬT LIỆU TẠI NƠI SẢN XUẤT VÀ THÀNH PHỐ CAO LÃNH</t>
  </si>
  <si>
    <t>Voâi ña ù(voâi cục)</t>
  </si>
  <si>
    <t>Hồng</t>
  </si>
  <si>
    <t>Ngự</t>
  </si>
  <si>
    <t>Tiêu chuẩn 
kỹ thuật</t>
  </si>
  <si>
    <t>Tên vật tư - mã hiệu</t>
  </si>
  <si>
    <t>Trắng Thái 40kg</t>
  </si>
  <si>
    <t>Vôi đá - vôi cục</t>
  </si>
  <si>
    <t>Vôi nước</t>
  </si>
  <si>
    <t>Bột đá</t>
  </si>
  <si>
    <t>Đá mài trắng</t>
  </si>
  <si>
    <t>Gạch kiếng 20 x 20 Indo</t>
  </si>
  <si>
    <t xml:space="preserve"> Thao lao dài dưới 2,5 m</t>
  </si>
  <si>
    <t xml:space="preserve"> Thao lao dài từ 2,5 m – 3,3 m</t>
  </si>
  <si>
    <t xml:space="preserve"> Thao lao dài trên 3,3 m – 5 m</t>
  </si>
  <si>
    <t xml:space="preserve"> Thao lao dài trên 5 m</t>
  </si>
  <si>
    <t xml:space="preserve"> Cà chất dài trên 3,3 m - 5 m</t>
  </si>
  <si>
    <t xml:space="preserve"> Coffa tạp đủ mực</t>
  </si>
  <si>
    <t>Kiềng kiềng</t>
  </si>
  <si>
    <r>
      <t xml:space="preserve"> - Sôû </t>
    </r>
    <r>
      <rPr>
        <sz val="14"/>
        <color indexed="12"/>
        <rFont val="Times New Roman"/>
        <family val="1"/>
      </rPr>
      <t>Tài chính</t>
    </r>
    <r>
      <rPr>
        <sz val="14"/>
        <color indexed="12"/>
        <rFont val="VNI-Times"/>
        <family val="0"/>
      </rPr>
      <t xml:space="preserve"> caùc tænh;</t>
    </r>
  </si>
  <si>
    <r>
      <t xml:space="preserve"> - Phoøng TC-KH caùc huyeän, thò, </t>
    </r>
    <r>
      <rPr>
        <sz val="14"/>
        <color indexed="12"/>
        <rFont val="Times New Roman"/>
        <family val="1"/>
      </rPr>
      <t>thành phố</t>
    </r>
    <r>
      <rPr>
        <sz val="14"/>
        <color indexed="12"/>
        <rFont val="VNI-Times"/>
        <family val="0"/>
      </rPr>
      <t>;</t>
    </r>
  </si>
  <si>
    <t>TCVN 9028-2011</t>
  </si>
  <si>
    <t>OÁng u.PVC phi 49 PN9 daøy 2.4</t>
  </si>
  <si>
    <t>OÁng u.PVC phi 114 PN9 daøy 4.9</t>
  </si>
  <si>
    <t>OÁng u.PVC phi 168 PN9 daøy 7.3</t>
  </si>
  <si>
    <t>OÁng u.PVC phi 220 PN9 daøy 8.7</t>
  </si>
  <si>
    <t>OÁng u.PVC phi 200 PN10 daøy 9.6</t>
  </si>
  <si>
    <t>OÁng u.PVC phi 110 PN10 daøy 5.3</t>
  </si>
  <si>
    <t>OÁng u.PVC phi 160 PN10 daøy 7.7</t>
  </si>
  <si>
    <t>OÁng HDPE phi 63 PN10 daøy 3.0</t>
  </si>
  <si>
    <t>Ống HDPE phi 75 PN10 daøy 3.6</t>
  </si>
  <si>
    <t>ISO 4427-2:2007</t>
  </si>
  <si>
    <t>Ống HDPE phi 110 PN10 daøy 4.2</t>
  </si>
  <si>
    <t>Ống HDPE phi 160 PN10 daøy 6.2</t>
  </si>
  <si>
    <t>- Cửa đi BUILEX kính suốt 8 ly cường lực</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</si>
  <si>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</si>
  <si>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</si>
  <si>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</si>
  <si>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</si>
  <si>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</si>
  <si>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</si>
  <si>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</si>
  <si>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</si>
  <si>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</si>
  <si>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</si>
  <si>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</si>
  <si>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</si>
  <si>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</si>
  <si>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</si>
  <si>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</si>
  <si>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</si>
  <si>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</si>
  <si>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</si>
  <si>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</si>
  <si>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</si>
  <si>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</si>
  <si>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</si>
  <si>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</si>
  <si>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</si>
  <si>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</si>
  <si>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</si>
  <si>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 Gạch khía 20x20 dày 2cm,loại 2</t>
  </si>
  <si>
    <t xml:space="preserve"> Boùng troøn 75W-220V Ñieän Quang</t>
  </si>
  <si>
    <t>Thành phố 
Sa Đéc</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</si>
  <si>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</si>
  <si>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</si>
  <si>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</si>
  <si>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</si>
  <si>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</si>
  <si>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</si>
  <si>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</si>
  <si>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</si>
  <si>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</si>
  <si>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</si>
  <si>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</si>
  <si>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</si>
  <si>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</si>
  <si>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</si>
  <si>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</si>
  <si>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Huyện Cao Lãnh</t>
  </si>
  <si>
    <t xml:space="preserve"> Maùng ñeøn 0,6 m đơn coù chuïp mica Điện Quang</t>
  </si>
  <si>
    <t xml:space="preserve"> Maùng ñeøn 1,2m  ñoâi coù chuïp mica Điện Quang</t>
  </si>
  <si>
    <t xml:space="preserve"> Maùng ñeøn 1,2 m ñôn coù chuïp mica Điện Quang</t>
  </si>
  <si>
    <t xml:space="preserve"> Traéng 3 mm Vieät-Nhaät
 (thöïc teá daøy 2,9mm)</t>
  </si>
  <si>
    <t xml:space="preserve"> Traéng 5 mm Vieät-Nhaät 
(thöïc teá daøy 4,8mm)</t>
  </si>
  <si>
    <t xml:space="preserve"> Traø, xanh 4 mm Vieät-Nhaät
 (thöïc teá daøy 3,9mm)</t>
  </si>
  <si>
    <t xml:space="preserve"> Khung boâng saét 
(theùp oáng vuoâng 14)</t>
  </si>
  <si>
    <t xml:space="preserve"> Khung boâng saét 
 (saét deït 18 x 3,2 mm)</t>
  </si>
  <si>
    <t>QCVN 16:2014/BXD</t>
  </si>
  <si>
    <t>cây</t>
  </si>
  <si>
    <t>Trắng Mã Lai  40kg/bao</t>
  </si>
  <si>
    <t>- Bột trét SPEC FILLER INT-EXTERIOR (trong và ngoài) loại 40 kg</t>
  </si>
  <si>
    <t>- Sơn lót SPEC ALKALI LOCK (Sơn chống kiềm ngoài) loại 18 lít (thùng 26kg)</t>
  </si>
  <si>
    <t>- Sơn lót SPEC DAMP SEALER (Sơn chống thấm ngược) loại 4,375 lít (thùng 5,5kg)</t>
  </si>
  <si>
    <t>- Sơn trong SPEC FAST INTERIOR (Sơn nội-láng mờ) loại 18 lít (thùng 27kg)</t>
  </si>
  <si>
    <t>- Sơn trong SPEC EASY WASH (Sơn nội-dễ lau trùi) loại 18 lít (thùng 25kg)</t>
  </si>
  <si>
    <t>- Sơn ngoài SPEC FAST EXTERIOR-màu đặc biệt loại 18 lít (thùng 26kg)</t>
  </si>
  <si>
    <t>- Sơn ngoài SPEC ALL EXTERIOR-màu đặc biệt loại 18 lít (thùng 24kg)</t>
  </si>
  <si>
    <t>- Sơn ngoài SPEC SATIN-màu đặc biệt loại 18 lít (thùng 23kg)</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</si>
  <si>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</si>
  <si>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</si>
  <si>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</si>
  <si>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</si>
  <si>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</si>
  <si>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</si>
  <si>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</si>
  <si>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</si>
  <si>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</si>
  <si>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</si>
  <si>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</si>
  <si>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</si>
  <si>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 Sơn Somic lót 2K trên bề mặt có mạ kẽm, màu trắng, màu xám</t>
  </si>
  <si>
    <t>Sơn phủ trên lớp lót trên bề mặt có mạ kẽm</t>
  </si>
  <si>
    <t>- Sơn phủ 2K inox và thép mạ kẽm không cần sơn lót màu chuẩn</t>
  </si>
  <si>
    <t>- Sơn phủ Epoxy, sơn cho tàu biển và cơ khí màu chuẩn</t>
  </si>
  <si>
    <t xml:space="preserve"> Traéng INDO 40kg/bao</t>
  </si>
  <si>
    <t>- Ống thép đen (ống tròn) độ dày trên 6.35 mm. Đường kính từ DN 10 đến DN 100</t>
  </si>
  <si>
    <t>- Ống thép đen độ dày trên 8.2 mm. Đường kính từ DN 125 đến DN 200</t>
  </si>
  <si>
    <t>- Ống thép đen độ dày từ 3.4 đến 8.2 mm. Đường kính từ DN 125 đến DN 200</t>
  </si>
  <si>
    <t>OÁng u.PVC phi 34 PN12 daøy 2.0</t>
  </si>
  <si>
    <t>Cty CP nhựa Thieáu nieân Tieàn Phong phía Nam:</t>
  </si>
  <si>
    <t>CTY TNHH MTV BÊ TÔNG TICCO, Địa chỉ: Lô 1-6, Khu công nghiệp Mỹ Tho, cầu Bình Đức, Thành phố Mỹ Tho, Tiền Giang.</t>
  </si>
  <si>
    <t xml:space="preserve"> Traéng Malaysia 40kg/bao</t>
  </si>
  <si>
    <t>Vữa xây HIDICO-BTN (bao 50kg)</t>
  </si>
  <si>
    <t>TCVN 1453: 1986</t>
  </si>
  <si>
    <t xml:space="preserve"> OÁng loaïi I (gaïch ngoïn), 8x8x18 cm</t>
  </si>
  <si>
    <t xml:space="preserve"> Theû loaïi I, 4x8x18 cm</t>
  </si>
  <si>
    <r>
      <t>m</t>
    </r>
    <r>
      <rPr>
        <vertAlign val="superscript"/>
        <sz val="12"/>
        <color indexed="12"/>
        <rFont val="VNI-Times"/>
        <family val="0"/>
      </rPr>
      <t>2</t>
    </r>
  </si>
  <si>
    <t>- Sơn lót SPEC ALKALI PRIMER FOR IN (Sơn chống kiềm trong) loại 18 lít
 (thùng 26kg)</t>
  </si>
  <si>
    <t>TC 22TCN 272-05
 &amp; TCXD 205:1998</t>
  </si>
  <si>
    <t>- Cọc Betong dự ứng lực 100x100-35Mpa ≥ M400</t>
  </si>
  <si>
    <t>- Cọc Betong dự ứng lực 120x120-35Mpa ≥ M400</t>
  </si>
  <si>
    <t>- Cọc Betong dự ứng lực 150x150-35Mpa ≥ M400</t>
  </si>
  <si>
    <t xml:space="preserve">TCVN 7744: 2013 </t>
  </si>
  <si>
    <t xml:space="preserve"> OÁng loaïi I (gaïch ngoïn), 
8x8x18 cm</t>
  </si>
  <si>
    <t>Cừ kích thước 10x10cm dài 1,2 mét</t>
  </si>
  <si>
    <t>Cừ kích thước 10x10cm dài 1,5 mét</t>
  </si>
  <si>
    <t>Cừ kích thước 10x10cm dài 2 mét</t>
  </si>
  <si>
    <t>Cừ kích thước 10x10cm dài 2,5 mét</t>
  </si>
  <si>
    <t>- Sơn ngoài SPEC SATIN-màu thường (Sơn ngoại-bóng sáng) loại 18 lít 
(thùng 23kg)</t>
  </si>
  <si>
    <t>bao</t>
  </si>
  <si>
    <t>Tấm trần nhựa các loại</t>
  </si>
  <si>
    <t>BS 1387; ASTM A53/A500; JIS G3444/3452/3454; JIS C 8305; KS D 3507/3652; API 5L/5CT; UL6; ANSI C 80.1</t>
  </si>
  <si>
    <t>BS 1387; ASTM A53/A500; JIS G3444/3452/3454; JIS C 8305; KS D 3507/3652; API 5L/5CT</t>
  </si>
  <si>
    <t>BS 1387; ASTM A500; JIS G3444</t>
  </si>
  <si>
    <t>TCVN 9113:2012</t>
  </si>
  <si>
    <t>Phi 21 x 1,6mm, PN 15</t>
  </si>
  <si>
    <t>phi 27 x 1,8mm, PN 15</t>
  </si>
  <si>
    <t>phi 34 x 1,8mm, PN 12</t>
  </si>
  <si>
    <t>phi 34 x 2mm, PN 12</t>
  </si>
  <si>
    <t>Phi 42 x 2,1mm, PN 9</t>
  </si>
  <si>
    <t>Phi 42 x 2,4mm, PN 12</t>
  </si>
  <si>
    <t>Phi 49 x 2,4mm, PN 9</t>
  </si>
  <si>
    <t>phi 60 x2, 5mm, PN 9</t>
  </si>
  <si>
    <t>Phi 60 x 2,8mm, PN 9</t>
  </si>
  <si>
    <t>Phi 90 x 2,9mm, PN 6</t>
  </si>
  <si>
    <t>Phi 90 x 3,8mm, PN 9</t>
  </si>
  <si>
    <t>Phi 114 x 3,8mm, PN 6</t>
  </si>
  <si>
    <t>Phi 114 x 4,9mm, PN 9</t>
  </si>
  <si>
    <t>Phi 168 x 7mm, PN 9</t>
  </si>
  <si>
    <t>Phi 220 x 8mm, PN 9</t>
  </si>
  <si>
    <t>Phi 220 x 8,7mm, PN 9</t>
  </si>
  <si>
    <t>Phi 75 x 3mm, PN 9</t>
  </si>
  <si>
    <t>Phi 315 x 9,2mm, PN 6</t>
  </si>
  <si>
    <t>Phi 315 x 15mm, PN 10</t>
  </si>
  <si>
    <t>ASTM 2241; BS 3505</t>
  </si>
  <si>
    <t>TCVN 6151:2002</t>
  </si>
  <si>
    <t>Phi 21 x 1,7mm, PN 16</t>
  </si>
  <si>
    <t>Phi 27 x 1,9mm, PN 12</t>
  </si>
  <si>
    <t>Phi 34 x 2,1mm, PN 12</t>
  </si>
  <si>
    <t>Phi 42 x 2,1mm, PN 12</t>
  </si>
  <si>
    <t>Phi 49 x 2,5mm, PN 12</t>
  </si>
  <si>
    <t>Phi 60 x 2,5mm , PN 10</t>
  </si>
  <si>
    <t>Phi 60 x 3mm, PN 11</t>
  </si>
  <si>
    <t>Phi 73 x 3mm, PN8</t>
  </si>
  <si>
    <t>Phi 76 x 3mm, PN 8</t>
  </si>
  <si>
    <t>Phi 90 x 3mm, PN 6</t>
  </si>
  <si>
    <t>Phi 90 x 4mm, PN 9</t>
  </si>
  <si>
    <t>Phi 114 x 3,5mm, PN 6</t>
  </si>
  <si>
    <t>Phi 114 x 5mm, PN 9</t>
  </si>
  <si>
    <t>Phi 114 x 7mm, PN 12</t>
  </si>
  <si>
    <t>Phi 140 x 4,1mm, PN 6</t>
  </si>
  <si>
    <t>Phi 140 x 5mm, PN 8</t>
  </si>
  <si>
    <t>Phi 200 x 7,7mm, PN 8</t>
  </si>
  <si>
    <t>Phi 220 x 6,6mm, PN 6</t>
  </si>
  <si>
    <t>Phi 250 x 11,9mm, PN 10</t>
  </si>
  <si>
    <t>Phi 280 x 13,4mm, PN 10</t>
  </si>
  <si>
    <t>Phi 315 x 12,1mm, PN 8</t>
  </si>
  <si>
    <t>Phi 400 x 19,1mm, PN 10</t>
  </si>
  <si>
    <t>Phi 500 x 14,6mm, PN 6</t>
  </si>
  <si>
    <t>Phi 630 x 30mm, PN 10</t>
  </si>
  <si>
    <t>TCVN 7745:2007; QCVN 16:2014/BXD</t>
  </si>
  <si>
    <t>TCVN 7239-2003; QCVN 16:2014/BXD</t>
  </si>
  <si>
    <t>JIS A 5335-1987</t>
  </si>
  <si>
    <t>- Sơn  nước ngoại thất ATOM SUPER (thùng 18 lít trọng lượng 22,5kg)</t>
  </si>
  <si>
    <t>- Chống thấm gốc nước (CT-J555) (thùng 18 lít trọng lượng 20kg)</t>
  </si>
  <si>
    <t>- Chống thấm gốc nước (CT-J555) màu (thùng 18 lít trọng lượng 20kg)</t>
  </si>
  <si>
    <t>- Dày 0,52mm</t>
  </si>
  <si>
    <t>BS 3505</t>
  </si>
  <si>
    <t>- Vữa xây E-Block, mác 7,5 Mpa, 25kg/bao</t>
  </si>
  <si>
    <t>- Vữa tô E-Block, mác 7,5 Mpa, 25kg/bao</t>
  </si>
  <si>
    <t>Cống thoát nước phi 300 (loại L= 2,5m và 3m) vỉa hè, mác 300, dày 5 cm</t>
  </si>
  <si>
    <t>Cống thoát nước phi 400 (loại L= 2,5m và 3m) vỉa hè, mác 300, dày 5,5 cm</t>
  </si>
  <si>
    <t>Cống thoát nước phi 500 (loại L= 2,5m và 3m) vỉa hè, mác 300, dày 6 cm</t>
  </si>
  <si>
    <t>Cống thoát nước phi 700 (loại L= 2,5m và 3m) vỉa hè, mác 300, dày 8 cm</t>
  </si>
  <si>
    <t>Cống thoát nước phi 600 (loại L= 2,5m và 3m) vỉa hè, mác 300, dày 7 cm</t>
  </si>
  <si>
    <t>Cống thoát nước phi 800 (loại L= 2,5m và 3m) vỉa hè, mác 300, dày 8 cm</t>
  </si>
  <si>
    <t>Cống thoát nước phi 1.000 (loại L= 2,5m và 3m) vỉa hè, mác 300, dày 10 cm</t>
  </si>
  <si>
    <t>Cống thoát nước phi 300 (loại L= 2,5m và 3m) H10-X60, mác 300, dày 5 cm</t>
  </si>
  <si>
    <t>Cống thoát nước phi 400 (loại L= 2,5m và 3m) H10-X60, mác 300, dày 5,5 cm</t>
  </si>
  <si>
    <t>Cống thoát nước phi 500 (loại L= 2,5m và 3m) H10-X60, mác 300, dày 6 cm</t>
  </si>
  <si>
    <t>Cống thoát nước phi 600 (loại L= 2,5m và 3m) H10-X60, mác 300, dày 7 cm</t>
  </si>
  <si>
    <t>Cống thoát nước phi 700 (loại L= 2,5m và 3m) H10-X60, mác 300, dày 8 cm</t>
  </si>
  <si>
    <t>Cống thoát nước phi 800 (loại L= 2,5m và 3m) H10-X60, mác 300, dày 8 cm</t>
  </si>
  <si>
    <t>Cống thoát nước phi 300 (loại L= 2,5m và 3m)H30-XB 80, mác 300, dày 5 cm</t>
  </si>
  <si>
    <t>Cống thoát nước phi 400 (loại L= 2,5m và 3m)H30-XB 80, mác 300, dày 5,5 cm</t>
  </si>
  <si>
    <t>Cống thoát nước phi 500 (loại L= 2,5m và 3m)H30-XB 80, mác 300, dày 6 cm</t>
  </si>
  <si>
    <t>Cống thoát nước phi 600 (loại L= 2,5m và 3m)H30-XB 80, mác 300, dày 7 cm</t>
  </si>
  <si>
    <t>Cống thoát nước phi 700 (loại L= 2,5m và 3m)H30-XB 80, mác 300, dày 8 cm</t>
  </si>
  <si>
    <t>Cống thoát nước phi 800 (loại L= 2,5m và 3m)H30-XB 80, mác 300, dày 8 cm</t>
  </si>
  <si>
    <t xml:space="preserve">Bát neo tường 8 cm, 10cm (tôn dày 8 dem) </t>
  </si>
  <si>
    <t xml:space="preserve">Bát neo tường 12 cm, 20cm (tôn dày 8 dem) </t>
  </si>
  <si>
    <t>JIS G3321:2010; BS EN 10346:2009; AS 1397:2011; ASTM A792/A792M-10</t>
  </si>
  <si>
    <t>JIS G3322:2012; BS EN 10169:2010; AS/NZS 2728:2013; ASTM A755/A755M-03</t>
  </si>
  <si>
    <t>Ống nước lạnh PPR E-PIPE</t>
  </si>
  <si>
    <t>Ống nước nóng PPR E-PIPE</t>
  </si>
  <si>
    <t>Ống nước lạnh chống tia cực tím PPR E-PIPE</t>
  </si>
  <si>
    <t>Ống nước nóng chống tia cực tím PPR E-PIPE</t>
  </si>
  <si>
    <t>ĐƠN VỊ TÍNH</t>
  </si>
  <si>
    <t>- Bê tông nhựa nóng hạt mịn (C 9,5)</t>
  </si>
  <si>
    <t>- Bê tông nhựa nóng hạt trung (C 12,5)</t>
  </si>
  <si>
    <t>- Bê tông nhựa nóng hạt thô (C19)</t>
  </si>
  <si>
    <t>- Bê tông nhựa nóng hạt mịn (C 4,75)</t>
  </si>
  <si>
    <r>
      <t>tr.đ/m</t>
    </r>
    <r>
      <rPr>
        <vertAlign val="superscript"/>
        <sz val="14"/>
        <color indexed="12"/>
        <rFont val="VNI-Times"/>
        <family val="0"/>
      </rPr>
      <t>3</t>
    </r>
  </si>
  <si>
    <r>
      <t>Caùp 1 mm</t>
    </r>
    <r>
      <rPr>
        <vertAlign val="superscript"/>
        <sz val="14"/>
        <color indexed="12"/>
        <rFont val="VNI-Times"/>
        <family val="0"/>
      </rPr>
      <t>2</t>
    </r>
    <r>
      <rPr>
        <sz val="14"/>
        <color indexed="12"/>
        <rFont val="VNI-Times"/>
        <family val="0"/>
      </rPr>
      <t xml:space="preserve">  Cadivi</t>
    </r>
  </si>
  <si>
    <r>
      <t>Caùp 1,5 mm</t>
    </r>
    <r>
      <rPr>
        <vertAlign val="superscript"/>
        <sz val="14"/>
        <color indexed="12"/>
        <rFont val="VNI-Times"/>
        <family val="0"/>
      </rPr>
      <t>2</t>
    </r>
    <r>
      <rPr>
        <sz val="14"/>
        <color indexed="12"/>
        <rFont val="VNI-Times"/>
        <family val="0"/>
      </rPr>
      <t xml:space="preserve">  Cadivi</t>
    </r>
  </si>
  <si>
    <r>
      <t>Caùp 2 mm</t>
    </r>
    <r>
      <rPr>
        <vertAlign val="superscript"/>
        <sz val="14"/>
        <color indexed="12"/>
        <rFont val="VNI-Times"/>
        <family val="0"/>
      </rPr>
      <t>2</t>
    </r>
    <r>
      <rPr>
        <sz val="14"/>
        <color indexed="12"/>
        <rFont val="VNI-Times"/>
        <family val="0"/>
      </rPr>
      <t xml:space="preserve">  Cadivi</t>
    </r>
  </si>
  <si>
    <r>
      <t>Caùp 2,5 mm</t>
    </r>
    <r>
      <rPr>
        <vertAlign val="superscript"/>
        <sz val="14"/>
        <color indexed="12"/>
        <rFont val="VNI-Times"/>
        <family val="0"/>
      </rPr>
      <t>2</t>
    </r>
    <r>
      <rPr>
        <sz val="14"/>
        <color indexed="12"/>
        <rFont val="VNI-Times"/>
        <family val="0"/>
      </rPr>
      <t xml:space="preserve">  Cadivi</t>
    </r>
  </si>
  <si>
    <r>
      <t>Caùp 3,5 mm</t>
    </r>
    <r>
      <rPr>
        <vertAlign val="superscript"/>
        <sz val="14"/>
        <color indexed="12"/>
        <rFont val="VNI-Times"/>
        <family val="0"/>
      </rPr>
      <t>2</t>
    </r>
    <r>
      <rPr>
        <sz val="14"/>
        <color indexed="12"/>
        <rFont val="VNI-Times"/>
        <family val="0"/>
      </rPr>
      <t xml:space="preserve">  Cadivi</t>
    </r>
  </si>
  <si>
    <r>
      <t>Caùp 4 mm</t>
    </r>
    <r>
      <rPr>
        <vertAlign val="superscript"/>
        <sz val="14"/>
        <color indexed="12"/>
        <rFont val="VNI-Times"/>
        <family val="0"/>
      </rPr>
      <t>2</t>
    </r>
    <r>
      <rPr>
        <sz val="14"/>
        <color indexed="12"/>
        <rFont val="VNI-Times"/>
        <family val="0"/>
      </rPr>
      <t xml:space="preserve">  Cadivi</t>
    </r>
  </si>
  <si>
    <r>
      <t>Caùp 5,5 mm</t>
    </r>
    <r>
      <rPr>
        <vertAlign val="superscript"/>
        <sz val="14"/>
        <color indexed="12"/>
        <rFont val="VNI-Times"/>
        <family val="0"/>
      </rPr>
      <t>2</t>
    </r>
    <r>
      <rPr>
        <sz val="14"/>
        <color indexed="12"/>
        <rFont val="VNI-Times"/>
        <family val="0"/>
      </rPr>
      <t xml:space="preserve">  Cadivi</t>
    </r>
  </si>
  <si>
    <r>
      <t>Caùp 6 mm</t>
    </r>
    <r>
      <rPr>
        <vertAlign val="superscript"/>
        <sz val="14"/>
        <color indexed="12"/>
        <rFont val="VNI-Times"/>
        <family val="0"/>
      </rPr>
      <t>2</t>
    </r>
    <r>
      <rPr>
        <sz val="14"/>
        <color indexed="12"/>
        <rFont val="VNI-Times"/>
        <family val="0"/>
      </rPr>
      <t xml:space="preserve">  Cadivi</t>
    </r>
  </si>
  <si>
    <t>- Trần hợp kim Austrong Lay-in 600x600 (T-Black) màu trắng dày 0,6mm, làm từ hợp kim nhôm siêu bền, bề mặt  đục lỗ D18-23 sơn tỉnh điện cao cấp Akzo Nobel. Phụ kiện: khung T-Black 3000=1.62m, Tblack 600=1.62m và nhân công lắp đặt hoàn thiện tại công trình</t>
  </si>
  <si>
    <t>CV-1.5 (7/0.52)</t>
  </si>
  <si>
    <t>CV-2.5 (7/0.67)</t>
  </si>
  <si>
    <t>CV-10 (7/1.35)</t>
  </si>
  <si>
    <t>TCVN 6610-3:2000</t>
  </si>
  <si>
    <t>TCVN 5935:2013</t>
  </si>
  <si>
    <t xml:space="preserve">CVV-4x16 </t>
  </si>
  <si>
    <t xml:space="preserve">CVV-4x25 </t>
  </si>
  <si>
    <t>CVV-4x50</t>
  </si>
  <si>
    <t>CVV-4x120</t>
  </si>
  <si>
    <t>CVV-4x185</t>
  </si>
  <si>
    <t>CVV/DATA-25</t>
  </si>
  <si>
    <t>CVV/DATA-50</t>
  </si>
  <si>
    <t>CVV/DATA-95</t>
  </si>
  <si>
    <t>CVV/DATA-240</t>
  </si>
  <si>
    <t>CVV/DSTA-3x4 (3x7/0.85)</t>
  </si>
  <si>
    <t>CVV/DSTA-3x16</t>
  </si>
  <si>
    <t>CVV/DSTA-3x50</t>
  </si>
  <si>
    <t>CVV/DSTA-3x185</t>
  </si>
  <si>
    <t>Dây đồng trần xoắn, tiết diện &gt; 4mm2 đến = 10 mm2</t>
  </si>
  <si>
    <t>TCVN 6447:1998/ AS 3560</t>
  </si>
  <si>
    <t>LV-ABC-2x50</t>
  </si>
  <si>
    <t>- Sơn  nước ngoại thất FA ngoài - CT (lon 05 lít trọng lượng 7kg)</t>
  </si>
  <si>
    <t>- Sơn  nước nội thất EXFA (lon 05 lít trọng lượng 7kg)</t>
  </si>
  <si>
    <t>- Bột trét tường nội thất  METTON (bao 40kg)</t>
  </si>
  <si>
    <t>- Bột trét tường ngoại thất METTON (bao 40kg)</t>
  </si>
  <si>
    <t>Bộ đèn LED Panel Điện Quang ĐQ LEDPN01 12765 300x300 (12W daylight)</t>
  </si>
  <si>
    <t>Bộ đèn LED Panel Điện Quang ĐQ LEDPN01 45765 600x600 (45W daylight )</t>
  </si>
  <si>
    <t>Bộ đèn LED Panel tròn Điện Quang ĐQ LEDPN02 16765 200 (16W daylight F200)</t>
  </si>
  <si>
    <t>Bộ Đèn LED Panel tròn Điện Quang ĐQ LEDPN04 12765 170  (12W daylight F170)</t>
  </si>
  <si>
    <t>Bộ đèn LED Mica Điện Quang ĐQ LEDMF01 18765 (0.6m 18w Daylight, nguồn tích hợp)</t>
  </si>
  <si>
    <t>Bộ đèn LED Mica Điện Quang ĐQ LEDMF02 36765 (1.2m 36W daylight, nguồn tích hợp)</t>
  </si>
  <si>
    <t>Đèn LED tube Điện Quang ĐQ LEDTU03 18765 (1.2m 18W Daylight thân nhựa mờ, có kèm nguồn rời)</t>
  </si>
  <si>
    <t>Đèn LED tube Điện Quang ĐQ LEDTU06I 18765 (1.2m 18W daylight thân thủy tinh)</t>
  </si>
  <si>
    <t>Đèn LED tube Điện Quang ĐQ LEDTU09 09765 (0.6m 9W daylight thân nhôm chụp nhựa mờ)</t>
  </si>
  <si>
    <t>Đèn LED tube Điện Quang ĐQ LEDTU09 18765 (1.2m 18W daylight thân nhôm chụp nhựa mờ)</t>
  </si>
  <si>
    <t>Đèn LED tube Điện Quang ĐQ LEDTU09R 18727 (1.2m 18W warmwhite thân nhôm chụp nhựa mờ, đầu đèn xoay)</t>
  </si>
  <si>
    <t>Bộ đèn led tube Điện Quang ĐQ LEDFX02 18765 (1.2m 18W daylight máng mini led tube thân nhựa mờ)</t>
  </si>
  <si>
    <t>Bộ đèn LED Doublewing Điện Quang ĐQ LEDDW01 36765 (36W daylight)</t>
  </si>
  <si>
    <t>Bộ đèn LED Doublewing Điện Quang ĐQ LEDDW01 24765 (24W daylight)</t>
  </si>
  <si>
    <t>Cái</t>
  </si>
  <si>
    <t>Bộ</t>
  </si>
  <si>
    <t xml:space="preserve">TCCS Điện Quang :124:2016/ĐQC; 109:2016/ĐQ; 120:2016/ĐQC;
121:2016/ĐQC;
117:2016/ĐQC;
119:2016/ĐQC;
116:2016/ĐQC;
115:2016/ĐQC;
</t>
  </si>
  <si>
    <t>3857/HDKT-NCPT</t>
  </si>
  <si>
    <t>TCCS Điện Quang</t>
  </si>
  <si>
    <t>Thiết kế sản phẩm số 923/TKSP-NCPT</t>
  </si>
  <si>
    <t>Phương pháp kiểm tra 2645/PPKT-NCPT</t>
  </si>
  <si>
    <t xml:space="preserve"> TCVN 8782: 2011</t>
  </si>
  <si>
    <t>- Sơn ngoài SPEC FAST EXTERIOR-màu thường (Sơn ngoại-láng mờ) loại 18 lít (thùng 26kg)</t>
  </si>
  <si>
    <t>- Sơn ngoài SPEC ALL EXTERIOR-màu thường (Sơn ngoại-bóng mờ) loại 18 lít (thùng 24kg)</t>
  </si>
  <si>
    <t>OÁng u.PVC phi 220 PN6 daøy 5.1</t>
  </si>
  <si>
    <t>TCVN 9844:2013</t>
  </si>
  <si>
    <t>TCVN 8791:2011</t>
  </si>
  <si>
    <t xml:space="preserve">Màng phản quang giao thông 3M 3900 </t>
  </si>
  <si>
    <t>Sơn giao thông phản quang nhiệt dẻo V-Mark</t>
  </si>
  <si>
    <t>ASTM C881-02</t>
  </si>
  <si>
    <t>ASTM D4956</t>
  </si>
  <si>
    <t>- Gạch Porcelain, phủ men mờ láng 80x80cm xám ghi (kháng khuẩn)</t>
  </si>
  <si>
    <t>- Gạch Porcelain, phủ men bóng kính 80x80cm xám, vàng kem (kháng khuẩn)</t>
  </si>
  <si>
    <t>- Gạch Porcelain, mài bóng toàn phần 80x80cm trắng, vàng kem</t>
  </si>
  <si>
    <t>- Gạch Porcelain, phủ men mờ láng 60x60cm xám ghi, vàng kem</t>
  </si>
  <si>
    <t>- Gạch Porcelain, mài toàn phần 60x60cm trắng, kem</t>
  </si>
  <si>
    <t>- Gạch Grannit 40x40cm sân vườn, xám ghi, vàng kem</t>
  </si>
  <si>
    <t>- Gạch Ceramic 40x40cm xám ghi, vàng kem phủ men bóng mờ</t>
  </si>
  <si>
    <t>- Gạch Ceramic 30x60cm xám ghi, vàng kem phủ men bóng-mờ</t>
  </si>
  <si>
    <t>- Gạch Ceramic 30x45cm xám ghi, vàng kem phủ men bóng-mờ</t>
  </si>
  <si>
    <t>- Gạch Ceramic 25x40cm xám ghi, vàng kem phủ men bóng</t>
  </si>
  <si>
    <t>- Gạch Ceramic 25x25cm xám ghi, vàng kem phủ men bóng-mờ</t>
  </si>
  <si>
    <t>- Gạch Ceramic 30x30cm xám ghi, vàng kem phủ men bóng-mờ</t>
  </si>
  <si>
    <t>Viên</t>
  </si>
  <si>
    <t xml:space="preserve"> Cöø daøi 4,5m phi ngoïn 3,8 – 4,0 cm</t>
  </si>
  <si>
    <t>Bộ đèn LED Panel Điện Quang ĐQ LEDPN01 12727 300x300 (12W warmwhite)</t>
  </si>
  <si>
    <t xml:space="preserve"> Cöø daøi 4,5m phi ngoïn 4,2 - 4,8 cm </t>
  </si>
  <si>
    <t>- Bồn Inox 304 dạng đứng 1000 lít kí hiệu A 960mm</t>
  </si>
  <si>
    <t>- Bồn Inox 304 dạng đứng 2000 lít kí hiệu A 1180mm</t>
  </si>
  <si>
    <t>- Bồn Inox 304 dạng đứng 3000 lít kí hiệu A 1380mm</t>
  </si>
  <si>
    <t>- Bồn Inox 304 dạng đứng 4000 lít kí hiệu A 1380mm</t>
  </si>
  <si>
    <t>- Bồn Inox 304 dạng đứng 5000 lít kí hiệu A 1380mm</t>
  </si>
  <si>
    <t>- Bồn Inox 304 dạng đứng 1000 lít kí hiệu C 960mm</t>
  </si>
  <si>
    <t>- Bồn Inox 304 dạng đứng 2000 lít kí hiệu C 1180mm</t>
  </si>
  <si>
    <t>- Bồn Inox 304 dạng đứng 3000 lít kí hiệu C 1180mm</t>
  </si>
  <si>
    <t>- Bồn Inox 304 dạng đứng 4000 lít kí hiệu C 1180mm</t>
  </si>
  <si>
    <t>- Bồn Inox 304 dạng đứng 5000 lít kí hiệu C 1180mm</t>
  </si>
  <si>
    <t>Tấm trần Việt Nam khổ rộng 25cm</t>
  </si>
  <si>
    <t>Tấm trần Việt Nam khổ rộng 30cm</t>
  </si>
  <si>
    <t>Tấm trần Đài Loan khổ rộng 25cm</t>
  </si>
  <si>
    <t>Tấm trần Đài Loan khổ rộng 30cm</t>
  </si>
  <si>
    <t>- Cầu xổm Thiên Thanh CT0400T</t>
  </si>
  <si>
    <t>-Bồn tiểu nam loại nhỏ Thiên Thanh, mã hiệu UT01XVT</t>
  </si>
  <si>
    <t xml:space="preserve">- Bồn tiểu nam loại to Thiên Thanh, mã hiệu UT14XVT </t>
  </si>
  <si>
    <t>- Cầu 2 khối rời (kháng khuẩn) hai nút nhấn Thiên Thanh, mã hiệu: B4829HS2T, B4429HS2T, B6262HS2T, B6464HS2T, B7062HS2T</t>
  </si>
  <si>
    <t>- Cầu 1 khối liền thanh gạt Thiên Thanh, mã hiệu: K3130HS2T-N, K5030HS2T-N, K6930HS2T-N, K3830HS2T-N, K6530HS2T-N, K6730HS2T-N,</t>
  </si>
  <si>
    <t>- Lavabo tròn, treo Thiên Thanh, mã hiệu: LT01LLT, LT04LLT, LT04L3T</t>
  </si>
  <si>
    <t>JIS:G3115-SD295A;</t>
  </si>
  <si>
    <t>Cát san lấp</t>
  </si>
  <si>
    <t>Cát xây dựng</t>
  </si>
  <si>
    <t>Huyện Tân Hồng</t>
  </si>
  <si>
    <t>Thị xã Hồng Ngự</t>
  </si>
  <si>
    <t>Huyện Tam Nông</t>
  </si>
  <si>
    <t>Huyện Thanh Bình</t>
  </si>
  <si>
    <t>Huyện Châu Thành</t>
  </si>
  <si>
    <t>Huyện Lai Vung</t>
  </si>
  <si>
    <t>Huyện Lấp Vò</t>
  </si>
  <si>
    <t>Huyện Tháp Mười</t>
  </si>
  <si>
    <t>Đơn vị tính</t>
  </si>
  <si>
    <t>Bộ đèn LED Panel tròn Điện Quang ĐQ LEDPN04 027765 120 (6W daylight F120)</t>
  </si>
  <si>
    <t>Bộ đèn LED Panel tròn Điện Quang ĐQ LEDPN04 027727 120 (6W warmwhite F120)</t>
  </si>
  <si>
    <t>Công ty Cổ phần V-MARK, địa chỉ: 57/5F, Điện Biên Phủ, phường 15, quận Bình Thạnh, thành phố Hồ Chí Minh; văn phòng: L.E Lexington, 67 Mai Chí Thọ, phường An Phú, Quận 2; điện thoại: 028.73034488 - di động 0937217139</t>
  </si>
  <si>
    <t>IEC 602898:1995</t>
  </si>
  <si>
    <t xml:space="preserve">TCVN 8781:2011/IEC 62031:20028
TCVN 7590-1:2010/IEC 61347-1: 2007
</t>
  </si>
  <si>
    <t>DIN 8077-09; DIN 8078:20028-09</t>
  </si>
  <si>
    <t>Bộ đèn LED ốp trần Điện Quang ĐQ LEDCL028 102965 (10W Daylight D255mm)</t>
  </si>
  <si>
    <t>Chi nhánh Vĩnh Long - Công ty TNHH MTV TM Đồng Tâm, địa chỉ: Số 99A, tổ 6, Ấp Hưng Quới, xã Thạnh Đức, huyện Long Hồ, tỉnh Vĩnh Long, điện thoại 02703.842576 (áp dụng từ ngày 01/4/2017)</t>
  </si>
  <si>
    <t>- Cầu 2 khối rời hai nút nhấn Thiên Thanh, mã hiệu: B02707TGTT, B5353TGTT</t>
  </si>
  <si>
    <t>Aptomat 1P  10-20A  Panasonic BBD 10251CA</t>
  </si>
  <si>
    <t>Đá 1 x 2 sàng 27</t>
  </si>
  <si>
    <t>Đá 4 x 6 loại 1</t>
  </si>
  <si>
    <t>Đá 4 x 6 loại 2</t>
  </si>
  <si>
    <t>Đá 5 x 7</t>
  </si>
  <si>
    <t>Đá mi sàng</t>
  </si>
  <si>
    <t>Đá 2x4</t>
  </si>
  <si>
    <t>PHỤ LỤC 1</t>
  </si>
  <si>
    <t>PHỤ LỤC 2</t>
  </si>
  <si>
    <t>Cửa hàng vật liệu xây dựng</t>
  </si>
  <si>
    <t>Địa chỉ liên hệ</t>
  </si>
  <si>
    <t xml:space="preserve">Cửa hàng VLXD Cường Lợi </t>
  </si>
  <si>
    <t>Loại cát</t>
  </si>
  <si>
    <t>Hạt nhuyễn</t>
  </si>
  <si>
    <t>Hạt trung</t>
  </si>
  <si>
    <t>STT</t>
  </si>
  <si>
    <t xml:space="preserve">Tháp Mười </t>
  </si>
  <si>
    <t>Vận chuyển bằng xe trong bán kính 10 km</t>
  </si>
  <si>
    <t xml:space="preserve">Cửa hàng VLXD Phước Tài </t>
  </si>
  <si>
    <t>Lấp Vò</t>
  </si>
  <si>
    <t>Cửa hàng VLXD Tấn Bên</t>
  </si>
  <si>
    <t>Lai Vung</t>
  </si>
  <si>
    <t xml:space="preserve">Cửa hàng VLXD Phước Tiến  </t>
  </si>
  <si>
    <t>Châu Thành</t>
  </si>
  <si>
    <t>Cửa hàng VLXD Phát Duy</t>
  </si>
  <si>
    <t>Thanh Bình</t>
  </si>
  <si>
    <t xml:space="preserve">Cửa hàng VLXD Minh Triết </t>
  </si>
  <si>
    <t>Cửa hàng VLXD Xuân Nhung</t>
  </si>
  <si>
    <t>Tam Nông</t>
  </si>
  <si>
    <t>Cửa hàng VLXD Thanh Tùng</t>
  </si>
  <si>
    <t>Cửa hàng VLXD Thanh Thúy</t>
  </si>
  <si>
    <t>Tân Hồng</t>
  </si>
  <si>
    <t>Hồng Ngự</t>
  </si>
  <si>
    <t>Cửa hàng VLXD Phước Tiên</t>
  </si>
  <si>
    <t>Chưa bao gồm vận chuyển</t>
  </si>
  <si>
    <t>Vận chuyển bằng xe trong bán kính 05 km</t>
  </si>
  <si>
    <t xml:space="preserve">Vận chuyển bằng xe trong 05 km </t>
  </si>
  <si>
    <t>Vận chuyển bằng xe trong 05 km</t>
  </si>
  <si>
    <t xml:space="preserve">Vận chuyển bằng xe trong 10 km </t>
  </si>
  <si>
    <t>Số 189/1/C, khóm 3, Thị trấn Mỹ An, Huyện Tháp Mười, Tỉnh Đồng Tháp</t>
  </si>
  <si>
    <t>Số 610 QL80, ấp Vình Bình A, xã Vĩnh Thạnh, huyện Lấp Vò, tỉnh Đồng Tháp</t>
  </si>
  <si>
    <t>Số 766 QL 80, ấp Vình Bình A, Xã Vĩnh Thạnh, Huyện Lấp Vò, Đồng Tháp</t>
  </si>
  <si>
    <t>Số 144B/4, Ấp Hòa Tân, Xã Tân Hòa, Huyện Lai Vung, Tỉnh Đồng Tháp</t>
  </si>
  <si>
    <t>Ấp Phú Long, xã Phú Hựu, huyện Châu Thành, tỉnh Đồng Tháp</t>
  </si>
  <si>
    <t xml:space="preserve">QL 30, Ấp Nam, xã Tân Thạnh, huyện Thanh Bình, tỉnh Đồng Tháp </t>
  </si>
  <si>
    <t xml:space="preserve">Đường ĐT 844 thị trấn Tràm Chim, huyện Tam Nông, tỉnh Đồng Tháp </t>
  </si>
  <si>
    <t>Cửa hàng VLXD Toàn Phát</t>
  </si>
  <si>
    <t>Khóm Sở Thượng, phường An Lạc, thị xã Hồng ngự, tỉnh Đồng Tháp</t>
  </si>
  <si>
    <t>Đường Hùng Vương, thị trấn Sa Rài, huyện Tân Hồng, tỉnh Đồng Tháp</t>
  </si>
  <si>
    <t>Vận chuyển bằng xe trong bán kính 07 km</t>
  </si>
  <si>
    <t>Ấp 1, xã Thường Phước 1, huyện Hồng Ngự</t>
  </si>
  <si>
    <t>- Bas THÉP</t>
  </si>
  <si>
    <t>- Bột Foam 70ml</t>
  </si>
  <si>
    <t>chai</t>
  </si>
  <si>
    <t>''</t>
  </si>
  <si>
    <t>Số thứ tự</t>
  </si>
  <si>
    <t>Gạch bê tông 02 lỗ, KT 390x190x190, Mác 50</t>
  </si>
  <si>
    <t>Gạch bê tông 02 lỗ, KT 390x190x190, Mác 75</t>
  </si>
  <si>
    <t>Gạch bê tông 02 lỗ, KT 180x80x80, Mác 50</t>
  </si>
  <si>
    <t>Gạch bê tông 02 lỗ, KT 180x80x40, Mác 50</t>
  </si>
  <si>
    <t>Gạch bê tông 03 lỗ, KT 390x190x90, Mác 50</t>
  </si>
  <si>
    <t xml:space="preserve"> OÁng loaïi I (gạch xeùm),
 8x8x18 cm</t>
  </si>
  <si>
    <t>Holcim đa dụng, PCB 40  (nay là xi măng INSEE, bao 50kg)</t>
  </si>
  <si>
    <t xml:space="preserve"> OÁng loaïi I (gạch xeùm), 8x8x18 cm</t>
  </si>
  <si>
    <t>Đá 4 x 6</t>
  </si>
  <si>
    <t>Đá 1 x 2</t>
  </si>
  <si>
    <t xml:space="preserve">Đá 0 x 4 </t>
  </si>
  <si>
    <t>Đá mi sàn</t>
  </si>
  <si>
    <t>Thạnh Phú   - Đồng Nai</t>
  </si>
  <si>
    <t xml:space="preserve"> Bình Dương </t>
  </si>
  <si>
    <t>Đá mi bụi</t>
  </si>
  <si>
    <t>Bình Dương</t>
  </si>
  <si>
    <t>Tân Cang</t>
  </si>
  <si>
    <t>Tân Đông Hiệp - Hóa An</t>
  </si>
  <si>
    <t xml:space="preserve">Tân Đông Hiệp </t>
  </si>
  <si>
    <t>Thạnh Phú - Đồng Nai</t>
  </si>
  <si>
    <t>Tân Cang BT</t>
  </si>
  <si>
    <t>Thạnh Phú  - Đồng Nai</t>
  </si>
  <si>
    <t>-Boät treùt töôøng trong nhaø (MT)</t>
  </si>
  <si>
    <t>-Sơn lót kháng kiềm - trắng (K-109)</t>
  </si>
  <si>
    <t>- Sơn nước ngoài trời, không bóng - trắng (K-265)</t>
  </si>
  <si>
    <t xml:space="preserve">Trắng 5 li cường lực </t>
  </si>
  <si>
    <t xml:space="preserve">Trắng 8 li cường lực </t>
  </si>
  <si>
    <t xml:space="preserve">Trắng 10 li cường lực </t>
  </si>
  <si>
    <t xml:space="preserve">Trắng 12 li cường lực </t>
  </si>
  <si>
    <t>Vữa xây, Vữa xây tô chuyên dụng 50kg/bao</t>
  </si>
  <si>
    <t>Gạch bê tông khí chưng áp: Kích thước 600x200x75 mm; 600x200x100 mm; 600x200x150 mm; 600x200x200 mm; 600x200x250 mm cấp B3,  Rnén =  3,5 Mpa</t>
  </si>
  <si>
    <t>Gạch bê tông khí chưng áp: Kích thước 600x200x75 mm; 600x200x100 mm; 600x200x150 mm; 600x200x200 mm; 600x200x250 mm cấp B4,  Rnén =  5 Mpa</t>
  </si>
  <si>
    <t xml:space="preserve"> Cát xây dựng (hạt nhuyễn)</t>
  </si>
  <si>
    <t>Cát xây dựng (hạt trung)</t>
  </si>
  <si>
    <t>Cát xây dựng khai thác (hạt nhuyễn)</t>
  </si>
  <si>
    <t>Cát xây dựng khai thác (hạt trung)</t>
  </si>
  <si>
    <t>Gạch bê tông, KT 90x190x190mm, Mác 100</t>
  </si>
  <si>
    <t>Gạch bê tông, KT 40x80x180mm, Mác 100</t>
  </si>
  <si>
    <t>Gạch bê tông, KT 90x190x390mm, Mác 100</t>
  </si>
  <si>
    <t>Gạch bê tông, KT 80x80x180, Mác 100</t>
  </si>
  <si>
    <t>Gạch bê tông, KT 190x190x390mm, Mác 100</t>
  </si>
  <si>
    <t>(1)</t>
  </si>
  <si>
    <t>(2)</t>
  </si>
  <si>
    <t>(3)</t>
  </si>
  <si>
    <t>(4)</t>
  </si>
  <si>
    <t>(5)</t>
  </si>
  <si>
    <t>(6)</t>
  </si>
  <si>
    <t>b)</t>
  </si>
  <si>
    <t>c)</t>
  </si>
  <si>
    <t>Gạch nung</t>
  </si>
  <si>
    <t>a)</t>
  </si>
  <si>
    <t>Gạch không nung</t>
  </si>
  <si>
    <t>d)</t>
  </si>
  <si>
    <t>TÔN</t>
  </si>
  <si>
    <t xml:space="preserve">Cửa sắt </t>
  </si>
  <si>
    <t>Cửa gỗ</t>
  </si>
  <si>
    <t>Cửa nhôm</t>
  </si>
  <si>
    <t>Kính thông thường</t>
  </si>
  <si>
    <t>Thiết bị điện các loại</t>
  </si>
  <si>
    <t>Taám oáp maët tieàn (2 maët), giaù bao goàm phuï kieän vaø coâng laép ñaët:</t>
  </si>
  <si>
    <t>NGÓI</t>
  </si>
  <si>
    <t>DOANH NGHIỆP TƯ NHÂN TRUNG LIÊM (TRẠM BÊ TÔNG TRUNG LIÊM - 02773.923.229)</t>
  </si>
  <si>
    <t>Tiêu chuẩn 22TCN 
272-05 </t>
  </si>
  <si>
    <t xml:space="preserve">Cọc Bê tông dự ứng lực, cường độ thép 17.250 kg/cm2  </t>
  </si>
  <si>
    <t>TCVN 8491-2:2011/QCVN 16:2015</t>
  </si>
  <si>
    <t>BÊ TÔNG THƯƠNG PHẨM</t>
  </si>
  <si>
    <t>Cửa sắt</t>
  </si>
  <si>
    <t xml:space="preserve"> Giá do các huyện tham khảo tại cửa hàng VLXD tại địa bàn các huyện - Phụ lục 2 kèm theo</t>
  </si>
  <si>
    <t>- Gạch tàu loại I (tàu dây)</t>
  </si>
  <si>
    <t>TCVN 6260: 2009</t>
  </si>
  <si>
    <t>Xi măng Công Thanh PCB40</t>
  </si>
  <si>
    <t>QCVN 16:2014/BXD và TCVN 6477/2016</t>
  </si>
  <si>
    <t>Gạch bê tông đặc, KT 40x80x180mm, Mác 75</t>
  </si>
  <si>
    <t>Gạch bê tông 4 lỗ, KT 80x80x180mm, Mác 75</t>
  </si>
  <si>
    <t>Gạch bê tông Block, KT 100x200x400mm, Mác 75</t>
  </si>
  <si>
    <t>Gạch bê tông Block, KT 200x200x400mm, Mác 75</t>
  </si>
  <si>
    <t xml:space="preserve"> Vicem Hà tiên, PCB 40 (bao 50kg)</t>
  </si>
  <si>
    <t xml:space="preserve">                   </t>
  </si>
  <si>
    <t>A</t>
  </si>
  <si>
    <t>NHÓM VẬT LIỆU CƠ BẢN</t>
  </si>
  <si>
    <t>XI MĂNG CÁC LOẠI</t>
  </si>
  <si>
    <t>CÁT CÁC LOẠI</t>
  </si>
  <si>
    <t>a</t>
  </si>
  <si>
    <t>b</t>
  </si>
  <si>
    <t xml:space="preserve">a </t>
  </si>
  <si>
    <t>III</t>
  </si>
  <si>
    <t>ĐÁ CÁC LOẠI</t>
  </si>
  <si>
    <t>c</t>
  </si>
  <si>
    <t>d</t>
  </si>
  <si>
    <t>đ</t>
  </si>
  <si>
    <t>e</t>
  </si>
  <si>
    <t>g</t>
  </si>
  <si>
    <t>h</t>
  </si>
  <si>
    <t>i</t>
  </si>
  <si>
    <t>V</t>
  </si>
  <si>
    <t>SẮT, THÉP CÁC LOẠI</t>
  </si>
  <si>
    <t>B</t>
  </si>
  <si>
    <t>NHÓM THÀNH PHẨM - BÁN THÀNH PHẨM</t>
  </si>
  <si>
    <t>CỐNG BTCT</t>
  </si>
  <si>
    <t>CỌC BTCT</t>
  </si>
  <si>
    <t>C</t>
  </si>
  <si>
    <t>NHÓM CỪ ĐÁ - CỪ TRÀM - GỖ XÂY DỰNG</t>
  </si>
  <si>
    <t>CỪ TRÀM</t>
  </si>
  <si>
    <t>GỖ XÂY DỰNG</t>
  </si>
  <si>
    <t>NHÓM HOÀN THIỆN</t>
  </si>
  <si>
    <t>D</t>
  </si>
  <si>
    <t>GẠCH ỐP LÁT</t>
  </si>
  <si>
    <t>- Taøu loaïi I (taøu daây)</t>
  </si>
  <si>
    <t>TẤM LỢP</t>
  </si>
  <si>
    <t>Công ty TNHH CN Lama Việt Nam, địa chỉ: Lô B8, KCN Đất Cuốc, xã Đất Cuốc, H. Tân Uyên, Bình Dương</t>
  </si>
  <si>
    <t>CỬA CÁC LOẠI</t>
  </si>
  <si>
    <t>Cửa nhôm Việt Nhật</t>
  </si>
  <si>
    <t>KÍNH CÁC LOẠI</t>
  </si>
  <si>
    <t>IV</t>
  </si>
  <si>
    <t>SƠN CÁC LOẠI</t>
  </si>
  <si>
    <t>TRẦN CÁC LOẠI</t>
  </si>
  <si>
    <t>VI</t>
  </si>
  <si>
    <t>NHỰA ĐƯỜNG</t>
  </si>
  <si>
    <t>Đ</t>
  </si>
  <si>
    <t>NHÓM THIẾT BỊ - VẬT LIỆU KHÁC</t>
  </si>
  <si>
    <t>THIẾT BỊ CẤP THOÁT NƯỚC</t>
  </si>
  <si>
    <t>THIẾT BỊ VỆ SINH</t>
  </si>
  <si>
    <t>VẬT LIỆU KHÁC</t>
  </si>
  <si>
    <t>E</t>
  </si>
  <si>
    <t>CÁT CÁC LOẠI:</t>
  </si>
  <si>
    <t>ĐÁ CÁC LOẠI:</t>
  </si>
  <si>
    <t>GẠCH XÂY CÁC LOẠI</t>
  </si>
  <si>
    <t>Cửa nhôm Đài Loan hợp tác</t>
  </si>
  <si>
    <t>NHÓM VẬT LIỆU KHÁC</t>
  </si>
  <si>
    <t>CÔNG BỐ</t>
  </si>
  <si>
    <t>GIÁ NƠI SX, CÓ VAT (đồng)</t>
  </si>
  <si>
    <t>GIÁ TẠI TP. CAO LÃNH,
 CÓ THUẾ VAT (đồng)</t>
  </si>
  <si>
    <t>- Ống thép đen (tròn, vuông, hộp) độ dày 1.0 đến 1.5 mm. Đường kính từ DN 10 đến DN 100</t>
  </si>
  <si>
    <t>- Ống thép mạ kẽm nhúng nóng độ dày 1.6 đến 1.9 mm. Đường kính từ DN 10 đến DN 100</t>
  </si>
  <si>
    <t>- Ống thép mạ kẽm nhúng nóng độ dày 2.0 đến 5.4 mm. Đường kính từ DN 10 đến DN 100</t>
  </si>
  <si>
    <t>- Ống thép mạ kẽm nhúng nóng độ dày trên 5.4 mm. Đường kính từ DN 10 đến DN 100</t>
  </si>
  <si>
    <t>- Ống thép mạ kẽm nhúng nóng độ dày 3.4 đến 8.2 mm. Đường kính từ DN 125 đến DN 200</t>
  </si>
  <si>
    <t>- Ống thép mạ kẽm nhúng nóng độ dày trên 8.2 mm. Đường kính từ DN 125 đến DN 200</t>
  </si>
  <si>
    <t>- Ống tôn kẽm (tròn, vuông, hộp) độ dày 1.0 đến 2.3 mm. Đường kính từ DN 10 đến DN 200</t>
  </si>
  <si>
    <t>Tiêu chuẩn 
22TCN 272-05 </t>
  </si>
  <si>
    <t xml:space="preserve">- Website Sở XD;                                                                              </t>
  </si>
  <si>
    <r>
      <t>*</t>
    </r>
    <r>
      <rPr>
        <b/>
        <u val="single"/>
        <sz val="13"/>
        <color indexed="12"/>
        <rFont val="Times New Roman"/>
        <family val="1"/>
      </rPr>
      <t>Ghi chú</t>
    </r>
    <r>
      <rPr>
        <b/>
        <sz val="13"/>
        <color indexed="12"/>
        <rFont val="Times New Roman"/>
        <family val="1"/>
      </rPr>
      <t>:</t>
    </r>
  </si>
  <si>
    <t>- Lưu: VT, KT&amp;VLXD.</t>
  </si>
  <si>
    <t>THIẾT BỊ ĐIỆN</t>
  </si>
  <si>
    <r>
      <t>m</t>
    </r>
    <r>
      <rPr>
        <vertAlign val="superscript"/>
        <sz val="14"/>
        <color indexed="12"/>
        <rFont val="VNI-Times"/>
        <family val="0"/>
      </rPr>
      <t>3</t>
    </r>
  </si>
  <si>
    <r>
      <rPr>
        <sz val="14"/>
        <color indexed="12"/>
        <rFont val="Times New Roman"/>
        <family val="1"/>
      </rPr>
      <t>Thạnh Phú - Đồng Nai</t>
    </r>
    <r>
      <rPr>
        <sz val="14"/>
        <color indexed="12"/>
        <rFont val="VNI-Times"/>
        <family val="0"/>
      </rPr>
      <t xml:space="preserve"> (BT)</t>
    </r>
  </si>
  <si>
    <r>
      <rPr>
        <sz val="14"/>
        <color indexed="12"/>
        <rFont val="Times New Roman"/>
        <family val="1"/>
      </rPr>
      <t>Thạnh Phú - Đồng Nai</t>
    </r>
    <r>
      <rPr>
        <sz val="14"/>
        <color indexed="12"/>
        <rFont val="VNI-Times"/>
        <family val="0"/>
      </rPr>
      <t xml:space="preserve"> </t>
    </r>
  </si>
  <si>
    <r>
      <t>m</t>
    </r>
    <r>
      <rPr>
        <vertAlign val="superscript"/>
        <sz val="14"/>
        <color indexed="17"/>
        <rFont val="VNI-Times"/>
        <family val="0"/>
      </rPr>
      <t>3</t>
    </r>
  </si>
  <si>
    <r>
      <t>OÁng coáng beâtoâng ly taâm phi 600 daøy 6cm (H10-X 60),</t>
    </r>
    <r>
      <rPr>
        <sz val="14"/>
        <color indexed="17"/>
        <rFont val="Times New Roman"/>
        <family val="1"/>
      </rPr>
      <t xml:space="preserve"> mác 300</t>
    </r>
  </si>
  <si>
    <r>
      <t xml:space="preserve">OÁng coáng beâtoâng ly taâm phi 700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</si>
  <si>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800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</si>
  <si>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1000 daøy 10cm (H10-X 60), </t>
    </r>
    <r>
      <rPr>
        <sz val="14"/>
        <color indexed="17"/>
        <rFont val="Times New Roman"/>
        <family val="1"/>
      </rPr>
      <t>mác 300</t>
    </r>
  </si>
  <si>
    <r>
      <t xml:space="preserve">OÁng coáng beâtoâng ly taâm phi 1500 daøy 12cm (H10-X 60), </t>
    </r>
    <r>
      <rPr>
        <sz val="14"/>
        <color indexed="17"/>
        <rFont val="Times New Roman"/>
        <family val="1"/>
      </rPr>
      <t>mác 300</t>
    </r>
  </si>
  <si>
    <r>
      <t xml:space="preserve">OÁng coáng beâtoâng ly taâm phi 600 daøy 6cm (H30-HK 80), </t>
    </r>
    <r>
      <rPr>
        <sz val="14"/>
        <color indexed="17"/>
        <rFont val="Times New Roman"/>
        <family val="1"/>
      </rPr>
      <t>mác 300</t>
    </r>
  </si>
  <si>
    <r>
      <t xml:space="preserve">OÁng coáng beâtoâng ly taâm phi 700 daøy 8cm (H30-HK 80), </t>
    </r>
    <r>
      <rPr>
        <sz val="14"/>
        <color indexed="17"/>
        <rFont val="Times New Roman"/>
        <family val="1"/>
      </rPr>
      <t>mác 300</t>
    </r>
  </si>
  <si>
    <r>
      <t>OÁng coáng beâtoâng ly taâm phi 800 daøy 8cm (H30-HK 80),</t>
    </r>
    <r>
      <rPr>
        <sz val="14"/>
        <color indexed="17"/>
        <rFont val="Times New Roman"/>
        <family val="1"/>
      </rPr>
      <t xml:space="preserve"> mác 300</t>
    </r>
  </si>
  <si>
    <r>
      <t>OÁng coáng beâtoâng ly taâm phi 1000 daøy 10cm (H30-HK 80),</t>
    </r>
    <r>
      <rPr>
        <sz val="14"/>
        <color indexed="17"/>
        <rFont val="Times New Roman"/>
        <family val="1"/>
      </rPr>
      <t xml:space="preserve"> mác 300</t>
    </r>
  </si>
  <si>
    <r>
      <t>OÁng coáng beâtoâng ly taâm phi 1500 daøy 12cm (H30-HK 80),</t>
    </r>
    <r>
      <rPr>
        <sz val="14"/>
        <color indexed="17"/>
        <rFont val="Times New Roman"/>
        <family val="1"/>
      </rPr>
      <t xml:space="preserve"> mác 300</t>
    </r>
  </si>
  <si>
    <r>
      <t xml:space="preserve">OÁng coáng beâtoâng ly taâm phi 600 daøy 6cm væa he, </t>
    </r>
    <r>
      <rPr>
        <sz val="14"/>
        <color indexed="17"/>
        <rFont val="Times New Roman"/>
        <family val="1"/>
      </rPr>
      <t>mác 300</t>
    </r>
  </si>
  <si>
    <r>
      <t xml:space="preserve">OÁng coáng beâtoâng ly taâm phi 700 daøy 8cm væa heø, </t>
    </r>
    <r>
      <rPr>
        <sz val="14"/>
        <color indexed="17"/>
        <rFont val="Times New Roman"/>
        <family val="1"/>
      </rPr>
      <t>mác 300</t>
    </r>
  </si>
  <si>
    <r>
      <t xml:space="preserve">OÁng coáng beâtoâng ly taâm phi 800 daøy 8cm væa heø, </t>
    </r>
    <r>
      <rPr>
        <sz val="14"/>
        <color indexed="17"/>
        <rFont val="Times New Roman"/>
        <family val="1"/>
      </rPr>
      <t>mác 300</t>
    </r>
  </si>
  <si>
    <r>
      <t>OÁng coáng betoâng ly taâm phi 1000 daøy 10cm væa heø,</t>
    </r>
    <r>
      <rPr>
        <sz val="14"/>
        <color indexed="17"/>
        <rFont val="Times New Roman"/>
        <family val="1"/>
      </rPr>
      <t xml:space="preserve"> mác 300</t>
    </r>
  </si>
  <si>
    <r>
      <t xml:space="preserve">OÁng coáng beâtoâng ly taâm phi 1500 daøy 12cm væa heø, </t>
    </r>
    <r>
      <rPr>
        <sz val="14"/>
        <color indexed="17"/>
        <rFont val="Times New Roman"/>
        <family val="1"/>
      </rPr>
      <t>mác 300</t>
    </r>
  </si>
  <si>
    <r>
      <t>- Thi công bơm bê tông tươi từ móng đến sàn 3 với khối lượng bơm ≤ 20 m</t>
    </r>
    <r>
      <rPr>
        <vertAlign val="superscript"/>
        <sz val="14"/>
        <color indexed="17"/>
        <rFont val="Times New Roman"/>
        <family val="1"/>
      </rPr>
      <t>3</t>
    </r>
  </si>
  <si>
    <r>
      <t>- Thi công bơm bê tông tươi từ móng đến sàn 3 với khối lượng bơm &gt; 20 m</t>
    </r>
    <r>
      <rPr>
        <vertAlign val="superscript"/>
        <sz val="14"/>
        <color indexed="17"/>
        <rFont val="Times New Roman"/>
        <family val="1"/>
      </rPr>
      <t>3</t>
    </r>
  </si>
  <si>
    <r>
      <t>- Thi công bơm bê tông tươi vách ,cột với khối lượng bơm ≤ 20 m</t>
    </r>
    <r>
      <rPr>
        <vertAlign val="superscript"/>
        <sz val="14"/>
        <color indexed="17"/>
        <rFont val="Times New Roman"/>
        <family val="1"/>
      </rPr>
      <t>3</t>
    </r>
  </si>
  <si>
    <r>
      <t>- Thi công bơm bê tông tươi vách ,cột với khối lượng bơm &gt; 20 m</t>
    </r>
    <r>
      <rPr>
        <vertAlign val="superscript"/>
        <sz val="14"/>
        <color indexed="17"/>
        <rFont val="Times New Roman"/>
        <family val="1"/>
      </rPr>
      <t>3</t>
    </r>
  </si>
  <si>
    <r>
      <t>m</t>
    </r>
    <r>
      <rPr>
        <vertAlign val="superscript"/>
        <sz val="14"/>
        <color indexed="17"/>
        <rFont val="Times New Roman"/>
        <family val="1"/>
      </rPr>
      <t>2</t>
    </r>
  </si>
  <si>
    <r>
      <t>m</t>
    </r>
    <r>
      <rPr>
        <vertAlign val="superscript"/>
        <sz val="14"/>
        <color indexed="17"/>
        <rFont val="VNI-Times"/>
        <family val="0"/>
      </rPr>
      <t>2</t>
    </r>
  </si>
  <si>
    <r>
      <t>m</t>
    </r>
    <r>
      <rPr>
        <vertAlign val="superscript"/>
        <sz val="12"/>
        <color indexed="17"/>
        <rFont val="Times New Roman"/>
        <family val="1"/>
      </rPr>
      <t>3</t>
    </r>
  </si>
  <si>
    <r>
      <t>m</t>
    </r>
    <r>
      <rPr>
        <vertAlign val="superscript"/>
        <sz val="12"/>
        <color indexed="17"/>
        <rFont val="VNI-Times"/>
        <family val="0"/>
      </rPr>
      <t>3</t>
    </r>
  </si>
  <si>
    <r>
      <t>tr.đ/m</t>
    </r>
    <r>
      <rPr>
        <vertAlign val="superscript"/>
        <sz val="12"/>
        <color indexed="17"/>
        <rFont val="VNI-Times"/>
        <family val="0"/>
      </rPr>
      <t>3</t>
    </r>
  </si>
  <si>
    <r>
      <t>m</t>
    </r>
    <r>
      <rPr>
        <vertAlign val="superscript"/>
        <sz val="12"/>
        <color indexed="17"/>
        <rFont val="VNI-Times"/>
        <family val="0"/>
      </rPr>
      <t>2</t>
    </r>
  </si>
  <si>
    <r>
      <t xml:space="preserve"> Cöûa ñi goã  thao lao: khuoân bao 50x100, ñoá 40 x 80, vaùn traùm cöûa daøy 2cm  
(chöa keå kính, kh</t>
    </r>
    <r>
      <rPr>
        <sz val="12"/>
        <color indexed="17"/>
        <rFont val="Times New Roman"/>
        <family val="1"/>
      </rPr>
      <t>óa</t>
    </r>
    <r>
      <rPr>
        <sz val="12"/>
        <color indexed="17"/>
        <rFont val="VNI-Times"/>
        <family val="0"/>
      </rPr>
      <t xml:space="preserve"> vaø sôn)</t>
    </r>
  </si>
  <si>
    <r>
      <t xml:space="preserve"> Cöûa soå goã  thao lao: khuoân bao 50x100, ñoá caùnh 40 x 80 (chöa keå kính, </t>
    </r>
    <r>
      <rPr>
        <sz val="12"/>
        <color indexed="17"/>
        <rFont val="Times New Roman"/>
        <family val="1"/>
      </rPr>
      <t>khóa</t>
    </r>
    <r>
      <rPr>
        <sz val="12"/>
        <color indexed="17"/>
        <rFont val="VNI-Times"/>
        <family val="0"/>
      </rPr>
      <t xml:space="preserve"> vaø sôn)</t>
    </r>
  </si>
  <si>
    <r>
      <t>m</t>
    </r>
    <r>
      <rPr>
        <vertAlign val="superscript"/>
        <sz val="12"/>
        <color indexed="12"/>
        <rFont val="VNI-Times"/>
        <family val="0"/>
      </rPr>
      <t>3</t>
    </r>
  </si>
  <si>
    <r>
      <rPr>
        <sz val="12"/>
        <color indexed="12"/>
        <rFont val="Times New Roman"/>
        <family val="1"/>
      </rPr>
      <t>Thạnh Phú - Đồng Nai</t>
    </r>
    <r>
      <rPr>
        <sz val="12"/>
        <color indexed="12"/>
        <rFont val="VNI-Times"/>
        <family val="0"/>
      </rPr>
      <t xml:space="preserve"> (BT)</t>
    </r>
  </si>
  <si>
    <r>
      <rPr>
        <sz val="12"/>
        <color indexed="12"/>
        <rFont val="Times New Roman"/>
        <family val="1"/>
      </rPr>
      <t>Thạnh Phú - Đồng Nai</t>
    </r>
    <r>
      <rPr>
        <sz val="12"/>
        <color indexed="12"/>
        <rFont val="VNI-Times"/>
        <family val="0"/>
      </rPr>
      <t xml:space="preserve"> </t>
    </r>
  </si>
  <si>
    <t>Cường độ chịu kéo 9.5kN/m</t>
  </si>
  <si>
    <t>k</t>
  </si>
  <si>
    <t>Máy lạnh</t>
  </si>
  <si>
    <t xml:space="preserve">Cái </t>
  </si>
  <si>
    <t>Panasonic 1.5HP dòng inverter</t>
  </si>
  <si>
    <t>Panasonic 1.5HP dòng thường</t>
  </si>
  <si>
    <t>Daikin 1.5 HP dòng inverter</t>
  </si>
  <si>
    <t>Daikin 1.5 HP dòng thường</t>
  </si>
  <si>
    <t>Daikin 2.0 HP dòng inverter</t>
  </si>
  <si>
    <t>Daikin 2.0 HP dòng thường</t>
  </si>
  <si>
    <t>l</t>
  </si>
  <si>
    <t>n</t>
  </si>
  <si>
    <t>- Ngoài các vật liệu có ghi chú giá đến chân công trình trong toàn tỉnh, các loại vật liệu khác là giá bán tại các bến, bãi của cửa hàng kinh doanh, chưa tính chi phí vận chuyển đến công trình xây dựng.</t>
  </si>
  <si>
    <t>- Tất cả sản phẩm, vật liệu, vật tư đã tính thuế giá trị gia tăng (VAT), trừ những sản phẩm, vật liệu, vật tư ghi rõ chưa tính thuế giá trị gia tăng.</t>
  </si>
  <si>
    <t xml:space="preserve">- Đơn giá này dùng để tham khảo lập dự toán công trình và quản lý chi phí đầu tư xây dựng các dự án sử dụng vốn ngân sách nhà nước và vốn nhà nước ngoài ngân sách quy định tại Khoản 1 và Khoản 2 Điều 60 Luật Xây dựng. </t>
  </si>
  <si>
    <t>- Đối với gói thầu sử dụng vốn nhà nước thuộc hình thức chỉ định thầu, nếu sản phẩm, vật liệu, vật tư có cùng tính năng kỹ thuật tương đương có giá công bố khác nhau thì ưu tiên sử dụng loại có giá thấp hơn được tính đến chân công trình (bao gồm vật liệu, vật tư, sản phẩm và chi phí vận chuyển)./.</t>
  </si>
  <si>
    <t>Phi 20mmx2,3mm PN 10</t>
  </si>
  <si>
    <t>Phi 20mmx2,8mm PN 16</t>
  </si>
  <si>
    <t>Phi 25mmx2,7mm PN 10</t>
  </si>
  <si>
    <t>Phi 25mmx3,5mm PN 16</t>
  </si>
  <si>
    <t>Phi 32mmx2,9mm PN 10</t>
  </si>
  <si>
    <t>Phi 32mmx4,4mm PN 16</t>
  </si>
  <si>
    <t>Phi 50mmx4,6mm PN 10</t>
  </si>
  <si>
    <t>Phi 50mmx6,9mm PN 16</t>
  </si>
  <si>
    <t>Phi 63mmx5,8mm PN 10</t>
  </si>
  <si>
    <t>Phi 63mmx8,6mm PN 16</t>
  </si>
  <si>
    <t>Phi 90mmx8,2mm PN 10</t>
  </si>
  <si>
    <t>Phi 90mmx12,3mm PN 16</t>
  </si>
  <si>
    <t>Phi 110mmx10mm PN 10</t>
  </si>
  <si>
    <t>Phi 110mmx15,1mm PN 10</t>
  </si>
  <si>
    <t>Phi 20mmx3,4mm PN 20</t>
  </si>
  <si>
    <t>Phi 25mmx4,2mm PN 20</t>
  </si>
  <si>
    <t>Phi 32mmx5,4mm PN 20</t>
  </si>
  <si>
    <t>Phi 50mmx8,3mm PN 20</t>
  </si>
  <si>
    <t>Phi 63mmx10,5mm PN 20</t>
  </si>
  <si>
    <t>Phi 90mmx15,0mm PN 20</t>
  </si>
  <si>
    <t>Phi 110mmx18,3mm PN 20</t>
  </si>
  <si>
    <t xml:space="preserve">  Phi 21x1,6 mm, PN 15</t>
  </si>
  <si>
    <t xml:space="preserve">  Phi 34x1,8 mm, PN 11</t>
  </si>
  <si>
    <t xml:space="preserve">  Phi 60x2,0 mm, PN 6</t>
  </si>
  <si>
    <t xml:space="preserve">  Phi 90x2,6 mm, PN 6</t>
  </si>
  <si>
    <t xml:space="preserve">  Phi 114x3,2 mm, PN 5</t>
  </si>
  <si>
    <t xml:space="preserve">  Phi 140x4,0 mm, PN 6</t>
  </si>
  <si>
    <t xml:space="preserve">  Phi 200x5,9 mm, PN 6</t>
  </si>
  <si>
    <t>Phi  21 dày 1.7 mm, PN 16</t>
  </si>
  <si>
    <t>Phi  27 dày 1.6 mm, PN 11</t>
  </si>
  <si>
    <t>Phi  34 dày 2.0 mm, PN 13</t>
  </si>
  <si>
    <t>Phi  34 dày 3.0 mm. PN 16</t>
  </si>
  <si>
    <t>Phi  42 dày 2.0 mm, PN 10</t>
  </si>
  <si>
    <t>Phi  42 dày 3.0 mm, PN 12</t>
  </si>
  <si>
    <t>Phi  49 dày 2.0 mm, PN 8</t>
  </si>
  <si>
    <t>Phi  60 dày 1.8 mm, PN 6</t>
  </si>
  <si>
    <t>Phi  60 dày 4.0 mm, PN 14</t>
  </si>
  <si>
    <t>Phi  76 dày 3.0 mm, PN 7</t>
  </si>
  <si>
    <t>Phi  90 dày 4.0 mm, PN 9</t>
  </si>
  <si>
    <t>Phi  90 dày 5.0 mm, PN 12</t>
  </si>
  <si>
    <t>Phi  114 dày 5.0 mm, PN 10</t>
  </si>
  <si>
    <t>Phi  140 dày 7.0 mm, PN 11</t>
  </si>
  <si>
    <t>Phi  168 dày 7.0 mm, PN 9</t>
  </si>
  <si>
    <t>Phi  200 dày 4.5 mm, PN 5</t>
  </si>
  <si>
    <t>Phi  200 dày 5.9 mm, PN 6</t>
  </si>
  <si>
    <t>- Sơn lót SPEC SUPER FIXX (Hợp chất pha xi măng, siêu chống thấm tường, sàn...) loại 18 lít (thùng 22kg)</t>
  </si>
  <si>
    <t xml:space="preserve"> Cöûa soå khung saét chöa keå kính khoùa  (hoa vaên saét vuoâng)</t>
  </si>
  <si>
    <t>Cọc ống phi 300 loại A (thép cường độ cao-tải trọng làm việc 50 tấn)</t>
  </si>
  <si>
    <t>Cọc ống phi 350 loại A (thép cường độ cao-tải trọng làm việc 60 tấn)</t>
  </si>
  <si>
    <t>Cọc ống phi 400 loại A (thép cường độ cao-tải trọng làm việc 80 tấn)</t>
  </si>
  <si>
    <t>- Ống thép đen (tròn, vuông, hộp) độ dày 1.6 đến 1.9 mm. Đường kính từ DN 10 đến DN 100</t>
  </si>
  <si>
    <t>- Ống thép đen (tròn, vuông, hộp) độ dày 2.0 đến 5.4 mm. Đường kính từ DN 10 đến DN 100</t>
  </si>
  <si>
    <t>- Ống thép đen (tròn, vuông, hộp) độ dày 5.5 đến 6.35 mm. Đường kính từ DN 10 đến DN 100</t>
  </si>
  <si>
    <r>
      <t xml:space="preserve"> Theùp thanh vaèn phi 10   SD 295 (</t>
    </r>
    <r>
      <rPr>
        <sz val="14"/>
        <color indexed="12"/>
        <rFont val="Times New Roman"/>
        <family val="1"/>
      </rPr>
      <t>dài 11,7m)</t>
    </r>
  </si>
  <si>
    <r>
      <t xml:space="preserve"> Theùp thanh vaèn  phi 12   SD 295 (</t>
    </r>
    <r>
      <rPr>
        <sz val="14"/>
        <color indexed="12"/>
        <rFont val="Times New Roman"/>
        <family val="1"/>
      </rPr>
      <t>dài 11,7m)</t>
    </r>
  </si>
  <si>
    <r>
      <t xml:space="preserve"> Theùp thanh vaèn phi 14 SD 295 (</t>
    </r>
    <r>
      <rPr>
        <sz val="14"/>
        <color indexed="12"/>
        <rFont val="Times New Roman"/>
        <family val="1"/>
      </rPr>
      <t>dài 11,7m)</t>
    </r>
  </si>
  <si>
    <r>
      <t xml:space="preserve"> Theùp thanh vaèn phi 16  SD 295 (</t>
    </r>
    <r>
      <rPr>
        <sz val="14"/>
        <color indexed="12"/>
        <rFont val="Times New Roman"/>
        <family val="1"/>
      </rPr>
      <t>dài 11,7m)</t>
    </r>
  </si>
  <si>
    <r>
      <t xml:space="preserve"> Theùp thanh vaèn phi 18  SD 295 (</t>
    </r>
    <r>
      <rPr>
        <sz val="14"/>
        <color indexed="12"/>
        <rFont val="Times New Roman"/>
        <family val="1"/>
      </rPr>
      <t>dài 11,7m)</t>
    </r>
  </si>
  <si>
    <r>
      <t xml:space="preserve"> Theùp thanh vaèn phi 20  SD 295 (</t>
    </r>
    <r>
      <rPr>
        <sz val="14"/>
        <color indexed="12"/>
        <rFont val="Times New Roman"/>
        <family val="1"/>
      </rPr>
      <t>dài 11,7m)</t>
    </r>
  </si>
  <si>
    <r>
      <t xml:space="preserve"> Theùp thanh vaèn phi 22 SD 295 (</t>
    </r>
    <r>
      <rPr>
        <sz val="14"/>
        <color indexed="12"/>
        <rFont val="Times New Roman"/>
        <family val="1"/>
      </rPr>
      <t>dài 11,7m)</t>
    </r>
  </si>
  <si>
    <r>
      <t xml:space="preserve"> Theùp thanh vaèn phi 25 SD 295 (</t>
    </r>
    <r>
      <rPr>
        <sz val="14"/>
        <color indexed="12"/>
        <rFont val="Times New Roman"/>
        <family val="1"/>
      </rPr>
      <t>dài 11,7m)</t>
    </r>
  </si>
  <si>
    <r>
      <t xml:space="preserve"> Theùp cuoän phi</t>
    </r>
    <r>
      <rPr>
        <sz val="14"/>
        <color indexed="12"/>
        <rFont val="VNI-Times"/>
        <family val="0"/>
      </rPr>
      <t xml:space="preserve"> 6 CT3</t>
    </r>
  </si>
  <si>
    <r>
      <t xml:space="preserve"> Theùp cuoän phi</t>
    </r>
    <r>
      <rPr>
        <sz val="14"/>
        <color indexed="12"/>
        <rFont val="VNI-Times"/>
        <family val="0"/>
      </rPr>
      <t xml:space="preserve"> 8 CT3</t>
    </r>
  </si>
  <si>
    <r>
      <t xml:space="preserve"> Theùp cuoän phi</t>
    </r>
    <r>
      <rPr>
        <sz val="14"/>
        <color indexed="12"/>
        <rFont val="VNI-Times"/>
        <family val="0"/>
      </rPr>
      <t xml:space="preserve"> 6 </t>
    </r>
  </si>
  <si>
    <r>
      <t xml:space="preserve"> Theùp cuoän phi</t>
    </r>
    <r>
      <rPr>
        <sz val="14"/>
        <color indexed="12"/>
        <rFont val="VNI-Times"/>
        <family val="0"/>
      </rPr>
      <t xml:space="preserve"> 8</t>
    </r>
  </si>
  <si>
    <t>Cống thoát nước phi 1.000 (loại L= 2,5m và 3m)H30-XB 80, mác 300, dày 10cm</t>
  </si>
  <si>
    <t>Thép thanh vằn phi 10 SD 295 (dài 11,7m)</t>
  </si>
  <si>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</si>
  <si>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</si>
  <si>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</si>
  <si>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</si>
  <si>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</si>
  <si>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</si>
  <si>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</si>
  <si>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t xml:space="preserve"> Theùp cuoän phi</t>
    </r>
    <r>
      <rPr>
        <sz val="12"/>
        <color indexed="12"/>
        <rFont val="VNI-Times"/>
        <family val="0"/>
      </rPr>
      <t xml:space="preserve"> 6 </t>
    </r>
  </si>
  <si>
    <r>
      <t xml:space="preserve"> Theùp cuoän phi </t>
    </r>
    <r>
      <rPr>
        <sz val="12"/>
        <color indexed="12"/>
        <rFont val="VNI-Times"/>
        <family val="0"/>
      </rPr>
      <t>8</t>
    </r>
  </si>
  <si>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</si>
  <si>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</si>
  <si>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</si>
  <si>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</si>
  <si>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</si>
  <si>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</si>
  <si>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</si>
  <si>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rPr>
        <sz val="12"/>
        <color indexed="12"/>
        <rFont val="Times New Roman"/>
        <family val="1"/>
      </rPr>
      <t>Thép cuộn</t>
    </r>
    <r>
      <rPr>
        <sz val="12"/>
        <color indexed="12"/>
        <rFont val="VNI-Times"/>
        <family val="0"/>
      </rPr>
      <t xml:space="preserve"> phi </t>
    </r>
    <r>
      <rPr>
        <sz val="12"/>
        <color indexed="12"/>
        <rFont val="Symbol"/>
        <family val="1"/>
      </rPr>
      <t xml:space="preserve"> </t>
    </r>
    <r>
      <rPr>
        <sz val="12"/>
        <color indexed="12"/>
        <rFont val="VNI-Times"/>
        <family val="0"/>
      </rPr>
      <t>6</t>
    </r>
  </si>
  <si>
    <r>
      <t xml:space="preserve"> </t>
    </r>
    <r>
      <rPr>
        <sz val="12"/>
        <color indexed="12"/>
        <rFont val="Times New Roman"/>
        <family val="1"/>
      </rPr>
      <t>Thép cuộn</t>
    </r>
    <r>
      <rPr>
        <sz val="12"/>
        <color indexed="12"/>
        <rFont val="VNI-Times"/>
        <family val="0"/>
      </rPr>
      <t xml:space="preserve"> phi 8 CT3</t>
    </r>
  </si>
  <si>
    <r>
      <t xml:space="preserve"> </t>
    </r>
    <r>
      <rPr>
        <sz val="12"/>
        <color indexed="12"/>
        <rFont val="Times New Roman"/>
        <family val="1"/>
      </rPr>
      <t>Thép thanh vằn</t>
    </r>
    <r>
      <rPr>
        <sz val="12"/>
        <color indexed="12"/>
        <rFont val="VNI-Times"/>
        <family val="0"/>
      </rPr>
      <t xml:space="preserve">  phi 10   SD 295 (</t>
    </r>
    <r>
      <rPr>
        <sz val="12"/>
        <color indexed="12"/>
        <rFont val="Times New Roman"/>
        <family val="1"/>
      </rPr>
      <t>dài 11,7m)</t>
    </r>
  </si>
  <si>
    <r>
      <rPr>
        <sz val="12"/>
        <color indexed="12"/>
        <rFont val="Times New Roman"/>
        <family val="1"/>
      </rPr>
      <t>Thép thanh vằn</t>
    </r>
    <r>
      <rPr>
        <sz val="12"/>
        <color indexed="12"/>
        <rFont val="VNI-Times"/>
        <family val="0"/>
      </rPr>
      <t xml:space="preserve">  phi 12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</si>
  <si>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 xml:space="preserve"> phi 14 SD 295
(</t>
    </r>
    <r>
      <rPr>
        <sz val="12"/>
        <color indexed="12"/>
        <rFont val="Times New Roman"/>
        <family val="1"/>
      </rPr>
      <t>dài 11,7m)</t>
    </r>
  </si>
  <si>
    <r>
      <t xml:space="preserve"> </t>
    </r>
    <r>
      <rPr>
        <sz val="12"/>
        <color indexed="12"/>
        <rFont val="Times New Roman"/>
        <family val="1"/>
      </rPr>
      <t>Thép thanh vằn</t>
    </r>
    <r>
      <rPr>
        <sz val="12"/>
        <color indexed="12"/>
        <rFont val="VNI-Times"/>
        <family val="0"/>
      </rPr>
      <t xml:space="preserve">  phi 16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</si>
  <si>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18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</si>
  <si>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phi 20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</si>
  <si>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22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</si>
  <si>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25 SD 295
 (</t>
    </r>
    <r>
      <rPr>
        <sz val="12"/>
        <color indexed="12"/>
        <rFont val="Times New Roman"/>
        <family val="1"/>
      </rPr>
      <t>dài 11,7m)</t>
    </r>
  </si>
  <si>
    <t xml:space="preserve">Thi công bơm bê tông </t>
  </si>
  <si>
    <t xml:space="preserve">Khối lượng thực hiện cho 01 lần bơm từ 20m3 trở xuống </t>
  </si>
  <si>
    <t>TCVN 8491-2:2011</t>
  </si>
  <si>
    <t xml:space="preserve"> Cty Minh Hùng, số 103/7 Ao Đôi, P. Bình Trị Đông A, Q. Bình Tân, Tp. Hồ Chí Minh, điện thoại: 028.66742531 (đơn giá chưa bao gồm thuế VAT, áp dụng từ ngày 01/01/2018 theo Thông báo của Công ty)</t>
  </si>
  <si>
    <t>ASTM F 441/F 441M-09</t>
  </si>
  <si>
    <t>DẦM BÊ TÔNG DỰ ỨNG LỰC</t>
  </si>
  <si>
    <t>Dầm BTCT DƯL I.280 (H8); L= 6m, 7m, 8m, 9m</t>
  </si>
  <si>
    <t>Dầm BTCT DƯL I.400 (H8); L=9m, 10m, 12m</t>
  </si>
  <si>
    <t>Dầm BTCT DƯL I.500 (H8); L=15m</t>
  </si>
  <si>
    <t>Dầm BTCT DƯL I.650 (H8); L=18m</t>
  </si>
  <si>
    <t>Dầm BTCT DƯL I.280 (50%HL93); L= 6m, 7m, 8m, 9m</t>
  </si>
  <si>
    <t>Dầm BTCT DƯL I.400 (50%HL93);  L=9m, 10m, 12m</t>
  </si>
  <si>
    <t>Dầm BTCT DƯL I.500 (50%HL93); L=15m</t>
  </si>
  <si>
    <t>Dầm BTCT DƯL I.650 (50%HL93); L=18m</t>
  </si>
  <si>
    <t>Dầm BTCT DƯL I.280 (65%HL93); L= 6m, 7m, 8m, 9m</t>
  </si>
  <si>
    <t>Dầm BTCT DƯL I.400 (65%HL93); L=9m, 10m, 12m</t>
  </si>
  <si>
    <t>Dầm BTCT DƯL I.500 (65%HL93); L=15m</t>
  </si>
  <si>
    <t>Dầm BTCT DƯL I.650 (65%HL93); L=18m</t>
  </si>
  <si>
    <t xml:space="preserve">Dầm BTCT DƯL T.12.5m cải tiến; </t>
  </si>
  <si>
    <t>Dầm BTCT DƯL T.18.6m cải tiến;</t>
  </si>
  <si>
    <t xml:space="preserve">Dầm BTCT DƯL I.12.5m mới; </t>
  </si>
  <si>
    <t>Dầm BTCT DƯL I.18.6m mới;</t>
  </si>
  <si>
    <t>Lan can, Tường hộ lan</t>
  </si>
  <si>
    <t>Gối cao su 200x150x25 mm</t>
  </si>
  <si>
    <t>Gối cao su 250x150x25 mm</t>
  </si>
  <si>
    <t>Gối cao su 300x150x25 mm</t>
  </si>
  <si>
    <t>Gối cao su 350x150x25 mm</t>
  </si>
  <si>
    <t>Gối cao su 200x150x25 mm cốt bản thép</t>
  </si>
  <si>
    <t>Gối cao su 200x150x33 mm cốt bản thép</t>
  </si>
  <si>
    <t>Gối cao su 250x150x25 mm cốt bản thép</t>
  </si>
  <si>
    <t>Gối cao su 350x150x25 mm cốt bản thép</t>
  </si>
  <si>
    <t>Gối cao su 200x300x50 mm cốt bản thép</t>
  </si>
  <si>
    <t>Gối cao su 300x400x50 mm cốt bản thép</t>
  </si>
  <si>
    <t>Gối cao su 506x203x50 mm cốt bản thép</t>
  </si>
  <si>
    <t>Khe co giãn cao su 260x1000x50 mm</t>
  </si>
  <si>
    <t>md</t>
  </si>
  <si>
    <t>dầm</t>
  </si>
  <si>
    <t>Dầm bản rỗng BTCT DƯL, L=15m</t>
  </si>
  <si>
    <t>Dầm bản rỗng BTCT DƯL, L=20m</t>
  </si>
  <si>
    <r>
      <t>m</t>
    </r>
    <r>
      <rPr>
        <vertAlign val="superscript"/>
        <sz val="14"/>
        <color indexed="17"/>
        <rFont val="Times New Roman"/>
        <family val="1"/>
      </rPr>
      <t>3</t>
    </r>
  </si>
  <si>
    <r>
      <t>m</t>
    </r>
    <r>
      <rPr>
        <vertAlign val="superscript"/>
        <sz val="14"/>
        <color indexed="17"/>
        <rFont val="Times New Roman"/>
        <family val="1"/>
      </rPr>
      <t>2</t>
    </r>
  </si>
  <si>
    <r>
      <t>- Ngói chính 10 viên/m</t>
    </r>
    <r>
      <rPr>
        <vertAlign val="superscript"/>
        <sz val="14"/>
        <color indexed="12"/>
        <rFont val="Times New Roman"/>
        <family val="1"/>
      </rPr>
      <t>2</t>
    </r>
    <r>
      <rPr>
        <sz val="14"/>
        <color indexed="12"/>
        <rFont val="Times New Roman"/>
        <family val="1"/>
      </rPr>
      <t>, khoảng 4,1 kg/viên</t>
    </r>
  </si>
  <si>
    <r>
      <rPr>
        <b/>
        <sz val="14"/>
        <color indexed="12"/>
        <rFont val="Times New Roman"/>
        <family val="1"/>
      </rPr>
      <t>Kính cường lực: DNTN Lộc Nhàn</t>
    </r>
    <r>
      <rPr>
        <sz val="14"/>
        <color indexed="12"/>
        <rFont val="Times New Roman"/>
        <family val="1"/>
      </rPr>
      <t>. Đ/c số 238, Đường 30/4, P1, TPCL, ĐT, giá đã bao gồm thuế VAT và chi phí vận chuyển trong tỉnh (áp dụng từ tháng 11/2017 )</t>
    </r>
  </si>
  <si>
    <r>
      <t>- Trần hợp kim Austrong C150 màu trắng dày 0,6mm, làm từ hợp kim nhôm siêu bền, bề mặt sơn tỉnh điện cao cấp Akzo Nobel hệ khung thép dài 1m/m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</si>
  <si>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</si>
  <si>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4"/>
        <color indexed="12"/>
        <rFont val="Times New Roman"/>
        <family val="1"/>
      </rPr>
      <t xml:space="preserve"> </t>
    </r>
    <r>
      <rPr>
        <sz val="14"/>
        <color indexed="12"/>
        <rFont val="Times New Roman"/>
        <family val="1"/>
      </rPr>
      <t>và nhân công lắp đặt hoàn thiện tại công trình</t>
    </r>
  </si>
  <si>
    <r>
      <t>- Lam chắn nắng Austrong 132S-Sun Louver, làm từ hợp kim nhôm siêu bền, sơn gia nhiệt màu trắng, ghi (màu vân gỗ + 20%), dày 0.6mm. Móc treo 6 chiếc/m</t>
    </r>
    <r>
      <rPr>
        <vertAlign val="superscript"/>
        <sz val="14"/>
        <color indexed="12"/>
        <rFont val="Times New Roman"/>
        <family val="1"/>
      </rPr>
      <t xml:space="preserve">2  </t>
    </r>
    <r>
      <rPr>
        <sz val="14"/>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</si>
  <si>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4"/>
        <color indexed="12"/>
        <rFont val="Times New Roman"/>
        <family val="1"/>
      </rPr>
      <t xml:space="preserve">  </t>
    </r>
    <r>
      <rPr>
        <sz val="14"/>
        <color indexed="12"/>
        <rFont val="Times New Roman"/>
        <family val="1"/>
      </rPr>
      <t>và nhân công lắp đặt hoàn thiện tại công trình</t>
    </r>
  </si>
  <si>
    <t>Gạch thạch Anh bóng kiếng:</t>
  </si>
  <si>
    <r>
      <t>m</t>
    </r>
    <r>
      <rPr>
        <vertAlign val="superscript"/>
        <sz val="14"/>
        <color indexed="12"/>
        <rFont val="VNI-Times"/>
        <family val="0"/>
      </rPr>
      <t>2</t>
    </r>
  </si>
  <si>
    <r>
      <t xml:space="preserve"> - Boät treùt ngoaøi</t>
    </r>
    <r>
      <rPr>
        <sz val="14"/>
        <color indexed="17"/>
        <rFont val="VNI-Times"/>
        <family val="0"/>
      </rPr>
      <t xml:space="preserve"> trời (MN)</t>
    </r>
  </si>
  <si>
    <r>
      <t xml:space="preserve">Cty CP XD MINH KHOA: giá giao trong nội ô </t>
    </r>
    <r>
      <rPr>
        <b/>
        <sz val="14"/>
        <color indexed="17"/>
        <rFont val="Times New Roman"/>
        <family val="1"/>
      </rPr>
      <t>Thành phố Cao Lãnh và Thị trấn Mỹ Thọ (giá áp dụng theo thông báo giá ngày 30/12/2016 của Công ty)</t>
    </r>
  </si>
  <si>
    <r>
      <t>- M200,</t>
    </r>
    <r>
      <rPr>
        <sz val="14"/>
        <color indexed="17"/>
        <rFont val="Times New Roman"/>
        <family val="1"/>
      </rPr>
      <t xml:space="preserve"> độ sụt (10±2) cm, đá 1x2 (Thạnh Phú, Đồng Nai), xi măng Holcim, Hà tiên</t>
    </r>
  </si>
  <si>
    <r>
      <t>- M250,</t>
    </r>
    <r>
      <rPr>
        <sz val="14"/>
        <color indexed="17"/>
        <rFont val="Times New Roman"/>
        <family val="1"/>
      </rPr>
      <t xml:space="preserve"> độ sụt (10±2) cm, đá 1x2 (Thạnh Phú, Đồng Nai), xi măng Holcim, Hà tiên</t>
    </r>
  </si>
  <si>
    <r>
      <t>- M300,</t>
    </r>
    <r>
      <rPr>
        <sz val="14"/>
        <color indexed="17"/>
        <rFont val="Times New Roman"/>
        <family val="1"/>
      </rPr>
      <t xml:space="preserve"> độ sụt (10±2) cm,  đá 1x2 (Thạnh Phú, Đồng Nai), xi măng Holcim, Hà tiên </t>
    </r>
  </si>
  <si>
    <t>- Bê tông tươi đá 1x2 (Thạnh Phú, Đồng Nai), xi măng Holcim, M200, độ sụt (12±2) cm</t>
  </si>
  <si>
    <t>- Bê tông tươi đá 1x2 (Thạnh Phú, Đồng Nai), xi măng Holcim, M250, độ sụt (12±2) cm</t>
  </si>
  <si>
    <t>- Bê tông tươi đá 1x2 (Thạnh Phú, Đồng Nai), xi măng Holcim, M300, độ sụt (12±2) cm</t>
  </si>
  <si>
    <t xml:space="preserve">Ống nhựa uPVC - đường kính </t>
  </si>
  <si>
    <t>Xaêng sinh học E5 Ron 92-II</t>
  </si>
  <si>
    <t>Công ty Cp Ống Việt (số 554/8 Cộng Hoà, phường 13, Q. Tân Bình, tp. Hồ Chí Minh, điện thoại: 028.350289779, 028.35594264) - Đại lý tại Đồng Tháp: Công ty TNHH Vạn Lợi -Đồng Tháp (số 279, Quốc lộ 30, P. Mỹ Phú, tp. Cao Lãnh, điện thoại: 02773,879666 - 09028444818 (a. Hiếu) (áp dụng từ ngày 27/9/2016)</t>
  </si>
  <si>
    <t>Đại lý AUSTRONG tại Đồng Tháp - Doanh nghiệp Tư nhân Mai Chương (chưa VAT) số 270 Điện Biên Phủ, phường Mỹ Phú, thành phố Cao Lãnh sđt: 02773 858 649</t>
  </si>
  <si>
    <t>Sơn lót đường V-Mark</t>
  </si>
  <si>
    <t xml:space="preserve"> Cầu chì Công nghiệp</t>
  </si>
  <si>
    <t>Ổ cắm Lioa có che 03 lỗ</t>
  </si>
  <si>
    <t>Ổ cắm TP 79 (đèn 3 lỗ)</t>
  </si>
  <si>
    <r>
      <rPr>
        <b/>
        <sz val="14"/>
        <color indexed="17"/>
        <rFont val="Times New Roman"/>
        <family val="1"/>
      </rPr>
      <t>Công</t>
    </r>
    <r>
      <rPr>
        <b/>
        <sz val="14"/>
        <color indexed="17"/>
        <rFont val="VNI-Times"/>
        <family val="0"/>
      </rPr>
      <t xml:space="preserve"> ty CP Nhựa Bình Minh, 240 Hậu Giang, P9, Q6, Tp. Hồ Chí Minh - ĐT: (028)39690973 </t>
    </r>
  </si>
  <si>
    <r>
      <rPr>
        <sz val="14"/>
        <color indexed="17"/>
        <rFont val="Times New Roman"/>
        <family val="1"/>
      </rPr>
      <t xml:space="preserve">Đá chẻ </t>
    </r>
    <r>
      <rPr>
        <sz val="14"/>
        <color indexed="17"/>
        <rFont val="VNI-Times"/>
        <family val="0"/>
      </rPr>
      <t>(0,8 m2/bao)</t>
    </r>
  </si>
  <si>
    <t xml:space="preserve">Đá 1x2 </t>
  </si>
  <si>
    <t>Đá 4x6 Thạnh Phú - Đồng Nai</t>
  </si>
  <si>
    <t>Đá 0x4 Thạnh Phú - Đồng Nai</t>
  </si>
  <si>
    <t xml:space="preserve">Đá mi bụi Bình Dương </t>
  </si>
  <si>
    <t>Đá mi sàn Bình Dương</t>
  </si>
  <si>
    <t xml:space="preserve">Hóa An - Biên Hòa </t>
  </si>
  <si>
    <r>
      <t xml:space="preserve">Sơn SPEC-nhà phân phối Công ty TNHH MTV THIÊN PHÚC (địa chỉ: số 107 A đường Trần Hưng Đạo, phường 1, thành phố Cao Lãnh, tỉnh Đồng Tháp-điện thoại: 02776 285 286) áp dụng từ ngày </t>
    </r>
    <r>
      <rPr>
        <b/>
        <sz val="14"/>
        <color indexed="10"/>
        <rFont val="Times New Roman"/>
        <family val="1"/>
      </rPr>
      <t xml:space="preserve">01/01/2018 </t>
    </r>
    <r>
      <rPr>
        <b/>
        <sz val="14"/>
        <color indexed="17"/>
        <rFont val="Times New Roman"/>
        <family val="1"/>
      </rPr>
      <t>theo báo giá của Công ty Thiên Phúc</t>
    </r>
  </si>
  <si>
    <r>
      <t xml:space="preserve"> Cöûa ñi Panoâ saét chöa keå kính khoùa (hoa vaên saét </t>
    </r>
    <r>
      <rPr>
        <sz val="12"/>
        <color indexed="17"/>
        <rFont val="Times New Roman"/>
        <family val="1"/>
      </rPr>
      <t>vuông</t>
    </r>
    <r>
      <rPr>
        <sz val="12"/>
        <color indexed="17"/>
        <rFont val="VNI-Times"/>
        <family val="0"/>
      </rPr>
      <t>)</t>
    </r>
  </si>
  <si>
    <r>
      <t xml:space="preserve">Công ty TNHH Xuất nhập khẩu THÁI CHÂU, số 028 đường S5, Phường Tây Thạnh, quận Tân Phú, thành phố Hồ Chí Minh, điện thoại 028.62966260 - 62966270 - 62924999 (áp dụng từ ngày </t>
    </r>
    <r>
      <rPr>
        <b/>
        <sz val="14"/>
        <color indexed="10"/>
        <rFont val="Times New Roman"/>
        <family val="1"/>
      </rPr>
      <t>10/7/2017</t>
    </r>
    <r>
      <rPr>
        <b/>
        <sz val="14"/>
        <color indexed="17"/>
        <rFont val="Times New Roman"/>
        <family val="1"/>
      </rPr>
      <t>)</t>
    </r>
  </si>
  <si>
    <t>- Gạch Porcelain, phủ men bóng kính 60x60cm xám, kem (kháng khuẩn)</t>
  </si>
  <si>
    <t xml:space="preserve">- Gạch Porcelain công nghệ S3D, 80x80cm </t>
  </si>
  <si>
    <t xml:space="preserve">- Gạch Porcelain công nghệ S3D, 60x60cm </t>
  </si>
  <si>
    <t>- Gạch Ceramic 25x60cm xám ghi, vàng kem phủ men mờ</t>
  </si>
  <si>
    <t>- Gạch Ceramic 25x60cm xám trắng, vàng kem phủ men bóng mờ</t>
  </si>
  <si>
    <t xml:space="preserve">- Gạch Porcelain 40x80cm vân đá, vân gỗ-bóng mờ </t>
  </si>
  <si>
    <t xml:space="preserve">- Gạch Porcelain 13x60cm vân đá, vân gỗ-men mờ </t>
  </si>
  <si>
    <r>
      <t xml:space="preserve">Ống nhựa CPVC - </t>
    </r>
    <r>
      <rPr>
        <b/>
        <sz val="12"/>
        <color indexed="17"/>
        <rFont val="Times New Roman"/>
        <family val="1"/>
      </rPr>
      <t>đường kính</t>
    </r>
  </si>
  <si>
    <r>
      <t xml:space="preserve">Ống HDPE - </t>
    </r>
    <r>
      <rPr>
        <b/>
        <sz val="12"/>
        <color indexed="17"/>
        <rFont val="Times New Roman"/>
        <family val="1"/>
      </rPr>
      <t>đường kính</t>
    </r>
  </si>
  <si>
    <t>ØPhi 21 x 1,6mm</t>
  </si>
  <si>
    <t>Ø Phi 42 x 2,1mm</t>
  </si>
  <si>
    <t>Ø Phi 49 x 2,4mm</t>
  </si>
  <si>
    <t>Ø Phi 60 x 2,5mm</t>
  </si>
  <si>
    <t>Ø Phi 75 x 1,8mm</t>
  </si>
  <si>
    <t>ØPhi 90 x 2,9mm</t>
  </si>
  <si>
    <t>Ø Phi 114 x 3,2mm</t>
  </si>
  <si>
    <t>Ø Phi 140 x 2,2mm</t>
  </si>
  <si>
    <t>Ø Phi 160 x 4,7mm</t>
  </si>
  <si>
    <t>Ø Phi 225 x 4,4mm</t>
  </si>
  <si>
    <t>Ø Phi 250 x 11,9mm</t>
  </si>
  <si>
    <t>Ø Phi 280 x 13,4mm</t>
  </si>
  <si>
    <t>Ø Phi 315 x 15,0mm</t>
  </si>
  <si>
    <t>Ø Phi 355 x 16,9mm</t>
  </si>
  <si>
    <t>Ø Phi 450 x 13,2mm</t>
  </si>
  <si>
    <t>Ø Phi 500 x 14,6mm</t>
  </si>
  <si>
    <t>Ø Phi 560 x 26,7mm</t>
  </si>
  <si>
    <t>Ø Phi 630 x 30,0mm</t>
  </si>
  <si>
    <t>Ø Phi 21 x 3,7mm (1/2" SCH80)</t>
  </si>
  <si>
    <t>Ø Phi 27 x 3,9mm (3/4" SCH80)</t>
  </si>
  <si>
    <t>Ø Phi 34 x 4,6mm (1" SCH80)</t>
  </si>
  <si>
    <t>Ø Phi 42 x 4,9mm (11/4" SCH80)</t>
  </si>
  <si>
    <t>Ø Phi 60 x 5,5mm (2" SCH80)</t>
  </si>
  <si>
    <t>Ø Phi 73 x 7,0mm (21/2" SCH80)</t>
  </si>
  <si>
    <t>Ø Phi 90 x 7,6mm (3" SCH80)</t>
  </si>
  <si>
    <t>Ø Phi 140 x 9,5mm (5" SCH80)</t>
  </si>
  <si>
    <t>Ø Phi 168 x 11,0mm (6" SCH80)</t>
  </si>
  <si>
    <t>Ø Phi 20 x 2,0mm</t>
  </si>
  <si>
    <t>Ø Phi 25 x 2,0mm</t>
  </si>
  <si>
    <t>Ø Phi 32 x 2,4mm</t>
  </si>
  <si>
    <t>Ø Phi 40 x 2,4mm</t>
  </si>
  <si>
    <t>Ø Phi 50 x 3,0mm</t>
  </si>
  <si>
    <t>Ø Phi 63 x 3,8mm</t>
  </si>
  <si>
    <t>Ø Phi 75 x 4,5mm</t>
  </si>
  <si>
    <t>Ø Phi 90 x 5,4mm</t>
  </si>
  <si>
    <t>Ø Phi 110 x 6,6mm</t>
  </si>
  <si>
    <t>Ø Phi 125 x 9,2mm</t>
  </si>
  <si>
    <t>Ø Phi 140 x 10,3mm</t>
  </si>
  <si>
    <t>Ø Phi 160 x 11,8mm</t>
  </si>
  <si>
    <t>Ø Phi 200 x 11,9mm</t>
  </si>
  <si>
    <t>Ø Phi 225 x 13,4mm</t>
  </si>
  <si>
    <t>Ø Phi 250 x 14,8mm</t>
  </si>
  <si>
    <t>Ø Phi 280 x 16,6mm</t>
  </si>
  <si>
    <t>Ø Phi 315 x 18,7mm</t>
  </si>
  <si>
    <t>Ø Phi 355 x 21,1mm</t>
  </si>
  <si>
    <t xml:space="preserve"> Phi Ø400 x 23,7mm</t>
  </si>
  <si>
    <t>Ø Phi 450 x 26,7mm</t>
  </si>
  <si>
    <t>Ø Phi 500 x 29,7mm</t>
  </si>
  <si>
    <t>Ø Phi 560 x 33,2mm</t>
  </si>
  <si>
    <t>Ø Phi 630 x 37,4mm</t>
  </si>
  <si>
    <t>Ø Phi 710 x 42,1mm</t>
  </si>
  <si>
    <t xml:space="preserve"> Phi 49 x 5,1mm (11/2" SCH80)</t>
  </si>
  <si>
    <t xml:space="preserve"> Phi 200 x 3,2mm</t>
  </si>
  <si>
    <t>ØPhi 27 x 1,8mm</t>
  </si>
  <si>
    <t>ØPhi 34 x 2,0mm</t>
  </si>
  <si>
    <t xml:space="preserve"> Ø Phi 400 x 19,1mm</t>
  </si>
  <si>
    <t xml:space="preserve">  PhiØ114 x 8,6mm (4" SCH80)</t>
  </si>
  <si>
    <t xml:space="preserve">    </t>
  </si>
  <si>
    <r>
      <t>Cửa nhựa lõi thép MAIWINDOWS - DNTN MAI CHƯƠNG (</t>
    </r>
    <r>
      <rPr>
        <b/>
        <sz val="14"/>
        <color indexed="17"/>
        <rFont val="Times New Roman"/>
        <family val="1"/>
      </rPr>
      <t>giá chưa bao gồm thuế VAT). ĐC:  số 270 Điện Biên Phủ, phường Mỹ Phú, thành phố Cao Lãnh sđt: 02773 858 649</t>
    </r>
  </si>
  <si>
    <r>
      <t xml:space="preserve">Công ty TNHH XD Tiến Đạt: số 54, Tôn Đức Thắng, Phường 1, TPCL, ĐT (theo Báo giá số 02, ngày </t>
    </r>
    <r>
      <rPr>
        <b/>
        <sz val="14"/>
        <color indexed="10"/>
        <rFont val="Times New Roman"/>
        <family val="1"/>
      </rPr>
      <t>14/3/2018</t>
    </r>
    <r>
      <rPr>
        <b/>
        <sz val="14"/>
        <color indexed="17"/>
        <rFont val="Times New Roman"/>
        <family val="1"/>
      </rPr>
      <t xml:space="preserve"> của Công ty; giá chưa bao gồm thuế VAT; đã bao gồm phụ kiện và công lắp đặt)</t>
    </r>
  </si>
  <si>
    <t>Cửa sổ lùa, khung kính cố định, kính trắng 8ly cường lực</t>
  </si>
  <si>
    <t>Cửa đi mở, nhôm kính trắng 8ly cường lực</t>
  </si>
  <si>
    <t>Cửa đi mở, kính trắng 8 ly cường lực - không chia đố</t>
  </si>
  <si>
    <t>Cửa đi mở, kính trắng 8 ly cường lực - có chia đố</t>
  </si>
  <si>
    <t>Cửa sổ, kính trắng 8 ly cường lực - không chia đố</t>
  </si>
  <si>
    <t>Cửa sổ, kính trắng 8 ly cường lực - có chia đố</t>
  </si>
  <si>
    <t>Cửa sổ mở, kính trắng 8ly cường lực</t>
  </si>
  <si>
    <t>TCVN 2053:1993</t>
  </si>
  <si>
    <t>Dây đan 2.2/3.2mm - dây viền 2.7/3.7mm</t>
  </si>
  <si>
    <t>Dây đan 2.4/3.4mm - dây viền 3.0/4.0mm</t>
  </si>
  <si>
    <t>Dây đan 2.7/3.7mm - dây viền 3.4/4.4mm</t>
  </si>
  <si>
    <t>Dây đan 2.4/3.4mm - dây viền 2.7/3.7mm</t>
  </si>
  <si>
    <t>- Dày 0,48mm</t>
  </si>
  <si>
    <t>- Dày 0,54mm</t>
  </si>
  <si>
    <t>- Dày 0,58mm</t>
  </si>
  <si>
    <t>JIS G3308</t>
  </si>
  <si>
    <t xml:space="preserve">C 45x80, dày 1,8ly </t>
  </si>
  <si>
    <t xml:space="preserve">C 45x80, dày 2,0ly </t>
  </si>
  <si>
    <t xml:space="preserve">C 45x100, dày 1,8ly </t>
  </si>
  <si>
    <t xml:space="preserve">C 45x100, dày 2,0ly </t>
  </si>
  <si>
    <t xml:space="preserve">C 45x125, dày 1,8ly </t>
  </si>
  <si>
    <t xml:space="preserve">C 45x125, dày 2,0ly </t>
  </si>
  <si>
    <t xml:space="preserve">C 45x150, dày 2,0ly </t>
  </si>
  <si>
    <t>JIS G3303</t>
  </si>
  <si>
    <t>JIS G3322</t>
  </si>
  <si>
    <t>A755/A755M – AS 2728; JIS G3323</t>
  </si>
  <si>
    <t>JIS G3323</t>
  </si>
  <si>
    <t>Phi 21 dày 1,4 ly</t>
  </si>
  <si>
    <t>Phi 27 dày 1,4 ly</t>
  </si>
  <si>
    <t>Phi 34 dày 1,4 ly</t>
  </si>
  <si>
    <t>Phi 42 dày 1,4 ly</t>
  </si>
  <si>
    <t>Phi 49 dày 1,4 ly</t>
  </si>
  <si>
    <t>Phi 60 dày 1,4 ly</t>
  </si>
  <si>
    <t>Phi 76 dày 1,4 ly</t>
  </si>
  <si>
    <t>Thép V đen (không mạ kẽm)</t>
  </si>
  <si>
    <t>V 30x30</t>
  </si>
  <si>
    <t>V 40x40</t>
  </si>
  <si>
    <t>V 50x50</t>
  </si>
  <si>
    <t>tấm</t>
  </si>
  <si>
    <t xml:space="preserve">Thép dẹt các loại </t>
  </si>
  <si>
    <t>GẠCH LÁT</t>
  </si>
  <si>
    <t>- Gạch bông 20x20 dày 2cm, loại 1</t>
  </si>
  <si>
    <r>
      <t xml:space="preserve">Tại cửa hàng VLXD Thanh Trúc, giá bán chưa bao gồm chi phí vận chuyển đến công trình </t>
    </r>
    <r>
      <rPr>
        <b/>
        <sz val="14"/>
        <color indexed="17"/>
        <rFont val="Times New Roman"/>
        <family val="1"/>
      </rPr>
      <t>(Đ/c: Dốc Cầu Cần Lố, xã An Bình, huyện Cao Lãnh, tỉnh Đồng Tháp).</t>
    </r>
  </si>
  <si>
    <t>Tại cửa hàng VLXD của DNTN Trung Liêm; giá bán chưa bao gồm chi phí vận chuyển đến công trình; ĐT: 02773.923.229 (Đ/c: xã An Bình, huyện Cao Lãnh, tỉnh Đồng Tháp)</t>
  </si>
  <si>
    <t>14x14, dày 1,1 ly</t>
  </si>
  <si>
    <t>20x20, dày 1,2 ly</t>
  </si>
  <si>
    <t>25x25, dày 1,2 ly</t>
  </si>
  <si>
    <t>30x30, dày 1,4 ly</t>
  </si>
  <si>
    <t>40x40, dày 1,4 ly</t>
  </si>
  <si>
    <t>50x50, dày 1,4 ly</t>
  </si>
  <si>
    <t>75x75, dày 1,4 ly</t>
  </si>
  <si>
    <t>13x26, dày 1,1 ly</t>
  </si>
  <si>
    <t>20x40, dày 1,4 ly</t>
  </si>
  <si>
    <t>25x50, dày 1,4 ly</t>
  </si>
  <si>
    <t>30x60, dày 1,4 ly</t>
  </si>
  <si>
    <t>40x80, dày 1,4 ly</t>
  </si>
  <si>
    <t>50x100, dày 1,4 ly</t>
  </si>
  <si>
    <t>60x120, dày 1,4 ly</t>
  </si>
  <si>
    <t xml:space="preserve">1 x 2m daøy 0,5ly </t>
  </si>
  <si>
    <t>Thép tấm đen (không mạ kẽm)</t>
  </si>
  <si>
    <t xml:space="preserve">1 x 2m daøy 0,8ly </t>
  </si>
  <si>
    <t xml:space="preserve">1 x 2m daøy 1,2ly  </t>
  </si>
  <si>
    <t xml:space="preserve">1 x 2m daøy 1,5ly  </t>
  </si>
  <si>
    <t xml:space="preserve">1 x 2m daøy 2,0ly  </t>
  </si>
  <si>
    <t xml:space="preserve">1 x 2m daøy 3,0ly  </t>
  </si>
  <si>
    <t>Tiêu chuẩn 22                            TCN  18-79</t>
  </si>
  <si>
    <t>Cừ kích thước 10x10cm dài 1,0 mét</t>
  </si>
  <si>
    <t xml:space="preserve">  Phi 42x2,0 mm, PN 12</t>
  </si>
  <si>
    <t xml:space="preserve">  Phi 49x2,0 mm, PN 9</t>
  </si>
  <si>
    <t xml:space="preserve">  Phi 27x1,6 mm, PN 12</t>
  </si>
  <si>
    <t xml:space="preserve">  Phi 220x6,5 mm, PN 6</t>
  </si>
  <si>
    <t>m2 lưới</t>
  </si>
  <si>
    <t>- Loại vật liệu hoặc giá vật liệu có đánh dấu (*) là có thay đổi giá (tăng, giảm) hoặc có bổ sung danh mục so với tháng trước.</t>
  </si>
  <si>
    <t>CÁP ĐỒNG ĐƠN BỌC PVC</t>
  </si>
  <si>
    <t>CV 1x1 - 0.6/1kV</t>
  </si>
  <si>
    <t>CV 1x1.5 - 0.6/1kV</t>
  </si>
  <si>
    <t>CV 1x2 - 0.6/1kV</t>
  </si>
  <si>
    <t>CV 1x2.5 - 0.6/1kV</t>
  </si>
  <si>
    <t>CV 1x3 - 0.6/1kV</t>
  </si>
  <si>
    <t>CV 1x3.5 - 0.6/1kV</t>
  </si>
  <si>
    <t>CV 1x4</t>
  </si>
  <si>
    <t>CV 1x5</t>
  </si>
  <si>
    <t>CV 1x5.5 - 0.6/1kV</t>
  </si>
  <si>
    <t>CV 1x6 - 0.6/1kV</t>
  </si>
  <si>
    <t>CV 1x8 - 0.6/1kV</t>
  </si>
  <si>
    <t>CV 1x10 - 0.6/1kV</t>
  </si>
  <si>
    <t>DÂY XÚP DÍNH</t>
  </si>
  <si>
    <t>VCmD 2x0.5 - 250V</t>
  </si>
  <si>
    <t>VCmD 2x0.75 - 250V</t>
  </si>
  <si>
    <t>VCmD 2x1.0 - 250V</t>
  </si>
  <si>
    <t>VCmD 2x1.5 - 250V</t>
  </si>
  <si>
    <t>VCmD 2x2.5 - 250V</t>
  </si>
  <si>
    <t>DÂY OVAN 2 RUỘT MỀM</t>
  </si>
  <si>
    <t>VCTFK 2x0.75 - 300/5000V (Vcmo)</t>
  </si>
  <si>
    <t>VCTFK 2x1.0 - 300/5000V (Vcmo)</t>
  </si>
  <si>
    <t>VCTFK 2x1.5 - 300/5000V (Vcmo)</t>
  </si>
  <si>
    <t>VCTFK 2x2.5 - 300/5000V (Vcmo)</t>
  </si>
  <si>
    <t>VCTFK 2x4.0 - 300/5000V (Vcmo)</t>
  </si>
  <si>
    <t>VCTFK 2x6.0 - 300/5000V (Vcmo)</t>
  </si>
  <si>
    <t>DÂY TRÒN 2 RUỘT MỀM</t>
  </si>
  <si>
    <t>VCTF 2x0.75 - 300/5000V</t>
  </si>
  <si>
    <t>VCTF 2x1.0 - 300/5000V</t>
  </si>
  <si>
    <t>VCTF 2x1.5 - 300/5000V</t>
  </si>
  <si>
    <t>VCTF 2x2.5 - 300/5000V</t>
  </si>
  <si>
    <t>VCTF 2x4.0 - 300/5000V</t>
  </si>
  <si>
    <t>VCTF 2x6.0 - 300/5000V</t>
  </si>
  <si>
    <t>DÂY TRÒN 3 RUỘT MỀM</t>
  </si>
  <si>
    <t>VCTF 3x0.75 - 300/5000V</t>
  </si>
  <si>
    <t>VCTF 3x1.0 - 300/5000V</t>
  </si>
  <si>
    <t>VCTF 3x1.5 - 300/5000V</t>
  </si>
  <si>
    <t>VCTF 3x2.5 - 300/5000V</t>
  </si>
  <si>
    <t>VCTF 3x4.0 - 300/5000V</t>
  </si>
  <si>
    <t>VCTF 3x6.0 - 300/5000V</t>
  </si>
  <si>
    <t>Cáp điện lực hạ thế 0,6/1kV (1 lõi, ruột đồng, cách điện PVC, vỏ PVC)</t>
  </si>
  <si>
    <t>Cáp điện lực hạ thế 0,6/1kV (4 lõi, ruột đồng, cách điện PVC, vỏ PVC) - DMVT 2015</t>
  </si>
  <si>
    <t xml:space="preserve">Cáp điện lực hạ thế có giáp bảo vệ 0,6/1kV (1 lõi, ruột đồng, cách điện PVC, giáp băng nhôm bảo vệ, vỏ PVC) </t>
  </si>
  <si>
    <t xml:space="preserve">Cáp điện lực hạ thế có giáp bảo vệ 0,6/1kV (3 lõi, ruột đồng, cách điện PVC, giáp băng thép bảo vệ, vỏ PVC) </t>
  </si>
  <si>
    <t xml:space="preserve">Cáp vặn xoắn hạ thế 0,6/1kV (2 lõi, ruột nhôm, cách điện XLPE) </t>
  </si>
  <si>
    <t xml:space="preserve">Cường độ chịu kéo 11.5kN/m </t>
  </si>
  <si>
    <t xml:space="preserve">Cường độ chịu kéo 13.5kN/m </t>
  </si>
  <si>
    <t xml:space="preserve">Cường độ chịu kéo 15.0kN/m </t>
  </si>
  <si>
    <t xml:space="preserve">Cường độ chịu kéo 19.0kN/m </t>
  </si>
  <si>
    <t xml:space="preserve">Cường độ chịu kéo 21.5kN/m </t>
  </si>
  <si>
    <t xml:space="preserve">Cường độ chịu kéo 24.0kN/m </t>
  </si>
  <si>
    <t xml:space="preserve">Cường độ chịu kéo 28.0kN/m </t>
  </si>
  <si>
    <t xml:space="preserve"> Hệ vách ngăn khung LÊ TRẦN WallTEK Pro dày 0.6mm mạ nhôm kẽm</t>
  </si>
  <si>
    <t xml:space="preserve"> Trần khung chìm LÊ TRẦN ChannelTEK Pro, tấm Thạch cao tiêu chuẩn 9mm:</t>
  </si>
  <si>
    <t xml:space="preserve"> Trần khung chìm LÊ TRẦN ChannelTEK Ultra, tấm Thạch cao tiêu chuẩn 12.5mm:</t>
  </si>
  <si>
    <t xml:space="preserve"> Trần khung nổi LÊ TRẦN CeilTEK Pro, tấm Thạch cao tiêu chuẩn 605x605x9mm:</t>
  </si>
  <si>
    <t xml:space="preserve"> Trần khung nổi LÊ TRẦN CeilTEK Ultra, tấm Thạch cao tiêu chuẩn 605x605x9mm:</t>
  </si>
  <si>
    <t>- Gạch HOURDIS (G11)</t>
  </si>
  <si>
    <t>- Ngói Nóc chống thấm (N03)</t>
  </si>
  <si>
    <t>- Ngói vảy cá chống thấm (N07)</t>
  </si>
  <si>
    <t>TCVN 1452:2003</t>
  </si>
  <si>
    <t>- Gạch ống 8x8x18</t>
  </si>
  <si>
    <t>- Gạch thẻ 4x8x19</t>
  </si>
  <si>
    <t>- Gạch chữ U 200x200x75 chống thấm (L10)</t>
  </si>
  <si>
    <t xml:space="preserve">- Ngói 10 viên/m2 chống thấm (N10-2) </t>
  </si>
  <si>
    <t xml:space="preserve">- Ngói 22 viên/m2 chống thấm (N01) </t>
  </si>
  <si>
    <t>- Ngói 22 viên 1/2 chống thấm</t>
  </si>
  <si>
    <t>- Ngói mũi hài 120 chống thấm (N09-1)</t>
  </si>
  <si>
    <t>- Ngói mũi hài 65 chống thấm (N09-02)</t>
  </si>
  <si>
    <t xml:space="preserve">Thép hộp vuông mạ kẽm </t>
  </si>
  <si>
    <t xml:space="preserve">Cửa đi nhôm EUROVN ALUMINIUM </t>
  </si>
  <si>
    <r>
      <rPr>
        <b/>
        <sz val="14"/>
        <color indexed="17"/>
        <rFont val="Times New Roman"/>
        <family val="1"/>
      </rPr>
      <t>Cửa nhựa lỏi thép tiêu chuẩn Châu Âu MWINDOWS</t>
    </r>
    <r>
      <rPr>
        <sz val="14"/>
        <color indexed="17"/>
        <rFont val="Times New Roman"/>
        <family val="1"/>
      </rPr>
      <t xml:space="preserve"> </t>
    </r>
  </si>
  <si>
    <t xml:space="preserve">Keõm buoäc </t>
  </si>
  <si>
    <t xml:space="preserve">Ñinh caùc loaïi bình quaân </t>
  </si>
  <si>
    <t xml:space="preserve">Ống nhựa xoắn HDPE </t>
  </si>
  <si>
    <t>TCVN 7997:2009; KSC 8455</t>
  </si>
  <si>
    <t>BFP 25</t>
  </si>
  <si>
    <t>BFP 30</t>
  </si>
  <si>
    <t>BFP 40</t>
  </si>
  <si>
    <t>BFP 50</t>
  </si>
  <si>
    <t>BFP 65</t>
  </si>
  <si>
    <t>BFP 80</t>
  </si>
  <si>
    <t>BFP 90</t>
  </si>
  <si>
    <t>BFP 100</t>
  </si>
  <si>
    <t>BFP 125</t>
  </si>
  <si>
    <t>BFP 150</t>
  </si>
  <si>
    <t>BFP 175</t>
  </si>
  <si>
    <t>BFP 200</t>
  </si>
  <si>
    <t>BFP 250</t>
  </si>
  <si>
    <r>
      <t xml:space="preserve">Chi nhánh Đồng Tháp Công ty TNHH MTV TM Đồng Tâm (áp dụng từ tháng </t>
    </r>
    <r>
      <rPr>
        <b/>
        <sz val="14"/>
        <color indexed="10"/>
        <rFont val="Times New Roman"/>
        <family val="1"/>
      </rPr>
      <t>3/2018</t>
    </r>
    <r>
      <rPr>
        <b/>
        <sz val="14"/>
        <color indexed="17"/>
        <rFont val="Times New Roman"/>
        <family val="1"/>
      </rPr>
      <t>, theo báo giá của Chi nhánh Công ty Đồng Tâm tại TPCL)</t>
    </r>
  </si>
  <si>
    <t>- Ngói đuôi 1 màu (cuối mái)</t>
  </si>
  <si>
    <t>- Ngói nóc 1 màu có gờ</t>
  </si>
  <si>
    <t>- Ngói lợp 1 màu sóng lớn - nhỏ</t>
  </si>
  <si>
    <t>- Ngói lợp 2 màu sóng lớn - nhỏ</t>
  </si>
  <si>
    <t xml:space="preserve">- Ngói rìa 1 màu </t>
  </si>
  <si>
    <t>- Ngói ốp cuối nóc phải/ trái có gờ</t>
  </si>
  <si>
    <r>
      <t xml:space="preserve">Chi nhánh Đồng Tháp Công ty TNHH MTV TM Đồng Tâm (áp dụng từ ngày </t>
    </r>
    <r>
      <rPr>
        <b/>
        <sz val="14"/>
        <color indexed="10"/>
        <rFont val="Times New Roman"/>
        <family val="1"/>
      </rPr>
      <t>29/5/2018</t>
    </r>
    <r>
      <rPr>
        <b/>
        <sz val="14"/>
        <color indexed="12"/>
        <rFont val="Times New Roman"/>
        <family val="1"/>
      </rPr>
      <t xml:space="preserve">, theo báo giá số </t>
    </r>
    <r>
      <rPr>
        <b/>
        <sz val="14"/>
        <color indexed="10"/>
        <rFont val="Times New Roman"/>
        <family val="1"/>
      </rPr>
      <t xml:space="preserve">24 </t>
    </r>
    <r>
      <rPr>
        <b/>
        <sz val="14"/>
        <color indexed="12"/>
        <rFont val="Times New Roman"/>
        <family val="1"/>
      </rPr>
      <t>của Công ty Đồng Tâm)</t>
    </r>
  </si>
  <si>
    <t>Công ty CP Ba An - Văn Phòng tại TPHCM, địa chỉ: 37 Tiền Giang, Phường 2, Quận Tân Bình, TP. Hồ Chí Minh, điện thoại:    0906 079 648 (A Kiên- TP giám sát bán hàng Miền Nam)</t>
  </si>
  <si>
    <r>
      <t xml:space="preserve">Công ty Cổ phần Bóng Đèn Điện Quang, Địa chỉ: 121-123- 125 Hàm Nghi, Phường Nguyễn Thái Bình, Quận 1, Thành phố Hồ Chí Minh; Đại lý tại Đồng Tháp: Cửa hàng Minh Tâm, 806 Phạm Hữu Lầu Phường 6, TP Cao Lãnh; Cửa hàng Huy Hoàng, 32/8 Trương Định, P1 TP Cao Lãnh (Giá trên chưa bao gồm 10% thuế GTGT, đã bao gồm chi phi vận chuyển toàn quốc, theo Bảng đăng ký giá số </t>
    </r>
    <r>
      <rPr>
        <b/>
        <sz val="14"/>
        <color indexed="10"/>
        <rFont val="Times New Roman"/>
        <family val="1"/>
      </rPr>
      <t>1203</t>
    </r>
    <r>
      <rPr>
        <b/>
        <sz val="14"/>
        <color indexed="12"/>
        <rFont val="Times New Roman"/>
        <family val="1"/>
      </rPr>
      <t xml:space="preserve"> ngày </t>
    </r>
    <r>
      <rPr>
        <b/>
        <sz val="14"/>
        <color indexed="10"/>
        <rFont val="Times New Roman"/>
        <family val="1"/>
      </rPr>
      <t>07/5</t>
    </r>
    <r>
      <rPr>
        <b/>
        <sz val="14"/>
        <color indexed="10"/>
        <rFont val="Times New Roman"/>
        <family val="1"/>
      </rPr>
      <t>/2018</t>
    </r>
    <r>
      <rPr>
        <b/>
        <sz val="14"/>
        <color indexed="12"/>
        <rFont val="Times New Roman"/>
        <family val="1"/>
      </rPr>
      <t xml:space="preserve"> của Công ty)
</t>
    </r>
  </si>
  <si>
    <r>
      <t xml:space="preserve"> - Phoøng QLXD </t>
    </r>
    <r>
      <rPr>
        <sz val="14"/>
        <color indexed="12"/>
        <rFont val="Times New Roman"/>
        <family val="1"/>
      </rPr>
      <t>và 02 Trung tâm thuộc Sở XD;</t>
    </r>
  </si>
  <si>
    <r>
      <t xml:space="preserve"> - Phoøng Kinh teá Haï taàng/ QLÑT caùc huyeän, thò, </t>
    </r>
    <r>
      <rPr>
        <sz val="14"/>
        <color indexed="12"/>
        <rFont val="Times New Roman"/>
        <family val="1"/>
      </rPr>
      <t xml:space="preserve">thành </t>
    </r>
    <r>
      <rPr>
        <sz val="14"/>
        <color indexed="12"/>
        <rFont val="VNI-Times"/>
        <family val="0"/>
      </rPr>
      <t>phố;</t>
    </r>
  </si>
  <si>
    <t xml:space="preserve">1 x 2m daøy 0,7ly  </t>
  </si>
  <si>
    <t>DẦM BẢN RỖNG BÊTÔNG CỐT THÉP DỰ ỨNG LỰC</t>
  </si>
  <si>
    <t>RỌ ĐÁ VÀ THẢM ĐÁ BỌC NHỰA PVC</t>
  </si>
  <si>
    <t xml:space="preserve">Thép hộp chữ nhật mạ kẽm </t>
  </si>
  <si>
    <r>
      <t xml:space="preserve">Doanh nghiệp tư nhân Vĩnh Tường Tượng, số 20 Nguyễn Văn Cừ, phường 4, Tp. Cao Lãnh, Đồng Tháp, điện thoại: 0277. 3871331  (Bao gồm chi phí nhân công lắp đặt), theo Báo giá ngày </t>
    </r>
    <r>
      <rPr>
        <b/>
        <sz val="14"/>
        <color indexed="10"/>
        <rFont val="Times New Roman"/>
        <family val="1"/>
      </rPr>
      <t>06/7/2018</t>
    </r>
    <r>
      <rPr>
        <b/>
        <sz val="14"/>
        <color indexed="12"/>
        <rFont val="Times New Roman"/>
        <family val="1"/>
      </rPr>
      <t xml:space="preserve"> của Công ty Vĩnh Tường Tượng.</t>
    </r>
  </si>
  <si>
    <r>
      <t xml:space="preserve">-Sơn </t>
    </r>
    <r>
      <rPr>
        <sz val="14"/>
        <color indexed="17"/>
        <rFont val="Times New Roman"/>
        <family val="1"/>
      </rPr>
      <t>không bóng - trắng (K-203)</t>
    </r>
  </si>
  <si>
    <r>
      <t xml:space="preserve">-Sơn </t>
    </r>
    <r>
      <rPr>
        <sz val="14"/>
        <color indexed="17"/>
        <rFont val="Times New Roman"/>
        <family val="1"/>
      </rPr>
      <t>không bóng màu nhạt OW, P  (K-203)</t>
    </r>
  </si>
  <si>
    <r>
      <t xml:space="preserve"> - Sơn</t>
    </r>
    <r>
      <rPr>
        <sz val="14"/>
        <color indexed="17"/>
        <rFont val="Times New Roman"/>
        <family val="1"/>
      </rPr>
      <t xml:space="preserve"> lót kháng kiềm - trắng (K-209)</t>
    </r>
  </si>
  <si>
    <r>
      <t xml:space="preserve"> - Sơn</t>
    </r>
    <r>
      <rPr>
        <sz val="14"/>
        <color indexed="17"/>
        <rFont val="Times New Roman"/>
        <family val="1"/>
      </rPr>
      <t xml:space="preserve"> chống thấm, không bóng - trắng (K-5510)</t>
    </r>
  </si>
  <si>
    <r>
      <t xml:space="preserve"> - Sơn</t>
    </r>
    <r>
      <rPr>
        <sz val="14"/>
        <color indexed="17"/>
        <rFont val="Times New Roman"/>
        <family val="1"/>
      </rPr>
      <t xml:space="preserve"> chống thấm, bóng - trắng (CT-04; CT-19)</t>
    </r>
  </si>
  <si>
    <r>
      <t xml:space="preserve"> - Choáng thấm töôøng ñöùng, </t>
    </r>
    <r>
      <rPr>
        <sz val="14"/>
        <color indexed="17"/>
        <rFont val="Times New Roman"/>
        <family val="1"/>
      </rPr>
      <t>sênô,</t>
    </r>
    <r>
      <rPr>
        <sz val="14"/>
        <color indexed="17"/>
        <rFont val="VNI-Times"/>
        <family val="0"/>
      </rPr>
      <t xml:space="preserve"> beå chöùa nöôùc, hoà bôi, taàng haàm (CT-11A NEW) </t>
    </r>
  </si>
  <si>
    <t>kg/bộ</t>
  </si>
  <si>
    <t>kg/lít</t>
  </si>
  <si>
    <t>- Sơn phủ Epoxy, sơn cho tàu biển và cơ khí màu đặc biệt</t>
  </si>
  <si>
    <t>- Sơn Somic phủ 2K và EPOXY màu đặc biệt</t>
  </si>
  <si>
    <t xml:space="preserve"> Cöø daøi 3,7m phi ngoïn 3,8 - 4,0 cm </t>
  </si>
  <si>
    <t xml:space="preserve"> Cöø daøi  3,7m phi ngoïn 3,5 cm</t>
  </si>
  <si>
    <t xml:space="preserve"> Cöø daøi 3,0 m phi ngoïn 3,8 - 4 cm</t>
  </si>
  <si>
    <t xml:space="preserve">Cát san lấp (sông Tiền) </t>
  </si>
  <si>
    <t>TCVN 7493:2006</t>
  </si>
  <si>
    <t>Gạch nhẹ Green Block, mác 50</t>
  </si>
  <si>
    <t>KT: 500x200x75</t>
  </si>
  <si>
    <t>m3</t>
  </si>
  <si>
    <t>KT: 500x200x100</t>
  </si>
  <si>
    <t>KT: 500x200x150</t>
  </si>
  <si>
    <t>KT: 500x200x200</t>
  </si>
  <si>
    <t>Gạch bê tông, mác 75</t>
  </si>
  <si>
    <t>Gạch 4 lỗ (gạch ống), KT: 180x80x80</t>
  </si>
  <si>
    <t>Gạch 3 lỗ (gạch Block), KT: 390x190x190</t>
  </si>
  <si>
    <t>Gạch 3 lỗ (gạch Block), KT: 390x190x90</t>
  </si>
  <si>
    <t>Vữa xây chuyên dụng, Mác 75 (bao25kg)</t>
  </si>
  <si>
    <t>Vữa tô chuyên dụng, Mác 50 (bao25kg)</t>
  </si>
  <si>
    <t>Gạch 2 lỗ (gạch thẻ), KT: 180x80x40</t>
  </si>
  <si>
    <t>Ống nước lạnh (Cold water pipe PN 10)</t>
  </si>
  <si>
    <t>DIN 8077:1999</t>
  </si>
  <si>
    <t>ϕ21x1.5mm  PN 12.5</t>
  </si>
  <si>
    <t>ϕ27x1.6mm PN 12.5</t>
  </si>
  <si>
    <t>ϕ34x1.7mm PN 10.0</t>
  </si>
  <si>
    <t>ϕ42x1.7mm PN 8.0</t>
  </si>
  <si>
    <t>ϕ48x1.9mm PN 8.0</t>
  </si>
  <si>
    <t>ϕ60x1.8mm PN 6.0</t>
  </si>
  <si>
    <t>ϕ75x2.2mm PN 6.0</t>
  </si>
  <si>
    <t>ϕ90x2.2mm PN 5.0</t>
  </si>
  <si>
    <t>ϕ110x2.7mm PN 5.0</t>
  </si>
  <si>
    <t>ϕ125x3.1mm PN 5.0</t>
  </si>
  <si>
    <t>ϕ140x3.5mm PN 5.0</t>
  </si>
  <si>
    <t>ϕ160x4.0mm PN 5.0</t>
  </si>
  <si>
    <t>ϕ180x4.4mm PN 5.0</t>
  </si>
  <si>
    <t>ϕ200x4.9mm PN 5.0</t>
  </si>
  <si>
    <t>ϕ225x5.5mm PN 5.0</t>
  </si>
  <si>
    <t>ϕ250x6.2mm PN 5.0</t>
  </si>
  <si>
    <t>ϕ280x6.9mm PN 5.0</t>
  </si>
  <si>
    <t>ϕ315x7.7mm PN 5.0</t>
  </si>
  <si>
    <t>ϕ355x8.7mm PN 5.0</t>
  </si>
  <si>
    <t>ϕ400x9.8mm PN 5.0</t>
  </si>
  <si>
    <t>ϕ450x11.0mm PN 5.0</t>
  </si>
  <si>
    <t>ϕ500x10.0mm PN 5.0</t>
  </si>
  <si>
    <t>ϕ560x10.9mm PN 5.0</t>
  </si>
  <si>
    <t>ϕ630x12.3mm PN 5.0</t>
  </si>
  <si>
    <t>Ống u.PVC Dismy (Ống C1)</t>
  </si>
  <si>
    <t>ϕ 25x1.9mm</t>
  </si>
  <si>
    <t>ϕ 32x2.4mm</t>
  </si>
  <si>
    <t>ϕ 40x3.0mm</t>
  </si>
  <si>
    <t>ϕ 50x3.7mm</t>
  </si>
  <si>
    <t>ϕ 63x4.7mm</t>
  </si>
  <si>
    <t>ϕ 75x5.6mm</t>
  </si>
  <si>
    <t>ϕ 90x6.7mm</t>
  </si>
  <si>
    <t>ϕ 110x8.1mm</t>
  </si>
  <si>
    <t>ϕ 125x9.2mm</t>
  </si>
  <si>
    <t>ϕ 140x10.3mm</t>
  </si>
  <si>
    <t>ϕ 160x11.8mm</t>
  </si>
  <si>
    <t>ϕ 180x13.3mm</t>
  </si>
  <si>
    <t>ϕ 200x14.7mm</t>
  </si>
  <si>
    <t>ϕ 225x16.6mm</t>
  </si>
  <si>
    <t>ϕ 250x18.4mm</t>
  </si>
  <si>
    <t>ϕ 280x20.6mm</t>
  </si>
  <si>
    <t>ϕ 315x23.2mm</t>
  </si>
  <si>
    <t>ϕ 355x26.1mm</t>
  </si>
  <si>
    <t>ϕ 400x29.4mm</t>
  </si>
  <si>
    <t>ϕ 450x33.1mm</t>
  </si>
  <si>
    <t>ϕ 500x36.8mm</t>
  </si>
  <si>
    <t>ϕ 560x41.2mm</t>
  </si>
  <si>
    <t>ϕ 630x46.3mm</t>
  </si>
  <si>
    <t>ϕ 710x52.2mm</t>
  </si>
  <si>
    <t>ϕ 800x48.8mm</t>
  </si>
  <si>
    <t>ϕ 900x66.2mm</t>
  </si>
  <si>
    <t>ϕ 1000x72.5mm</t>
  </si>
  <si>
    <t>Ống nhựa HDPE (PN10)</t>
  </si>
  <si>
    <t>Ống nước nóng (Hot water pipe PN20)</t>
  </si>
  <si>
    <t>ISO 4427:2007</t>
  </si>
  <si>
    <t>ϕ21x1.0mm PN 4.0</t>
  </si>
  <si>
    <t>ϕ27x1.0mm PN 4.0</t>
  </si>
  <si>
    <t>ϕ34x1.0mm PN 4.0</t>
  </si>
  <si>
    <t>ϕ42x1.2mm PN 4.0</t>
  </si>
  <si>
    <t>ϕ48x1.4mm PN 5.0</t>
  </si>
  <si>
    <t>ϕ60x1.4mm PN 4.0</t>
  </si>
  <si>
    <t>ϕ75x1.5mm PN 4.0</t>
  </si>
  <si>
    <t>ϕ90x1.5mm PN 3.0</t>
  </si>
  <si>
    <t>ϕ110x1.90mm PN3.0</t>
  </si>
  <si>
    <t>ϕ125x2.0mm PN 3.0</t>
  </si>
  <si>
    <t>ϕ140x2.2mm PN 3.0</t>
  </si>
  <si>
    <t>ϕ160x2.5mm PN 3.0</t>
  </si>
  <si>
    <t>ϕ180x2.8mm PN 3.0</t>
  </si>
  <si>
    <t>ϕ200x3.2mm PN 3.0</t>
  </si>
  <si>
    <t>ϕ225x3.5mm PN 3.0</t>
  </si>
  <si>
    <t>ϕ250x3.9mm PN 3.0</t>
  </si>
  <si>
    <t>Ống u.PVC Dismy (Ống thoát)</t>
  </si>
  <si>
    <t>ϕ20x2.3mm</t>
  </si>
  <si>
    <t>ϕ25x2.8mm</t>
  </si>
  <si>
    <t>ϕ32x2.9mm</t>
  </si>
  <si>
    <t>ϕ40x3.7mm</t>
  </si>
  <si>
    <t>ϕ50x4.6mm</t>
  </si>
  <si>
    <t>ϕ63x5.8mm</t>
  </si>
  <si>
    <t>ϕ75x6.8mm</t>
  </si>
  <si>
    <t>ϕ90x8.2mm</t>
  </si>
  <si>
    <t>ϕ110x10mm</t>
  </si>
  <si>
    <t>ϕ125x11.4mm</t>
  </si>
  <si>
    <t>ϕ140x12.7mm</t>
  </si>
  <si>
    <t>ϕ160x14.6mm</t>
  </si>
  <si>
    <t>ϕ20x3.4mm</t>
  </si>
  <si>
    <t>ϕ25x4.2mm</t>
  </si>
  <si>
    <t>ϕ32x5.4mm</t>
  </si>
  <si>
    <t>ϕ40x6.7mm</t>
  </si>
  <si>
    <t>ϕ50x8.3mm</t>
  </si>
  <si>
    <t>ϕ63x10.5mm</t>
  </si>
  <si>
    <t>ϕ75x12.5mm</t>
  </si>
  <si>
    <t>ϕ90x15.0mm</t>
  </si>
  <si>
    <t>ϕ110x18.3mm</t>
  </si>
  <si>
    <t>ϕ125x20.8mm</t>
  </si>
  <si>
    <t>ϕ140x123.3mm</t>
  </si>
  <si>
    <t>ϕ160x26.6mm</t>
  </si>
  <si>
    <t xml:space="preserve">Daàu hoaû </t>
  </si>
  <si>
    <t xml:space="preserve">Sơn phủ 2K đa dụng các màu không cần sơn lót trên bề mặt có mạ kẽm và inox </t>
  </si>
  <si>
    <t xml:space="preserve">Sơn dầu EPOXY, Sơn cho tàu biển và cơ khí </t>
  </si>
  <si>
    <t xml:space="preserve">- Trần chìm thạch cao khung Vĩnh tường (phẳng) </t>
  </si>
  <si>
    <t xml:space="preserve">- Trần chìm thạch cao khung Vĩnh tường (giựt cấp) </t>
  </si>
  <si>
    <t>-Trần chỉ nổi tấm Uco (thạch cao) khung Vĩnh Tường</t>
  </si>
  <si>
    <t xml:space="preserve">-Trần chỉ nổi tấm nhựa khung Vĩnh Tường </t>
  </si>
  <si>
    <r>
      <t xml:space="preserve">Tại cửa hàng VLXD Thanh Trúc, </t>
    </r>
    <r>
      <rPr>
        <b/>
        <sz val="14"/>
        <color indexed="12"/>
        <rFont val="Times New Roman"/>
        <family val="1"/>
      </rPr>
      <t>giá bán chưa bao gồm chi phí vận chuyển đến công trình (Đ/c: Dốc Cầu Cần Lố, xã An Bình, huyện Cao Lãnh, tỉnh Đồng Tháp).</t>
    </r>
  </si>
  <si>
    <r>
      <t xml:space="preserve">Công ty TNHH Gạch công nghệ cao Huỳnh Gia, </t>
    </r>
    <r>
      <rPr>
        <b/>
        <sz val="14"/>
        <color indexed="17"/>
        <rFont val="Times New Roman"/>
        <family val="1"/>
      </rPr>
      <t xml:space="preserve">địa chỉ: tổ 8, ấp An Lạc, xã An Bình, huyện Cao Lãnh, tỉnh Đồng Tháp. Điện thoại: 0918 055651. Áp dụng từ ngày </t>
    </r>
    <r>
      <rPr>
        <b/>
        <sz val="14"/>
        <color indexed="10"/>
        <rFont val="Times New Roman"/>
        <family val="1"/>
      </rPr>
      <t>01/4/2018</t>
    </r>
    <r>
      <rPr>
        <b/>
        <sz val="14"/>
        <color indexed="17"/>
        <rFont val="Times New Roman"/>
        <family val="1"/>
      </rPr>
      <t>.</t>
    </r>
  </si>
  <si>
    <r>
      <t>Công ty CP Khoa học công nghệ HIDICO,</t>
    </r>
    <r>
      <rPr>
        <sz val="14"/>
        <color indexed="17"/>
        <rFont val="Times New Roman"/>
        <family val="1"/>
      </rPr>
      <t xml:space="preserve"> </t>
    </r>
    <r>
      <rPr>
        <b/>
        <sz val="14"/>
        <color indexed="17"/>
        <rFont val="Times New Roman"/>
        <family val="1"/>
      </rPr>
      <t xml:space="preserve">Đ/c: số 01-03 Hồ Biểu Chánh, Khu 500 căn, phường Phú Mỹ, TP. Cao Lãnh - Nhà máy sản xuất: Khu C, Khu công nghiệp Sa Đéc, Đồng Tháp </t>
    </r>
    <r>
      <rPr>
        <b/>
        <sz val="14"/>
        <color indexed="10"/>
        <rFont val="Times New Roman"/>
        <family val="1"/>
      </rPr>
      <t>01/3/2018.</t>
    </r>
  </si>
  <si>
    <r>
      <t xml:space="preserve">Công ty VƯƠNG HẢI; </t>
    </r>
    <r>
      <rPr>
        <b/>
        <sz val="14"/>
        <color indexed="17"/>
        <rFont val="Times New Roman"/>
        <family val="1"/>
      </rPr>
      <t xml:space="preserve">Địa chỉ: C1B Đồng Khởi, KP.4, P. Tân Hiệp, TP. Biên Hòa, Đồng Nai; Điện thoại: 0251.3895.060; Nhà máy: ấp Ông Hường, xã Thiện Tân, tỉnh Đồng Nai. Đại lý phân phối: Công ty TNHH MTV TM Minh Nhật, địa chỉ L 684A, Quốc lộ 30, xã Mỹ Tân, Tp. Cao Lãnh, Đồng Tháp; Điện thoại: 02773.895050 - Di động 0901270209 (anh Nhật). Giá đã bao gồm thuế VAT 10% giao hàng trong nội ô TP. Cao Lãnh. Áp dụng từ ngày </t>
    </r>
    <r>
      <rPr>
        <b/>
        <sz val="14"/>
        <color indexed="10"/>
        <rFont val="Times New Roman"/>
        <family val="1"/>
      </rPr>
      <t xml:space="preserve">01/7/2017 </t>
    </r>
    <r>
      <rPr>
        <b/>
        <sz val="14"/>
        <color indexed="17"/>
        <rFont val="Times New Roman"/>
        <family val="1"/>
      </rPr>
      <t>theo Thông báo giá của Công ty.</t>
    </r>
  </si>
  <si>
    <r>
      <t xml:space="preserve">Công ty Cổ phần đầu tư công nghệ Green Sun - </t>
    </r>
    <r>
      <rPr>
        <b/>
        <sz val="14"/>
        <color indexed="17"/>
        <rFont val="Times New Roman"/>
        <family val="1"/>
      </rPr>
      <t xml:space="preserve"> Đ/c: số 45, đường số 17, khu phố 5, phường Linh Tây, quận Thủ Đức, TPHCM  (áp dụng từ ngày </t>
    </r>
    <r>
      <rPr>
        <b/>
        <sz val="14"/>
        <color indexed="10"/>
        <rFont val="Times New Roman"/>
        <family val="1"/>
      </rPr>
      <t>23/7/2018</t>
    </r>
    <r>
      <rPr>
        <b/>
        <sz val="14"/>
        <color indexed="17"/>
        <rFont val="Times New Roman"/>
        <family val="1"/>
      </rPr>
      <t>, theo Bảng báo giá của Công ty)</t>
    </r>
  </si>
  <si>
    <r>
      <t xml:space="preserve">Cửa hàng VLXD Xuân Thi, </t>
    </r>
    <r>
      <rPr>
        <b/>
        <sz val="14"/>
        <color indexed="12"/>
        <rFont val="Times New Roman"/>
        <family val="1"/>
      </rPr>
      <t xml:space="preserve">Đ/c: Khu vực trung tâm Chợ Cao Lãnh, Đồng Tháp (theo Bảng báo giá </t>
    </r>
    <r>
      <rPr>
        <b/>
        <sz val="14"/>
        <color indexed="10"/>
        <rFont val="Times New Roman"/>
        <family val="1"/>
      </rPr>
      <t xml:space="preserve">Tháng 4/2018 </t>
    </r>
    <r>
      <rPr>
        <b/>
        <sz val="14"/>
        <color indexed="12"/>
        <rFont val="Times New Roman"/>
        <family val="1"/>
      </rPr>
      <t>của cửa hàng)</t>
    </r>
  </si>
  <si>
    <t xml:space="preserve">PHỤ KIỆN CAO SU KÈM THEO </t>
  </si>
  <si>
    <t xml:space="preserve">Loại P8 (8x10)cm </t>
  </si>
  <si>
    <t xml:space="preserve">Loại P10 (10x12)cm </t>
  </si>
  <si>
    <t xml:space="preserve"> Cöø daøi 4,5m, phi ngoïn 4,2 - 4,5 cm </t>
  </si>
  <si>
    <t xml:space="preserve"> Cöø daøi 4,5m, phi ngoïn 3,8 – 4,0 cm </t>
  </si>
  <si>
    <t xml:space="preserve"> Cöø daøi 3,7m, phi ngoïn 3,8 - 4,0 cm </t>
  </si>
  <si>
    <t xml:space="preserve"> Cöø daøi  3,7m, phi ngoïn 3,5 cm </t>
  </si>
  <si>
    <t xml:space="preserve"> Cöø daøi 3,0 m, phi ngoïn 3,5cm </t>
  </si>
  <si>
    <r>
      <t xml:space="preserve">Công ty CP gạch ngói Đồng Nai, số 119 Điện Biên Phủ, Quận 1, Tp. Hồ Chí Minh, điện thoại: 028.38228124 - 028.38295881, áp dụng từ ngày </t>
    </r>
    <r>
      <rPr>
        <b/>
        <sz val="14"/>
        <color indexed="10"/>
        <rFont val="Times New Roman"/>
        <family val="1"/>
      </rPr>
      <t>13/6/2018</t>
    </r>
    <r>
      <rPr>
        <b/>
        <sz val="14"/>
        <color indexed="12"/>
        <rFont val="Times New Roman"/>
        <family val="1"/>
      </rPr>
      <t xml:space="preserve"> theo Bảng báo giá số </t>
    </r>
    <r>
      <rPr>
        <b/>
        <sz val="14"/>
        <color indexed="10"/>
        <rFont val="Times New Roman"/>
        <family val="1"/>
      </rPr>
      <t>279</t>
    </r>
    <r>
      <rPr>
        <b/>
        <sz val="14"/>
        <color indexed="12"/>
        <rFont val="Times New Roman"/>
        <family val="1"/>
      </rPr>
      <t xml:space="preserve"> của Công ty (loại A1, đã có VAT) </t>
    </r>
  </si>
  <si>
    <r>
      <t xml:space="preserve">Công ty CP Cúc Phương; </t>
    </r>
    <r>
      <rPr>
        <b/>
        <sz val="14"/>
        <color indexed="17"/>
        <rFont val="Times New Roman"/>
        <family val="1"/>
      </rPr>
      <t xml:space="preserve">Đ/c Trụ sở chính: tổ 15, phường Kiến Hưng, quận Hà Đông, TP. Hà Nội; ĐT: 0901 799 855  (áp dụng từ tháng </t>
    </r>
    <r>
      <rPr>
        <b/>
        <sz val="14"/>
        <color indexed="10"/>
        <rFont val="Times New Roman"/>
        <family val="1"/>
      </rPr>
      <t>8/2018</t>
    </r>
    <r>
      <rPr>
        <b/>
        <sz val="14"/>
        <color indexed="17"/>
        <rFont val="Times New Roman"/>
        <family val="1"/>
      </rPr>
      <t xml:space="preserve"> theo Bảng giá của Công ty) </t>
    </r>
  </si>
  <si>
    <t>Công ty CP Dây và Cáp điện Thượng Đình (CADISUN) - Nhà phân phối: CTY TNHH  THIẾT BỊ ĐIỆN QUÝ DẦN; ĐC: 290A Nguyễn Văn Lượng, P. 17, Q. Gò Vấp; ĐT: (028) 38944984; Fax: (028) 39210716; DĐ: 0934 794748 (A Giang); Website: quydan.com.vn.</t>
  </si>
  <si>
    <t>Cống thoát nước phi 1.000 (loại L=2,5m và 3m) H10-X60, mác 300, dày 10 cm</t>
  </si>
  <si>
    <t>Gối cao su 300x150x28 mm cốt bản thép</t>
  </si>
  <si>
    <t>Gối cao su 300x150x39 mm cốt bản thép</t>
  </si>
  <si>
    <t>Gối cao su 300x150x42 mm cốt bản thép</t>
  </si>
  <si>
    <t>Gối cao su 300x150x44 mm cốt bản thép</t>
  </si>
  <si>
    <t>Cao su chèn khe 40x50 mm</t>
  </si>
  <si>
    <t>Bao PP dệt (sử dụng cho công trình xử lý sạt lở): chiều dài 110cm, chiều rộng 60cm</t>
  </si>
  <si>
    <t>Daàu Diesel  0,05S-II</t>
  </si>
  <si>
    <t xml:space="preserve">DẦM BTCT DỰ ỨNG LỰC PHỤC VỤ GIAO THÔNG NÔNG THÔN </t>
  </si>
  <si>
    <t xml:space="preserve">DẦM BTCT DỰ ỨNG LỰC CĂNG TRƯỚC TẢI TRỌNG THIẾT KẾ HL93 </t>
  </si>
  <si>
    <r>
      <t xml:space="preserve">CÔNG TY TNHH HƯNG PHÁT ĐỒNG THÁP (địa chỉ: Đường Thống Linh nối dài, Khóm Mỹ Tây, thị trấn Mỹ Thọ, huyện Cao Lãnh, Đồng Tháp, </t>
    </r>
    <r>
      <rPr>
        <sz val="14"/>
        <color indexed="17"/>
        <rFont val="Times New Roman"/>
        <family val="1"/>
      </rPr>
      <t>theo Bảng báo giá ngày 10/9/2018 của Công ty) - ĐT: 0919 279495 (Tươi)</t>
    </r>
  </si>
  <si>
    <t>1kg/cal</t>
  </si>
  <si>
    <t>20kg/cal</t>
  </si>
  <si>
    <t xml:space="preserve">INTOC-04 (Chống thấm thuận và nghịch cho tầng hầm, hồ bơi, hồ chứa nước, sàn vệ sinh), định mức: khoảng 2m2/kg </t>
  </si>
  <si>
    <t>INTOC-06 (Chống thấm cho mặt ngoài tường đã tô vữa hoặc đã sơn nước) định mức: 4m2/kg (trên vữa); 7m2/kg (đã sơn nước).</t>
  </si>
  <si>
    <t>INTOC-DN (Ngăn chặn tức thời dòng chảy từ các lỗ rò rỉ, vết nứt).</t>
  </si>
  <si>
    <t xml:space="preserve">INTOC-04 Super (Chống thấm cho bề mặt bê tông (vữa) của sàn sân thượng, sàn vệ sinh, sê nô… lúc khô ráo), định mức: khoảng 2m2/kg </t>
  </si>
  <si>
    <t xml:space="preserve">INTOC-04A (Chống thấm chuyên dùng: trên bê tông lót (ngay trước khi đổ bê tông) hoặc trên bề mặt sàn bê tông (ngay sau khi đổ bê tông), định mức: 2m2/kg </t>
  </si>
  <si>
    <t>INTOC-04N (Chống thấm nghịch - áp lực nước cao cho tầng hầm, hồ nước, hồ bơi trên cao, hố thang máy), định mức: khoảng 1,7m2 - 2m2/kg</t>
  </si>
  <si>
    <t>Keo kháng nước INTOC (Chống thấm, chống dột cho mái tole, vết nứt: sân thượng, tường đứng, phễu thu nước, sàn bê tông; nơi tiếp xúc giữa bê tông và các vật liệu khác)</t>
  </si>
  <si>
    <t>CHẤT CHỐNG THẤM</t>
  </si>
  <si>
    <r>
      <t xml:space="preserve">CỪ TRÀM </t>
    </r>
    <r>
      <rPr>
        <sz val="14"/>
        <color indexed="14"/>
        <rFont val="Times New Roman"/>
        <family val="1"/>
      </rPr>
      <t>(giá đã bao gồm thuế VAT: 0,00%)</t>
    </r>
  </si>
  <si>
    <t xml:space="preserve">Tôn lạnh Đông Á mạ nhôm kẽm, khổ 1,07m (AZ100 bảo hành 10 năm) </t>
  </si>
  <si>
    <t>Tôn lạnh màu Đông Á, khổ 1,07m (bảo hành màu 05 năm; bảo hành thủng 10 năm)</t>
  </si>
  <si>
    <t>Tôn lạnh màu Đông Á sóng ngói RUBI, khổ 1,04m (bảo hành màu 05 năm; bảo hành thủng 10 năm)</t>
  </si>
  <si>
    <t>Tôn lạnh Đông Á, mạ nhôm kẽm, khổ 1,07 m (bảo hành màu 05 năm)</t>
  </si>
  <si>
    <t xml:space="preserve">Công ty CP gạch ngói Đồng Nai, số 119 Điện Biên Phủ, Quận 1, Tp. Hồ Chí Minh, điện thoại: 028.38228124 - 028.38295881, áp dụng từ ngày 13/6/2018 theo Bảng báo giá số 279 của Công ty (loại A1, đã có VAT) </t>
  </si>
  <si>
    <t>TCVN 7711:2007</t>
  </si>
  <si>
    <t>- Ngói nóc (3,3 viên/md)</t>
  </si>
  <si>
    <t>- Ngói rìa (3,0 viên/md)</t>
  </si>
  <si>
    <t>Ngói đất sét nung</t>
  </si>
  <si>
    <t>- Ngói 20 viên/m2 (N12)</t>
  </si>
  <si>
    <t>- Ngói mũi hài lớn 50 viên/m2 (N03.1)</t>
  </si>
  <si>
    <t>- Ngói âm dương 45 viên/m2 (N08)</t>
  </si>
  <si>
    <t>- Ngói nóc 3,0 viên/md (N04)</t>
  </si>
  <si>
    <t>- Ngói Đmi (N011)</t>
  </si>
  <si>
    <t>- Ngói 22 viên/m2 (N01)</t>
  </si>
  <si>
    <r>
      <t>- Ngói 10 viên/m</t>
    </r>
    <r>
      <rPr>
        <vertAlign val="superscript"/>
        <sz val="14"/>
        <color indexed="12"/>
        <rFont val="Times New Roman"/>
        <family val="1"/>
      </rPr>
      <t>2</t>
    </r>
    <r>
      <rPr>
        <sz val="14"/>
        <color indexed="12"/>
        <rFont val="Times New Roman"/>
        <family val="1"/>
      </rPr>
      <t xml:space="preserve"> (sóng lớn, sóng nhỏ, vẩy cá)</t>
    </r>
  </si>
  <si>
    <t>Ngói màu</t>
  </si>
  <si>
    <r>
      <t xml:space="preserve">Tại cửa hàng VLXD của DNTN Trung Liêm; </t>
    </r>
    <r>
      <rPr>
        <b/>
        <sz val="14"/>
        <color indexed="12"/>
        <rFont val="Times New Roman"/>
        <family val="1"/>
      </rPr>
      <t>giá bán chưa bao gồm chi phí vận chuyển đến công trình; ĐT: 02773.923.229</t>
    </r>
  </si>
  <si>
    <r>
      <t xml:space="preserve">Sơn BOSS-SPRING - Cửa hàng TTNT Tường Vy (Địa chỉ: Ngã 3 cầu Ngân Hàng, khóm 1 thị trấn Mỹ An sđt 02773 895 333- 0961 633879) - </t>
    </r>
    <r>
      <rPr>
        <sz val="14"/>
        <color indexed="17"/>
        <rFont val="Times New Roman"/>
        <family val="1"/>
      </rPr>
      <t xml:space="preserve">Áp dụng từ tháng </t>
    </r>
    <r>
      <rPr>
        <sz val="14"/>
        <color indexed="10"/>
        <rFont val="Times New Roman"/>
        <family val="1"/>
      </rPr>
      <t>10/2018</t>
    </r>
    <r>
      <rPr>
        <sz val="14"/>
        <color indexed="17"/>
        <rFont val="Times New Roman"/>
        <family val="1"/>
      </rPr>
      <t xml:space="preserve"> theo Bảng báo giá của Công ty</t>
    </r>
  </si>
  <si>
    <t>Công ty TNHH TÂN TÍN THÀNH, ĐT: (028) 3973 7999 - (028) 3508 9829 - Văn phòng đại diện tại Cao Lãnh, ĐC: số 251, đường 30/4, phường 1, TP. Cao Lãnh, tỉnh Đồng Tháp (áp dụng từ tháng 11/2018 theo Bảng giá của Công ty).</t>
  </si>
  <si>
    <t>5kg/cal</t>
  </si>
  <si>
    <t>0,7kg                  /lon</t>
  </si>
  <si>
    <r>
      <t xml:space="preserve">Cát san lấp: </t>
    </r>
  </si>
  <si>
    <r>
      <t xml:space="preserve">Cty CP Xây lắp &amp; VLXD Đồng Tháp, TP Cao Lãnh (khu vực sông Hậu),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</si>
  <si>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Tiền),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</si>
  <si>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t xml:space="preserve"> Cát đen xây dựng (Cát hạt nhuyễn) - khai thác tại mỏ cát thuộc các khu vực khác</t>
  </si>
  <si>
    <t>Bê tông thương phẩm cung cấp đến khu vực trung tâm thành phố Cao Lãnh, trung tâm huyện Thanh bình; cốt liệu: cát sông Tiền - Đồng Tháp, xi măng công nghiệp đa dụng, phụ gia hóa dẽo</t>
  </si>
  <si>
    <t>- M200, đá 1x2 Thạnh Phú - Đồng Nai, độ sụt (10±2) cm, R28</t>
  </si>
  <si>
    <t>- M250, đá 1x2 Thạnh Phú - Đồng Nai, độ sụt (10±2) cm, R28</t>
  </si>
  <si>
    <t>- M300, đá 1x2 Thạnh Phú - Đồng Nai, độ sụt (10±2) cm, R28</t>
  </si>
  <si>
    <t>Bê tông thương phẩm cung cấp đến khu vực trung tâm thành phố Sa Đéc, trung tâm huyện Châu Thành; cốt liệu: cát sông Tiền - Đồng Tháp, xi măng công nghiệp đa dụng, phụ gia hóa dẽo</t>
  </si>
  <si>
    <t>Tiêu chuẩn 
22 TCN 272-05 </t>
  </si>
  <si>
    <t>Coáng beâtoâng ly taâm phi 300, daøy 5cm</t>
  </si>
  <si>
    <t>Coáng beâtoâng ly taâm phi 400, daøy 5cm</t>
  </si>
  <si>
    <t>Coáng beâtoâng ly taâm phi 600, daøy 6cm</t>
  </si>
  <si>
    <t>Coáng beâtoâng ly taâm phi 800, daøy 8cm</t>
  </si>
  <si>
    <t>Coáng beâtoâng ly taâm phi 1000, daøy 9cm</t>
  </si>
  <si>
    <t>Coáng beâtoâng ly taâm phi 600,  daøy 6cm</t>
  </si>
  <si>
    <t>Gối cống</t>
  </si>
  <si>
    <t>Phi 300</t>
  </si>
  <si>
    <t>Phi 400</t>
  </si>
  <si>
    <t>Phi 600</t>
  </si>
  <si>
    <t>Phi 800</t>
  </si>
  <si>
    <t>Phi 1000</t>
  </si>
  <si>
    <t>Cát san lấp (sông Tiền)</t>
  </si>
  <si>
    <r>
      <rPr>
        <sz val="14"/>
        <color indexed="17"/>
        <rFont val="Times New Roman"/>
        <family val="1"/>
      </rPr>
      <t>Cát xây dựng</t>
    </r>
    <r>
      <rPr>
        <sz val="14"/>
        <color indexed="17"/>
        <rFont val="VNI-Times"/>
        <family val="0"/>
      </rPr>
      <t xml:space="preserve">: Taïi cöûa haøng kinh doanh </t>
    </r>
    <r>
      <rPr>
        <b/>
        <sz val="14"/>
        <color indexed="17"/>
        <rFont val="VNI-Times"/>
        <family val="0"/>
      </rPr>
      <t>VLXD Trần Quốc Toản</t>
    </r>
    <r>
      <rPr>
        <sz val="14"/>
        <color indexed="17"/>
        <rFont val="VNI-Times"/>
        <family val="0"/>
      </rPr>
      <t xml:space="preserve"> - Phường 11 - TPCL</t>
    </r>
  </si>
  <si>
    <r>
      <t xml:space="preserve"> Giá bán tại cửa hàng kinh doanh </t>
    </r>
    <r>
      <rPr>
        <b/>
        <sz val="14"/>
        <color indexed="17"/>
        <rFont val="Times New Roman"/>
        <family val="1"/>
      </rPr>
      <t xml:space="preserve">VLXD Cao Lãnh </t>
    </r>
    <r>
      <rPr>
        <sz val="14"/>
        <color indexed="17"/>
        <rFont val="Times New Roman"/>
        <family val="1"/>
      </rPr>
      <t>(Tắc Thầy Cai - TPCL)</t>
    </r>
  </si>
  <si>
    <t xml:space="preserve">Cát xây dựng (hạt nhuyễn) </t>
  </si>
  <si>
    <t>Thép ống mạ kẽm nhúng nóng</t>
  </si>
  <si>
    <t>QCVN 16:2017/BXD/ TCVN 6477:2016</t>
  </si>
  <si>
    <r>
      <t>Cty CP Gạch khối Tân Kỷ Nguyên,</t>
    </r>
    <r>
      <rPr>
        <b/>
        <sz val="14"/>
        <color indexed="17"/>
        <rFont val="Times New Roman"/>
        <family val="1"/>
      </rPr>
      <t xml:space="preserve"> Đ/c: số 60, Đặng Dung, P. Tân Định, Q1, Tp. Hồ Chí Minh - Đại lý phân phối tại Đồng Tháp: Cty CPXD B&amp;Q, Điện thoại: 02773.592 592. Áp dụng từ ngày </t>
    </r>
    <r>
      <rPr>
        <b/>
        <sz val="14"/>
        <color indexed="10"/>
        <rFont val="Times New Roman"/>
        <family val="1"/>
      </rPr>
      <t>12/2/2019</t>
    </r>
    <r>
      <rPr>
        <b/>
        <sz val="14"/>
        <color indexed="17"/>
        <rFont val="Times New Roman"/>
        <family val="1"/>
      </rPr>
      <t>.</t>
    </r>
  </si>
  <si>
    <t>- Gạch bê tông nhẹ E-Block (EB- 4.0) 60cm x 20 cm x 10cm, 60cm x 20cm x 20cm, Rnén = 4 Mpa</t>
  </si>
  <si>
    <t>- Gạch bê tông nhẹ E-Block (EB-5.0) 60cm x 20 cm x 10cm, 60 cm x 20 cm x 20cm, Rnén = 5 Mpa</t>
  </si>
  <si>
    <t>- Gạch bê tông nhẹ E-Block (EB-7.5) 60cm x 20 cm x 10cm, 60 cm x 20 cm x 20cm, Rnén = 7.5 Mpa</t>
  </si>
  <si>
    <t>- Vữa tô lót EBH-401, 25kg/bao</t>
  </si>
  <si>
    <t>NHÓM NHIÊN LIỆU (Xăng, dầu)</t>
  </si>
  <si>
    <r>
      <rPr>
        <sz val="13"/>
        <color indexed="12"/>
        <rFont val="Times New Roman"/>
        <family val="1"/>
      </rPr>
      <t>Thép</t>
    </r>
    <r>
      <rPr>
        <sz val="13"/>
        <color indexed="12"/>
        <rFont val="VNI-Times"/>
        <family val="0"/>
      </rPr>
      <t xml:space="preserve"> phi 6, phi 8: JIS:G3505-SWRW10;  JIS:G3505-SWRW11; JIS:G3505-SWRW12; </t>
    </r>
    <r>
      <rPr>
        <sz val="13"/>
        <color indexed="12"/>
        <rFont val="Times New Roman"/>
        <family val="1"/>
      </rPr>
      <t>Thép</t>
    </r>
    <r>
      <rPr>
        <sz val="13"/>
        <color indexed="12"/>
        <rFont val="VNI-Times"/>
        <family val="0"/>
      </rPr>
      <t xml:space="preserve"> phi 10-25: JIS:G3115-SD295A</t>
    </r>
  </si>
  <si>
    <t>Gạch bê tông cốt liệu</t>
  </si>
  <si>
    <t>Gạch 4 lỗ, KT: 180x80x80, M75</t>
  </si>
  <si>
    <t>Gạch thẻ, KT: 190x100x50, M100</t>
  </si>
  <si>
    <t>Gạch Block 20, KT: 390x190x190, M75</t>
  </si>
  <si>
    <t>Gạch Block 10, KT: 390x190x100, M75</t>
  </si>
  <si>
    <t>Gạch Block, KT: 390x170x160, M75</t>
  </si>
  <si>
    <t>Gạch thẻ, KT: 180x80x40, M100</t>
  </si>
  <si>
    <r>
      <t xml:space="preserve">Công ty Cổ phần Công nghiệp Ý Mỹ, địa chỉ: Đường số 8, Khu công nghiệp Nhơn Trạch II, xã Nhơn Phú, huyện Nhơn Trạch, tỉnh Đồng Nai, ĐT: 0251 2814044 (áp dụng từ tháng </t>
    </r>
    <r>
      <rPr>
        <b/>
        <sz val="14"/>
        <color indexed="10"/>
        <rFont val="Times New Roman"/>
        <family val="1"/>
      </rPr>
      <t>3/2019</t>
    </r>
    <r>
      <rPr>
        <b/>
        <sz val="14"/>
        <color indexed="17"/>
        <rFont val="Times New Roman"/>
        <family val="1"/>
      </rPr>
      <t>, theo báo giá của Công ty)</t>
    </r>
  </si>
  <si>
    <t>Gạch men 30x60 mài cạnh</t>
  </si>
  <si>
    <t>Gạch men 30x60 đầu len nổi</t>
  </si>
  <si>
    <t>Gạch men 60x60 mài cạnh</t>
  </si>
  <si>
    <t>Gạch granite 60x60 một lớp mài bóng</t>
  </si>
  <si>
    <t>Gạch granite 60x60 hai lớp mài bóng</t>
  </si>
  <si>
    <t>Gạch granite 60x60 hai lớp mài bóng trắng trơn</t>
  </si>
  <si>
    <t>Gạch granite 60x60 hai lớp mài bóng màu đặc biệt</t>
  </si>
  <si>
    <t xml:space="preserve">Gạch granite 60x60 bóng kính toàn phần </t>
  </si>
  <si>
    <t>Gạch granite 30x60 hai lớp mài bóng</t>
  </si>
  <si>
    <t>Gạch granite 30x60 hai lớp màu đặc biệt</t>
  </si>
  <si>
    <t>Nhựa đường đóng phuy Shell Singapore 60/70 (154kg/phuy)</t>
  </si>
  <si>
    <r>
      <t xml:space="preserve">Xi măng Sài Gòn PCB40-MS (XM pooclăng hỗn hợp bền Sunphat), bao 50kg (áp dụng từ </t>
    </r>
    <r>
      <rPr>
        <sz val="12"/>
        <color indexed="10"/>
        <rFont val="Times New Roman"/>
        <family val="1"/>
      </rPr>
      <t>12/2018)</t>
    </r>
    <r>
      <rPr>
        <sz val="12"/>
        <color indexed="12"/>
        <rFont val="Times New Roman"/>
        <family val="1"/>
      </rPr>
      <t xml:space="preserve"> - (giá bán lẻ tại các công trình trên địa bàn tỉnh Đồng Tháp)</t>
    </r>
  </si>
  <si>
    <r>
      <t xml:space="preserve">Công ty TNHH An Khang Thanh Bình, </t>
    </r>
    <r>
      <rPr>
        <b/>
        <sz val="14"/>
        <color indexed="17"/>
        <rFont val="Times New Roman"/>
        <family val="1"/>
      </rPr>
      <t xml:space="preserve">địa chỉ: khóm Tân Thuận, thị trấn Thanh Bình, huyện Thanh Bình, tỉnh Đồng Tháp; Điện thoại: 0913 969127. Áp dụng từ ngày </t>
    </r>
    <r>
      <rPr>
        <b/>
        <sz val="14"/>
        <color indexed="10"/>
        <rFont val="Times New Roman"/>
        <family val="1"/>
      </rPr>
      <t>08/3/2019</t>
    </r>
    <r>
      <rPr>
        <b/>
        <sz val="14"/>
        <color indexed="17"/>
        <rFont val="Times New Roman"/>
        <family val="1"/>
      </rPr>
      <t>.</t>
    </r>
  </si>
  <si>
    <t>KT: 600x200x75</t>
  </si>
  <si>
    <t>KT: 600x200x100</t>
  </si>
  <si>
    <t>KT: 600x200x150</t>
  </si>
  <si>
    <t>Gạch bê tông khí chưng áp AAC - B3</t>
  </si>
  <si>
    <t>KT: 600x200x200</t>
  </si>
  <si>
    <t>Gạch bê tông khí chưng áp AAC - B4</t>
  </si>
  <si>
    <t>Công ty CP Vương Hải - Nhà phân phối: Công ty CP TM-KT-XD Sài Gòn Nguyên Long, đ/c: 524 Võ Văn Kiệt, P Cầu Kho, Quận 1, TPHCM, ĐT: 02 838 379 679 (áp dụng từ ngày 01/4/2019)</t>
  </si>
  <si>
    <t>IEC 60598-1 và                        IEC 60598-2-3:2011</t>
  </si>
  <si>
    <t>QCVN 16:2017/BXD</t>
  </si>
  <si>
    <t xml:space="preserve"> Cát vàng xây dựng (Cát hạt trung) -  khai thác tại mỏ cát thuộc khu vực xã Thường Phước 1, huyện Hồng Ngự </t>
  </si>
  <si>
    <t xml:space="preserve">Cát xây dựng khai thác (hạt trung) </t>
  </si>
  <si>
    <t xml:space="preserve">Cát xây dựng khai thác (hạt nhuyễn) </t>
  </si>
  <si>
    <t xml:space="preserve">- M200, đá 1x2 Tân Cang - Biên Hoà, độ sụt (10±2) cm, R28 </t>
  </si>
  <si>
    <t xml:space="preserve">- M250, đá 1x2 Tân Cang - Biên Hoà, độ sụt (10±2) cm, R28 </t>
  </si>
  <si>
    <t xml:space="preserve">- M300, đá 1x2 Tân Cang - Biên Hoà, độ sụt (10±2) cm, R28 </t>
  </si>
  <si>
    <r>
      <t xml:space="preserve">Bê tông nhựa giao đến chân công trình của bên mua thuộc nội ô thành phố Cao Lãnh trong điều kiện cho phép đối với phương tiện vận chuyển, áp dụng từ ngày </t>
    </r>
    <r>
      <rPr>
        <b/>
        <sz val="14"/>
        <color indexed="10"/>
        <rFont val="Times New Roman"/>
        <family val="1"/>
      </rPr>
      <t>03/01/2017</t>
    </r>
    <r>
      <rPr>
        <b/>
        <sz val="14"/>
        <color indexed="17"/>
        <rFont val="Times New Roman"/>
        <family val="1"/>
      </rPr>
      <t xml:space="preserve"> theo Bảng thông báo giá số 01A/TB-CTY.PKD)</t>
    </r>
  </si>
  <si>
    <t xml:space="preserve">Vải địa kỹ thuật không dệt, sợi dài liên tục, quy cách (4,0mx250m) </t>
  </si>
  <si>
    <r>
      <t xml:space="preserve">Xi măng Sài Gòn PCB40-MS (XM pooclăng hỗn hợp bền Sunphat), bao 50kg (áp dụng từ tháng </t>
    </r>
    <r>
      <rPr>
        <sz val="13"/>
        <color indexed="10"/>
        <rFont val="Times New Roman"/>
        <family val="1"/>
      </rPr>
      <t>12/2018</t>
    </r>
    <r>
      <rPr>
        <sz val="13"/>
        <color indexed="12"/>
        <rFont val="Times New Roman"/>
        <family val="1"/>
      </rPr>
      <t>, theo CV số 64/CV/2018  ngày 12/12/2018 của Công ty cổ phần Phát triển Sài Gòn) - (giá bán lẻ tại các công trình trên địa bàn tỉnh Đồng Tháp)</t>
    </r>
  </si>
  <si>
    <t>QCVN 16:2017/BXD/ TCVN 7959:2011</t>
  </si>
  <si>
    <t>Vữa xây chuyên dụng Cementech, 50kg/bao</t>
  </si>
  <si>
    <t>TCVN 9028:2011</t>
  </si>
  <si>
    <t>Vữa tô chuyên dụng Cementech, 50kg/bao</t>
  </si>
  <si>
    <t>Foam bọt chèn, chai 750ml</t>
  </si>
  <si>
    <t>Bas neo tường</t>
  </si>
  <si>
    <t>Lưới thủy tinh</t>
  </si>
  <si>
    <t>Gạch bê tông đặc, Mác 100</t>
  </si>
  <si>
    <r>
      <t xml:space="preserve">Gạch bê tông khí chưng áp (AAC) Công ty CP gạch khối Tân Kỹ Nguyên - </t>
    </r>
    <r>
      <rPr>
        <b/>
        <sz val="14"/>
        <color indexed="17"/>
        <rFont val="Times New Roman"/>
        <family val="1"/>
      </rPr>
      <t xml:space="preserve">Đơn vị phân phối khu vực Đồng Tháp: Công ty TNHH Xây dựng Thương mại AN ĐỒNG, số 71 Nguyễn Sinh Sắc, khóm Hoà Khánh, Phường 2, Tp. Sa Đéc; Điện thoại: 0939117827 (chị Phương). Áp dụng từ ngày </t>
    </r>
    <r>
      <rPr>
        <b/>
        <sz val="14"/>
        <color indexed="10"/>
        <rFont val="Times New Roman"/>
        <family val="1"/>
      </rPr>
      <t xml:space="preserve">06/5/2019 </t>
    </r>
    <r>
      <rPr>
        <b/>
        <sz val="14"/>
        <color indexed="17"/>
        <rFont val="Times New Roman"/>
        <family val="1"/>
      </rPr>
      <t xml:space="preserve">theo Bảng niêm yết giá số 20 ngày </t>
    </r>
    <r>
      <rPr>
        <b/>
        <sz val="14"/>
        <color indexed="10"/>
        <rFont val="Times New Roman"/>
        <family val="1"/>
      </rPr>
      <t>06/5/2019</t>
    </r>
    <r>
      <rPr>
        <b/>
        <sz val="14"/>
        <color indexed="17"/>
        <rFont val="Times New Roman"/>
        <family val="1"/>
      </rPr>
      <t xml:space="preserve"> của Công ty. </t>
    </r>
    <r>
      <rPr>
        <sz val="14"/>
        <color indexed="17"/>
        <rFont val="Times New Roman"/>
        <family val="1"/>
      </rPr>
      <t>(giá đã bao gồm chi phí vận chuyển đến công trình khu vực tỉnh Đồng Tháp)</t>
    </r>
  </si>
  <si>
    <r>
      <t xml:space="preserve">Công ty TNHH MTV Xây lắp An Giang - Đơn vị phân phối khu vực Đồng Tháp: Công ty TNHH Xây dựng Thương mại AN ĐỒNG, số 71 Nguyễn Sinh Sắc, khóm Hoà Khánh, Phường 2, Tp. Sa Đéc; Điện thoại: 0939117827 (chị Phương). Áp dụng từ ngày 06/5/2019 theo Bảng niêm yết giá số 20 ngày 06/5/2019 của Công ty. </t>
    </r>
    <r>
      <rPr>
        <sz val="14"/>
        <color indexed="17"/>
        <rFont val="Times New Roman"/>
        <family val="1"/>
      </rPr>
      <t>(giá đã bao gồm chi phí vận chuyển đến công trình khu vực thành phố Cao Lãnh)</t>
    </r>
  </si>
  <si>
    <t>- KT: 40x80x180</t>
  </si>
  <si>
    <t>- KT: 50x100x190</t>
  </si>
  <si>
    <t>Gạch bê tông rỗng, Mác 75</t>
  </si>
  <si>
    <t xml:space="preserve"> - 02 lỗ, KT: 80x80x180</t>
  </si>
  <si>
    <t xml:space="preserve"> - 04 lỗ, KT: 80x80x180</t>
  </si>
  <si>
    <t xml:space="preserve"> - 03 lỗ, KT: 100x190x390</t>
  </si>
  <si>
    <t xml:space="preserve"> - 03 lỗ, KT: 190x190x390</t>
  </si>
  <si>
    <t xml:space="preserve"> - 03 lỗ, KT: 90x90x190</t>
  </si>
  <si>
    <t xml:space="preserve"> - 04 lỗ, KT: 90x90x190</t>
  </si>
  <si>
    <t>- KT: 45x90x190</t>
  </si>
  <si>
    <t>Công ty TNHH Hường Ngọc, đ/c: ấp 2, xã Tân Thành B, huyện Tân Hồng, Đồng Tháp, ĐT: 02773 830926; 0932 830187, áp dụng từ tháng 4/2019 theo Bảng báo giá của Công ty.</t>
  </si>
  <si>
    <t>Đèn đường LED Arrlux dòng Luma, 1 LED mô-đun SIA30 30W, quang thông: 4050lm, CRI&gt;70</t>
  </si>
  <si>
    <t>Đèn LED pha FLA60-C,60W, quang thông: 4050lm, CRI&gt;70</t>
  </si>
  <si>
    <t>Đèn LED pha FLB80-C,80W, quang thông: 4050lm, CRI&gt;70</t>
  </si>
  <si>
    <t>Đèn LED pha FLA150-C,150W, quang thông: 4050lm, CRI&gt;70</t>
  </si>
  <si>
    <t>Đèn LED pha FLB240-C,240W, quang thông: 4050lm, CRI&gt;70</t>
  </si>
  <si>
    <t>Đèn LED pha FLB280-C,280W, quang thông: 4050lm, CRI&gt;70</t>
  </si>
  <si>
    <t>Đèn LED pha FLA300-C,300W, quang thông: 4050lm, CRI&gt;70</t>
  </si>
  <si>
    <t>Đèn LED khu vực FLD450,450W, quang thông: 4050lm, CRI&gt;70</t>
  </si>
  <si>
    <t>Đèn đường LED Arrlux dòng Luma, 1 LED mô-đun SIB40 40W, quang thông: 5000lm, CRI&gt;70</t>
  </si>
  <si>
    <t>Đèn đường LED Arrlux dòng Luma, 1 LED mô-đun SIC60 60W, quang thông: 7500lm, CRI&gt;70</t>
  </si>
  <si>
    <t>Đèn đường LED Arrlux dòng Luma, 2 LED mô-đun, SIB80 80W, quang thông: 10000lm, CRI&gt;70</t>
  </si>
  <si>
    <t>Đèn đường LED Arrlux dòng Alpha SLA60 60W, quang thông: 8100lm, CRI&gt;70</t>
  </si>
  <si>
    <t>Đèn đường LED Arrlux dòng Alpha SLB80, 80W, quang thông: 10000lm, CRI&gt;70</t>
  </si>
  <si>
    <t>Đèn đường LED Arrlux dòng Alpha SLA90 90W, quang thông: 12150lm, CRI&gt;70</t>
  </si>
  <si>
    <t>Đèn đường LED Arrlux dòng Alpha SLA120 120W, quang thông: 12600lm, CRI&gt;70</t>
  </si>
  <si>
    <t>Đèn đường LED Arrlux dòng Alpha SLA150 150W, quang thông: 20250lm, CRI&gt;70</t>
  </si>
  <si>
    <t>Đèn đường LED Arrlux dòng Alpha SLB160 160W, quang thông: 20000lm, CRI&gt;70</t>
  </si>
  <si>
    <t>Đèn đường LED Arrlux dòng Alpha SLA180 180W, quang thông: 24300lm, CRI&gt;70</t>
  </si>
  <si>
    <t>Đèn đường LED Arrlux dòng Alpha SLB200 200W, quang thông: 25000lm, CRI&gt;70</t>
  </si>
  <si>
    <t>Đèn đường LED Arrlux dòng Alpha SLB240 240W, quang thông: 30000lm, CRI&gt;70</t>
  </si>
  <si>
    <t>Đèn đường LED Arrlux dòng Alpha SLB320 320W, quang thông: 40000lm, CRI&gt;70</t>
  </si>
  <si>
    <t>Đèn đường LED Arrlux dòng Luma, 2 LED mô-đun, SIC100 100W, quang thông: 125000lm, CRI&gt;70</t>
  </si>
  <si>
    <t>o</t>
  </si>
  <si>
    <t>KT: 80x80x180</t>
  </si>
  <si>
    <t>KT: 50x100x190</t>
  </si>
  <si>
    <t>KT: 100x190x390</t>
  </si>
  <si>
    <t>KT: 190x190x390</t>
  </si>
  <si>
    <t>Gạch bê tông</t>
  </si>
  <si>
    <t>Công ty Cổ phần xây dựng Bách Khoa, Địa chỉ: số 39 Trần Hưng Đạo, P.Mỹ Quý, TP.Long Xuyên, An Giang
- Nhà máy bê tông Châu Thành : Ấp Bình Phú 2 , Xã Bình Hòa , Huyện Châu Thành , An Giang; Điện thoại : 02963.835.787 ;  Fax : 02963.833.787 (đơn giá giao tại Nhà máy và chưa bao gồm thuế VAT, áp dụng từ tháng 5/2019 theo Bảng báo giá của Công ty).</t>
  </si>
  <si>
    <t>Cống BTLT D300 VH</t>
  </si>
  <si>
    <t>Cống BTLT D400 VH</t>
  </si>
  <si>
    <t>Cống BTLT D600 VH</t>
  </si>
  <si>
    <t>Cống BTLT D800 VH</t>
  </si>
  <si>
    <t>Cống BTLT D1000 VH</t>
  </si>
  <si>
    <t>Cống BTLT D300 H10</t>
  </si>
  <si>
    <t>Cống BTLT D400 H10</t>
  </si>
  <si>
    <t>Cống BTLT D600 H10</t>
  </si>
  <si>
    <t>Cống BTLT D800 H10</t>
  </si>
  <si>
    <t>Cống BTLT D1000 H10</t>
  </si>
  <si>
    <t>Cống BTLT D300 H30</t>
  </si>
  <si>
    <t>Cống BTLT D400 H30</t>
  </si>
  <si>
    <t>Cống BTLT D600 H30</t>
  </si>
  <si>
    <t>Cống BTLT D800 H30</t>
  </si>
  <si>
    <t>Cống BTLT D1000 H30</t>
  </si>
  <si>
    <t>TCVN 7888:2014</t>
  </si>
  <si>
    <t xml:space="preserve">Gạch lát vĩa hè: VH 400x400x30 (màu xám) </t>
  </si>
  <si>
    <t>Gạch lát vĩa hè: VH 400x400x30 (màu xanh + màu vàng + màu đỏ)</t>
  </si>
  <si>
    <r>
      <t>m</t>
    </r>
    <r>
      <rPr>
        <vertAlign val="superscript"/>
        <sz val="14"/>
        <color indexed="17"/>
        <rFont val="Times New Roman"/>
        <family val="1"/>
      </rPr>
      <t>2</t>
    </r>
  </si>
  <si>
    <t>Bê tông nhựa nóng C9.5</t>
  </si>
  <si>
    <t>Bê tông nhựa nóng C12.5</t>
  </si>
  <si>
    <t>Bê tông nhựa nóng C19</t>
  </si>
  <si>
    <t>TCVN 8860:2011</t>
  </si>
  <si>
    <t xml:space="preserve">Cát xây dựng (hạt trung) </t>
  </si>
  <si>
    <t>Tôn lạnh màu, sóng ngói, khổ 1,07m (không bảo hành)</t>
  </si>
  <si>
    <t>Vải địa kỹ thuật không dệt, cường độ chịu kéo 12 kN/m</t>
  </si>
  <si>
    <t>Vải địa kỹ thuật không dệt, cường độ chịu kéo 25 kN/m</t>
  </si>
  <si>
    <t>Cường độ chịu kéo 7.5/8.0 kN/m (4x250m)</t>
  </si>
  <si>
    <t>Cường độ chịu kéo 9.5/10 kN/m (4x250m)</t>
  </si>
  <si>
    <t>Cường độ chịu kéo 12/12 kN/m (4x225m)</t>
  </si>
  <si>
    <t>Cường độ chịu kéo 14/14 kN/m(4x175m)</t>
  </si>
  <si>
    <t>Cường độ chịu kéo 15/16 kN/m (4x175m)</t>
  </si>
  <si>
    <t>Cường độ chịu kéo 19/20 kN/m (4x150m)</t>
  </si>
  <si>
    <t>Cường độ chịu kéo 22/23 kN/m (4x150m)</t>
  </si>
  <si>
    <t>Cường độ chịu kéo 25/26 kN/m (4x100m)</t>
  </si>
  <si>
    <t>Cường độ chịu kéo 30/34 kN/m (4x90m)</t>
  </si>
  <si>
    <t>Cường độ chịu kéo 38/40 kN/m (4x60m)</t>
  </si>
  <si>
    <t>Cường độ chịu kéo 45/50 kN/m (4x60m)</t>
  </si>
  <si>
    <t>Cường độ chịu kéo 55/60 kN/m (4x45m)</t>
  </si>
  <si>
    <t>Cường độ chịu kéo 60/65 kN/m (4x45m)</t>
  </si>
  <si>
    <t xml:space="preserve"> Trần khung chìm LÊ TRẦN ChannelTEK Ultra 28, tấm Thạch cao tiêu chuẩn 12.5mm:</t>
  </si>
  <si>
    <t xml:space="preserve"> Trần khung chìm LÊ TRẦN ChannelTEK Pro 28, tấm Thạch cao tiêu chuẩn 9mm:</t>
  </si>
  <si>
    <t xml:space="preserve"> Trần khung chìm LÊ TRẦN MacroTek Ultra 500 mạ nhôm kẽm, tấm Thạch cao tiêu chuẩn 12.5mm:</t>
  </si>
  <si>
    <t xml:space="preserve"> Trần khung chìm LÊ TRẦN MacroTek Ultra 450 mạ nhôm kẽm, tấm Thạch cao tiêu chuẩn 9 mm:</t>
  </si>
  <si>
    <t xml:space="preserve"> Trần khung chìm LÊ TRẦN MacroTek Ultra 400 mạ nhôm kẽm, tấm Thạch cao tiêu chuẩn 9 mm:</t>
  </si>
  <si>
    <t xml:space="preserve"> Trần khung chìm LÊ TRẦN MacroTek S500 mạ nhôm kẽm, tấm Thạch cao tiêu chuẩn 12.5mm:</t>
  </si>
  <si>
    <t xml:space="preserve"> Trần khung chìm LÊ TRẦN MacroTek S450 mạ nhôm kẽm, tấm Thạch cao tiêu chuẩn 9 mm:</t>
  </si>
  <si>
    <t xml:space="preserve"> Trần khung chìm LÊ TRẦN MacroTek S400 mạ nhôm kẽm, tấm Thạch cao tiêu chuẩn 9 mm:</t>
  </si>
  <si>
    <t>Trần kim loại nhôm Aluwin Lay-in, (T- Black) 600x600x0.6mm, màu trắng làm từ hợp kim nhôm siêu bền, đi kèm khung xương đồng bộ và phụ kiện</t>
  </si>
  <si>
    <t>Trần kim loại nhôm Aluwin Lay-in, (T- Black) 600x600x0.7mm, màu trắng làm từ hợp kim nhôm siêu bền, đi kèm khung xương đồng bộ và phụ kiện</t>
  </si>
  <si>
    <t>Trần kim loại nhôm Aluwin Clip in 600x600x0.6mm, màu trắng làm từ hợp kim nhôm siêu bền, đi kèm khung tam giác và phụ kiện</t>
  </si>
  <si>
    <t>Trần kim loại nhôm Aluwin Clip in 600x600x0.7mm, màu trắng làm từ hợp kim nhôm siêu bền, đi kèm khung tam giác và phụ kiện</t>
  </si>
  <si>
    <t>Trần kim loại nhôm Aluwin Clip in 600x1200x0.7mm, màu trắng làm từ hợp kim nhôm siêu bền, đi kèm khung tam giác và phụ kiện</t>
  </si>
  <si>
    <t>Trần kim loại Aluwin rộng 200F chịu gió, màu trắng sơn tỉnh điện cao cấp siêu bền, đi kèm khung xương và phụ kiện</t>
  </si>
  <si>
    <t>Trần kim loại nhôm Aluwin caro Cell 150x150x0.5mm</t>
  </si>
  <si>
    <t>Trần kim loại nhôm Aluwin Striped – B (sọc) 30mm-130mm-180mmx0.6mm, màu trắng sơn tỉnh điện cao cấp siêu bền, đi kèm khung xương và phụ kiện</t>
  </si>
  <si>
    <t>Trần kim loại nhôm Aluwin G85x0.6mm, màu trắng sơn tỉnh điện cao cấp siêu bền, đi kèm khung xương và phụ kiện</t>
  </si>
  <si>
    <t>Trần kim loại nhôm Aluwin 150R-200Rx0.6mm</t>
  </si>
  <si>
    <t>Trần kim loại nhôm Aluwin Z300x0.6mm</t>
  </si>
  <si>
    <t>Trần kim loại nhôm Aluwin GROOVE - U100x0.6mm</t>
  </si>
  <si>
    <t>Trần kim loại nhôm Aluwin V100x0.6mm</t>
  </si>
  <si>
    <t>Trần kim loại nhôm Aluwin 200Ax0.6</t>
  </si>
  <si>
    <t>Trần Nhôm Aluwin</t>
  </si>
  <si>
    <t>Mặt Alu – Aluwin</t>
  </si>
  <si>
    <t>Mặt dựng nhôm Aluwin PE (tấm trong nhà) tấm dày 3mm, bao gồm khung xương thép mạ kẽm</t>
  </si>
  <si>
    <t xml:space="preserve">Mặt dựng nhôm Aluwin PE (tấm trong nhà) tấm dày 4mm, bao gồm khung xương thép mạ kẽm  </t>
  </si>
  <si>
    <t>Mặt dựng nhôm Aluwin PVDF (tấm ngoài trời) tấm dày 3mm, bao gồm khung xương thép mạ kẽm</t>
  </si>
  <si>
    <t>Mặt dựng nhôm Aluwin PVDF (tấm ngoài trời) tấm dày 4mm, bao gồm khung xương thép mạ kẽm</t>
  </si>
  <si>
    <t>Lam Chắn Nắng Nhôm Aluwin</t>
  </si>
  <si>
    <t>Lam nhôm chắn nắng Aluwin hình lá liễu SL 150x24x1,4mm</t>
  </si>
  <si>
    <t>Lam nhôm chắn nắng Aluwin 85Cx0.6mm</t>
  </si>
  <si>
    <t>Sản Phẩm Inox 304 + Cửa Nhôm Kính Cường Lực Aluwin</t>
  </si>
  <si>
    <t>Khung kính cố định cường lực 10ly, kính Aluwin</t>
  </si>
  <si>
    <t>Lan can hộp Inox mờ, Inox 304</t>
  </si>
  <si>
    <t>Lan can Inox D49 dày 2.0ly - inox 304, kính cường lực dày 10ly kính Aluwin</t>
  </si>
  <si>
    <t>Lan can Inox D60 dày 2.0ly - inox 304, kính cường lực dày 10ly kính Aluwin</t>
  </si>
  <si>
    <t>Tay vịn bằng Inox D49 dày 2.0 ly, Inox 304</t>
  </si>
  <si>
    <r>
      <t>m</t>
    </r>
    <r>
      <rPr>
        <vertAlign val="superscript"/>
        <sz val="14"/>
        <color indexed="12"/>
        <rFont val="VNI-Times"/>
        <family val="0"/>
      </rPr>
      <t>2</t>
    </r>
  </si>
  <si>
    <t>TCVN 7745:2007;
 QCVN 16:2017/BXD</t>
  </si>
  <si>
    <t>Gạch thẻ đặc, KT: 50x100x200, M75</t>
  </si>
  <si>
    <t>Gạch thẻ đặc, KT: 40x80x180, M75</t>
  </si>
  <si>
    <t>Gạch Block, KT: 100x190x390, M75</t>
  </si>
  <si>
    <t>Gạch Block 3 lỗ, KT: 190x190x390, M75</t>
  </si>
  <si>
    <t>Gạch Block 4 lỗ, KT: 190x190x390, M75</t>
  </si>
  <si>
    <t>Gạch Block 2 lỗ, KT: 80x80x180, M75</t>
  </si>
  <si>
    <t>Công ty Cổ phần xây dựng Bách Khoa, Địa chỉ: số 39 Trần Hưng Đạo, P.Mỹ Quý, TP.Long Xuyên, An Giang
- Nhà máy bê tông Châu Thành : Ấp Bình Phú 2 , Xã Bình Hòa , Huyện Châu Thành , An Giang; Điện thoại : 02963.835.787 ;  0931 117067: Chị Thắm (đơn giá giao tại Nhà máy và chưa bao gồm thuế VAT, áp dụng từ tháng 5/2019 theo Bảng báo giá của Công ty).</t>
  </si>
  <si>
    <r>
      <t xml:space="preserve">Công ty TNHH TMDV Nguyễn Đình, đ/c: 28/3A, tổ 7, khu phố Bình Giao, phường Thuận Giao, thị xã Thuận An,                                  tỉnh Bình Dương, ĐT: 0650 3717606 (áp dụng từ </t>
    </r>
    <r>
      <rPr>
        <b/>
        <sz val="14"/>
        <color indexed="10"/>
        <rFont val="Times New Roman"/>
        <family val="1"/>
      </rPr>
      <t>01/7/2019</t>
    </r>
    <r>
      <rPr>
        <b/>
        <sz val="14"/>
        <color indexed="12"/>
        <rFont val="Times New Roman"/>
        <family val="1"/>
      </rPr>
      <t>)</t>
    </r>
  </si>
  <si>
    <t xml:space="preserve"> Công ty TNHH Xây dựng - Thương Mại - Dịch vụ Lê Trần (địa chỉ: 25 Trần Bình Trọng - Phường 1 - Quận 5 - Tp HCM điện thoại: 028.3838.2682 -Fax: 028.3923.6549) - giá đã bao gồm chi phí nhân công lắp đặt, không bao gồm sơn nước hoàn thiện</t>
  </si>
  <si>
    <t xml:space="preserve">Công ty  TNHH XDCT Hùng Vương - Đ/c: số 435-437 Hòa Hảo, Phường 5, Quận 10, tp. Hồ Chí Minh, Điện thoại: 028.38534548, 028.38534546 (Giá chưa bao gồm thuế VAT, giá đã bao gồm chi phí vận chuyển, bốc dỡ hai đầu đến tỉnh Đồng Tháp): </t>
  </si>
  <si>
    <r>
      <t xml:space="preserve">Công ty TNHH Gạch Mới Đồng Tháp, địa chỉ nhà máy sản xuất: ấp Tân Thuận A, xã Tân Mỹ, huyện Lấp Vò tỉnh Đồng Tháp. Điện thoại: 0277 6561777. Áp dụng từ ngày </t>
    </r>
    <r>
      <rPr>
        <b/>
        <sz val="14"/>
        <color indexed="10"/>
        <rFont val="Times New Roman"/>
        <family val="1"/>
      </rPr>
      <t xml:space="preserve">01/8/2019 </t>
    </r>
    <r>
      <rPr>
        <b/>
        <sz val="14"/>
        <color indexed="17"/>
        <rFont val="Times New Roman"/>
        <family val="1"/>
      </rPr>
      <t>theo báo giá của Công ty.</t>
    </r>
  </si>
  <si>
    <r>
      <t xml:space="preserve">Công ty Cổ phần Gạch men TaSa, địa chỉ: KCN Thụy Vân, xã Thụy Vân, TP Việt Trì, tỉnh Phú Thọ, ĐT: 0901 080469 (áp dụng từ tháng </t>
    </r>
    <r>
      <rPr>
        <b/>
        <sz val="14"/>
        <color indexed="10"/>
        <rFont val="Times New Roman"/>
        <family val="1"/>
      </rPr>
      <t>8/2019</t>
    </r>
    <r>
      <rPr>
        <b/>
        <sz val="14"/>
        <color indexed="17"/>
        <rFont val="Times New Roman"/>
        <family val="1"/>
      </rPr>
      <t>, theo báo giá của Công ty)</t>
    </r>
  </si>
  <si>
    <t>Gạch trang trí cao cấp Kim Tinh</t>
  </si>
  <si>
    <t xml:space="preserve">
Gạch ốp Ceramic viên Điểm
</t>
  </si>
  <si>
    <t>Gạch ốp mài mặt Porcelain viên Điểm</t>
  </si>
  <si>
    <t>Gạch lát sỏi chống trơn Ceramic (30x30)</t>
  </si>
  <si>
    <t>Gạch lát Ceramic (40x40) theo bộ ốp 40x80 KTS mài cạnh</t>
  </si>
  <si>
    <t>Gạch lát Ceramic KTS mài cạnh (50x50)</t>
  </si>
  <si>
    <t>Gạch lát Ceramic Men Sugar (60x60)</t>
  </si>
  <si>
    <t>Gạch lát Ceramic KTS mài cạnh (60x60)</t>
  </si>
  <si>
    <t>Gạch lát Porcelain Sáng (60x60)</t>
  </si>
  <si>
    <t>Gạch lát Porcelain Đậm (60x60)</t>
  </si>
  <si>
    <t>Gạch lát Porcelain Trắng (60x60)</t>
  </si>
  <si>
    <t>Gạch lát Porcelain Đen (60x60)</t>
  </si>
  <si>
    <t>Gạch lát Porcelain Sugar (60x60)</t>
  </si>
  <si>
    <t>Gạch lát Porcelain Bóng kính toàn phần (80x80)</t>
  </si>
  <si>
    <t>Gạch lát vi tinh (80x80)</t>
  </si>
  <si>
    <t>Gạch lát carving (80x80)</t>
  </si>
  <si>
    <t>Gạch lát carving gold (80x80)</t>
  </si>
  <si>
    <t xml:space="preserve">
Gạch ốp Ceramic (30x45)
</t>
  </si>
  <si>
    <t xml:space="preserve">
Gạch ốp Ceramic (30x60)
</t>
  </si>
  <si>
    <t xml:space="preserve">
Gạch ốp mài mặt Porcelain (30x60)
</t>
  </si>
  <si>
    <t>Gạch ốp Ceramic (40x80)</t>
  </si>
  <si>
    <t>Gạch ốp mài mặt Porcelain (40x80)</t>
  </si>
  <si>
    <t>Gạch lát Porcelain (100x100)</t>
  </si>
  <si>
    <t>Gạch ốp lát Porcelain (60x120)</t>
  </si>
  <si>
    <t>Gạch lát Porcelain (15x60)</t>
  </si>
  <si>
    <t>Gạch lát Porcelain (15x80)</t>
  </si>
  <si>
    <t>Gạch lát Ceramic (30x30) theo bộ ốp 30x60</t>
  </si>
  <si>
    <t>CTY TNHH MTV BÊ TÔNG TICCO, Địa chỉ: Lô 1-6, Khu công nghiệp Mỹ Tho, cầu Bình Đức, Thành phố Mỹ Tho, Tiền Giang, ĐT: 0273 6251018</t>
  </si>
  <si>
    <t>Đá 1 x 2 sàng 22, sàng 25</t>
  </si>
  <si>
    <t>Đá 1 x 2 sàng 22, sàng 25, sàng 27 (loại 2)</t>
  </si>
  <si>
    <t>Đá 4 x 6 QC</t>
  </si>
  <si>
    <t>Đá 9x15</t>
  </si>
  <si>
    <t>Đá 15x20, 20x30</t>
  </si>
  <si>
    <t>Đá 1x2 sàng 22 ly tâm</t>
  </si>
  <si>
    <t>Đá 1x2 sàng 27 ly tâm</t>
  </si>
  <si>
    <t>Đá 0,5 x 2,0 ly tâm</t>
  </si>
  <si>
    <t>Đá 1,0x1,9 ly tâm</t>
  </si>
  <si>
    <t>Đá 1,0x1,6 ly tâm</t>
  </si>
  <si>
    <t>Đá mi sàng ly tâm</t>
  </si>
  <si>
    <t>Cát nhân tạo</t>
  </si>
  <si>
    <t>Đá (0 x 4) Dmax 25</t>
  </si>
  <si>
    <t>Đá (0 x 4) Dmax 37,5</t>
  </si>
  <si>
    <t>Đá (0 x 4) loại 1</t>
  </si>
  <si>
    <t>Đá (0 x 4) loại 2</t>
  </si>
  <si>
    <t>Đá (0 x 4) Dmax 25 ly tâm</t>
  </si>
  <si>
    <t>Đá (0 x 4) Dmax 37,5 ly tâm</t>
  </si>
  <si>
    <r>
      <t xml:space="preserve">Công ty TNHH Phát triển kỹ thuật và Vật liệu xây dựng Đại Viễn, số 16/6, Nguyễn Hiến Lê, Phường 13, Quận Tân Bình, thành phố Hồ Chí Minh, điện thoại: 0906 979196 (áp dụng từ tháng </t>
    </r>
    <r>
      <rPr>
        <b/>
        <sz val="14"/>
        <color indexed="10"/>
        <rFont val="Times New Roman"/>
        <family val="1"/>
      </rPr>
      <t>3/2019</t>
    </r>
    <r>
      <rPr>
        <b/>
        <sz val="14"/>
        <color indexed="17"/>
        <rFont val="Times New Roman"/>
        <family val="1"/>
      </rPr>
      <t>)</t>
    </r>
  </si>
  <si>
    <r>
      <t xml:space="preserve">Đá ANTRACO: Giá đã bao gồm chi phí giao hàng xuống phương tiện thủy tại Bến cảng Công ty An traco và thuế VAT (áp dụng từ ngày 01/01/2019 theo Thông báo giá bán đá xây dựng số 01/2018-TBG.CT ngày 01 tháng 12 năm 2018 của Công ty TNHH Liên doanh ANTRACO), </t>
    </r>
    <r>
      <rPr>
        <b/>
        <sz val="14"/>
        <color indexed="12"/>
        <rFont val="Times New Roman"/>
        <family val="1"/>
      </rPr>
      <t xml:space="preserve">Đ/c: ấp Lò Rèn, xã Châu lăng, huyện Tri Tôn, tỉnh An Giang. Điện thoại: 0296.3874616 – 0296.3874775. </t>
    </r>
  </si>
  <si>
    <t>Tên mỏ cát</t>
  </si>
  <si>
    <t>Địa điểm mỏ cát</t>
  </si>
  <si>
    <t>Mỏ cát từ Hồng Ngự đến Sa Đéc</t>
  </si>
  <si>
    <t>Mỏ cát Phú Thuận B (Ngự Bình)</t>
  </si>
  <si>
    <t>Mỏ cát Phú Thuận B (Chợ Vàm)</t>
  </si>
  <si>
    <t xml:space="preserve">Mỏ cát Tân Hòa, Tân Huề </t>
  </si>
  <si>
    <t>xã Tân Hòa, Tân Huề huyện Thanh Bình</t>
  </si>
  <si>
    <t>xã Phú Thuận B, huyện Hồng Ngự</t>
  </si>
  <si>
    <t>Khu 2 A, B: xã Long Khánh A, Long Khánh B huyện Hồng Ngự</t>
  </si>
  <si>
    <t>Khu 1: Xã Thường Thới Tiền, huyện Hồng Ngự</t>
  </si>
  <si>
    <t>Khu 6: xã Tân Thạnh, Tân Bình huyện Thanh Bình</t>
  </si>
  <si>
    <t>Mỏ cát An Phong</t>
  </si>
  <si>
    <t>xã An Phong huyện Thanh Bình</t>
  </si>
  <si>
    <t>Mỏ cát Tân Thạnh</t>
  </si>
  <si>
    <t>xã Tân Thạnh huyện Thanh Bình</t>
  </si>
  <si>
    <t>Mỏ cát Tân Thuận Đông, Tân Thuận Tây</t>
  </si>
  <si>
    <t>xã Tân Thuận Đông, Tân Thuận Tây TP Cao Lãnh</t>
  </si>
  <si>
    <t>Mỏ cát Bình Hàng Tây</t>
  </si>
  <si>
    <t>xã Mỹ Xương, Bình Hàng Trung, Bình Hàng Tây huyện Cao Lãnh</t>
  </si>
  <si>
    <t>Mỏ cát Bình Thạnh, An Hiệp (1)</t>
  </si>
  <si>
    <t>Mỏ cát Bình Thạnh, An Hiệp (2)</t>
  </si>
  <si>
    <t>Mỏ cát An Nhơn</t>
  </si>
  <si>
    <t>xã An Nhơn huyện Chân Thành</t>
  </si>
  <si>
    <t>Mỏ cát Tân Thành, Định Yên</t>
  </si>
  <si>
    <t>xã Tân Thành huyện Lai Vung, xã Định Yên huyện Lấp Vò</t>
  </si>
  <si>
    <t>Khu 7: xã Tân Khánh Trung huyện Lấp Vò, xã Mỹ Xương huyện Cao Lãnh</t>
  </si>
  <si>
    <t>Mỏ cát Mỹ Xương - Phường 11</t>
  </si>
  <si>
    <t xml:space="preserve">Mỏ cát Tân Mỹ </t>
  </si>
  <si>
    <t>xã Tân Mỹ, xã Tân Khánh Trung huyện Lấp Vò</t>
  </si>
  <si>
    <t>Mỏ cát Định yên</t>
  </si>
  <si>
    <t>Mỏ cát Định An</t>
  </si>
  <si>
    <t>xã Định Yên huyện Lấp Vò</t>
  </si>
  <si>
    <t>xã Định An huyện Lấp Vò</t>
  </si>
  <si>
    <r>
      <t xml:space="preserve">Xi măng LAVICA PCB 40, bao 50kg </t>
    </r>
    <r>
      <rPr>
        <sz val="14"/>
        <color indexed="12"/>
        <rFont val="Times New Roman"/>
        <family val="1"/>
      </rPr>
      <t>(Đơn giá do Công ty cung cấp)</t>
    </r>
  </si>
  <si>
    <t>Xi măng STARMAX PCB 40, bao 50kg (Đơn giá do Công ty cung cấp)</t>
  </si>
  <si>
    <t>Xi măng FICO PCB40, bao 50kg (áp dụng từ ngày 14/12/2017 theo CV số 2168/CV-XN.TTDV của Công ty)</t>
  </si>
  <si>
    <t>Khu 5.1: xã Phú Ninh huyện Tam Nông; xã Tân Qưới, xã An Phong huyện Thanh Bình</t>
  </si>
  <si>
    <t>Khu 5.2: xã Tân Qưới, xã An Phong huyện, xã Tân Bình huyện Thanh Bình</t>
  </si>
  <si>
    <t>Mỏ cát Thường Phước 1</t>
  </si>
  <si>
    <t>xã Thường Phước 1, huyện Hồng Ngự</t>
  </si>
  <si>
    <t>Xã An Hòa, An Long huyện Tam Nông, xã Phú Thuận B, huyện Hồng Ngự</t>
  </si>
  <si>
    <t>Mỏ cát Bình Thạnh</t>
  </si>
  <si>
    <t>Cát san lấp;     Cát xây dựng</t>
  </si>
  <si>
    <t>Mỏ cát An Hòa, An Long</t>
  </si>
  <si>
    <t>xã Bình Thạnh huyện Cao Lãnh</t>
  </si>
  <si>
    <t>xã Bình Thạnh huyện Cao Lãnh, xã An Hiệp huyện Châu Thành</t>
  </si>
  <si>
    <t>Cty CP Đầu tư PTN &amp; KCN Đồng Tháp, TP Cao Lãnh (áp dụng theo Công văn số 314/HIDICO-SXKD của Công ty)</t>
  </si>
  <si>
    <r>
      <t xml:space="preserve">Công ty TNHH TÍN PHÁT CAO LÃNH, </t>
    </r>
    <r>
      <rPr>
        <b/>
        <sz val="14"/>
        <color indexed="17"/>
        <rFont val="Times New Roman"/>
        <family val="1"/>
      </rPr>
      <t xml:space="preserve">địa chỉ: Ấp Mỹ Đông 4, xã Mỹ Thọ, huyện Cao Lãnh, tỉnh Đồng Tháp; Điện thoại: 0277 6565777 - Di động: 0988 803 809. Áp dụng từ ngày </t>
    </r>
    <r>
      <rPr>
        <b/>
        <sz val="14"/>
        <color indexed="10"/>
        <rFont val="Times New Roman"/>
        <family val="1"/>
      </rPr>
      <t>10/10/2019</t>
    </r>
    <r>
      <rPr>
        <b/>
        <sz val="14"/>
        <color indexed="17"/>
        <rFont val="Times New Roman"/>
        <family val="1"/>
      </rPr>
      <t xml:space="preserve"> (Theo Bảng báo giá của Công ty)</t>
    </r>
  </si>
  <si>
    <t>Gạch bê tông đặc, KT 40 x 80 x 180; Mác 75, trọng lượng 1,18kg/viên</t>
  </si>
  <si>
    <t>Gạch bê tông đặc, KT 45 x 90 x 190; Mác 75, trọng lượng 1,68kg/viên</t>
  </si>
  <si>
    <t>Gạch bê tông đặc, KT 50 x 100 x 190; Mác 75, trọng lượng 2,0kg/viên</t>
  </si>
  <si>
    <t>Gạch bê tông 4 lỗ, KT 80 x 80 x 180; Mác 75, trọng lượng 2,1kg/viên</t>
  </si>
  <si>
    <t>Gạch bê tông 3 lỗ, KT 100 x 190 x 390, Mác 75, trọng lượng 10,68kg/viên</t>
  </si>
  <si>
    <t>Gạch bê tông 4 lỗ, KT 190 x 190 x 390, Mác 75, trọng lượng 17,86kg/viên</t>
  </si>
  <si>
    <t>Gạch bê tông đặc, KT 40 x 80 x 180; Mác 100, trọng lượng 1,18kg/viên</t>
  </si>
  <si>
    <t>Gạch bê tông đặc, KT 45 x 90 x 190; Mác 100, trọng lượng 1,68kg/viên</t>
  </si>
  <si>
    <t>Gạch bê tông đặc, KT 50 x 100 x 190; Mác 100, trọng lượng 2,0kg/viên</t>
  </si>
  <si>
    <t>Gạch bê tông đặc, KT 40 x 80 x 190; Mác 100, trọng lượng 1,3kg/viên</t>
  </si>
  <si>
    <t>Gạch bê tông đặc, KT 50 x 100 x 200; Mác 100, trọng lượng 2,1kg/viên</t>
  </si>
  <si>
    <t>Xi măng INSEE PCB 40, bao 50kg (đơn giá khảo sát tại Doanh nghiệp tư nhân Hữu Tâm, địa chỉ: số 136 QL30, Phường Mỹ Phú, TP. Cao Lãnh, tỉnh Đồng Tháp)</t>
  </si>
  <si>
    <t>Gạch Block bê tông bọt HIDICO-CLC kích thước 8x20x60 cm, 10x20x60 cm, 15x20x60 cm, 20x20x60 cm, cấp B2,5, KL thể tích khô 800kg/m3,  Rnén = 2,5 Mpa</t>
  </si>
  <si>
    <t xml:space="preserve">     Căn cứ Nghị định số 68/2019/NĐ-CP ngày 14 tháng 8 năm 2019 của  Chính phủ  về quản lý chi phí đầu tư xây dựng; </t>
  </si>
  <si>
    <t>Công suất khai thác (m3/năm)</t>
  </si>
  <si>
    <t>Trữ lượng khai thác còn lại (m3/năm)</t>
  </si>
  <si>
    <t>Xi măng Vicem Hà tiên 1 con lân PCB 40, bao 50kg (đơn giá khảo sát tại Doanh nghiệp tư nhân Hữu Tâm, địa chỉ: số 136 QL30, Phường Mỹ Phú, TP. Cao Lãnh, tỉnh Đồng Tháp)</t>
  </si>
  <si>
    <r>
      <t>Taïi nôi khai thaùc, coù phí moâi tröôøng (</t>
    </r>
    <r>
      <rPr>
        <b/>
        <sz val="14"/>
        <color indexed="17"/>
        <rFont val="Times New Roman"/>
        <family val="1"/>
      </rPr>
      <t xml:space="preserve">Phụ lục 1: Địa chỉ mỏ cát và trữ lượng mỏ cát) </t>
    </r>
  </si>
  <si>
    <t>Khu 3: xã Phú Thuận B huyện Hồng Ngự</t>
  </si>
  <si>
    <t>Khu 3A: xã Phú Thuận B huyện Hồng Ngự</t>
  </si>
  <si>
    <t xml:space="preserve">Cát xây dựng </t>
  </si>
  <si>
    <t>Đá 4x6 Thạnh Phú</t>
  </si>
  <si>
    <t>Đá 0x4 Thạnh Phú</t>
  </si>
  <si>
    <t xml:space="preserve">Đá mi sàn </t>
  </si>
  <si>
    <t xml:space="preserve">Đá mi bụi </t>
  </si>
  <si>
    <r>
      <t>m</t>
    </r>
    <r>
      <rPr>
        <vertAlign val="superscript"/>
        <sz val="14"/>
        <color indexed="12"/>
        <rFont val="VNI-Times"/>
        <family val="0"/>
      </rPr>
      <t>3</t>
    </r>
  </si>
  <si>
    <t>Ngói màu (Nhóm 1: M001; M002; M004; M005)</t>
  </si>
  <si>
    <t>- Ngói thu lôi (01 viên lợp có gắn giá ống + 01 nắp chụp bằng cao su)</t>
  </si>
  <si>
    <t>- Sơn ngói (trọng lượng 02 kg, gồm 13 màu tương ứng)</t>
  </si>
  <si>
    <t>hộp</t>
  </si>
  <si>
    <t>- Tấm lợp thay vữa (bộ dài 3m)</t>
  </si>
  <si>
    <t>bộ</t>
  </si>
  <si>
    <t>- Ngói lấy sáng Thái Lan, KT: (33x42) cm, 10viên/m2</t>
  </si>
  <si>
    <t>- Máng xối (thanh dài 2m)</t>
  </si>
  <si>
    <t>thanh</t>
  </si>
  <si>
    <t>- Thanh mè (thanh dài 4m, dày 0,55mm)</t>
  </si>
  <si>
    <t>- Kẹp ngói cắt (hộp 50 cái)</t>
  </si>
  <si>
    <t>- Tấm dán ngói</t>
  </si>
  <si>
    <r>
      <t>- Ngói lợp 10 viên/m</t>
    </r>
    <r>
      <rPr>
        <vertAlign val="superscript"/>
        <sz val="14"/>
        <color indexed="12"/>
        <rFont val="Times New Roman"/>
        <family val="1"/>
      </rPr>
      <t>2</t>
    </r>
    <r>
      <rPr>
        <sz val="14"/>
        <color indexed="12"/>
        <rFont val="Times New Roman"/>
        <family val="1"/>
      </rPr>
      <t xml:space="preserve"> </t>
    </r>
  </si>
  <si>
    <t>Carboncor Asphalt CA 6.7 (25kg/bao)</t>
  </si>
  <si>
    <t>Carboncor Asphalt CA 9.5 (25kg/bao)</t>
  </si>
  <si>
    <t xml:space="preserve">Carboncor Asphalt CA 19 (bê tông nhựa rỗng Carbon; 25kg/bao) </t>
  </si>
  <si>
    <t>Lam nhôm chắn nắng Aluwin hình thoi 200x25x2mm</t>
  </si>
  <si>
    <t>NHÓM NHIÊN LIỆU (xăng, dầu)</t>
  </si>
  <si>
    <t xml:space="preserve">CÔNG TY CP CARBON VIỆT NAM (ĐC: Số 2, đường số 1, KCN Thạnh Phú, xã Thạnh Phú, huyện Vĩnh Cữu, Đồng Nai; điện thoại: 0773 255 119 - A.Quang) (đã có VAT, áp dụng từ 01/2018) </t>
  </si>
  <si>
    <r>
      <rPr>
        <b/>
        <sz val="14"/>
        <color indexed="17"/>
        <rFont val="Times New Roman"/>
        <family val="1"/>
      </rPr>
      <t>Công</t>
    </r>
    <r>
      <rPr>
        <b/>
        <sz val="14"/>
        <color indexed="17"/>
        <rFont val="VNI-Times"/>
        <family val="0"/>
      </rPr>
      <t xml:space="preserve"> ty  CP Xaây laép &amp; VLXD Ñoàng Thaùp (giaù giao taïi xưởng sản xuất trong KCN Trần Quốc Toản, treân phöông tieän beân mua) </t>
    </r>
    <r>
      <rPr>
        <b/>
        <sz val="14"/>
        <color indexed="17"/>
        <rFont val="Times New Roman"/>
        <family val="1"/>
      </rPr>
      <t xml:space="preserve">áp dụng từ ngày </t>
    </r>
    <r>
      <rPr>
        <b/>
        <sz val="14"/>
        <color indexed="10"/>
        <rFont val="Times New Roman"/>
        <family val="1"/>
      </rPr>
      <t>02/01/2020</t>
    </r>
    <r>
      <rPr>
        <b/>
        <sz val="14"/>
        <color indexed="17"/>
        <rFont val="Times New Roman"/>
        <family val="1"/>
      </rPr>
      <t xml:space="preserve"> (theo Thông báo số </t>
    </r>
    <r>
      <rPr>
        <b/>
        <sz val="14"/>
        <color indexed="10"/>
        <rFont val="Times New Roman"/>
        <family val="1"/>
      </rPr>
      <t>01/TB.Cty - NMBT</t>
    </r>
    <r>
      <rPr>
        <b/>
        <sz val="14"/>
        <color indexed="17"/>
        <rFont val="Times New Roman"/>
        <family val="1"/>
      </rPr>
      <t xml:space="preserve"> ngày</t>
    </r>
    <r>
      <rPr>
        <b/>
        <sz val="14"/>
        <color indexed="10"/>
        <rFont val="Times New Roman"/>
        <family val="1"/>
      </rPr>
      <t xml:space="preserve"> 02/01/2020</t>
    </r>
    <r>
      <rPr>
        <b/>
        <sz val="14"/>
        <color indexed="17"/>
        <rFont val="Times New Roman"/>
        <family val="1"/>
      </rPr>
      <t xml:space="preserve"> của Công ty)</t>
    </r>
  </si>
  <si>
    <r>
      <t xml:space="preserve">Cty  CP Xaây laép &amp; VLXD Ñoàng Thaùp (giaù giao leân phöông tieän beân mua taïi xưởng sản xuất (Khu CN Trần Quốc Toản - Phường 11) </t>
    </r>
    <r>
      <rPr>
        <b/>
        <sz val="14"/>
        <color indexed="12"/>
        <rFont val="Times New Roman"/>
        <family val="1"/>
      </rPr>
      <t xml:space="preserve">áp dụng từ ngày </t>
    </r>
    <r>
      <rPr>
        <b/>
        <sz val="14"/>
        <color indexed="10"/>
        <rFont val="Times New Roman"/>
        <family val="1"/>
      </rPr>
      <t xml:space="preserve">02/01/2019 </t>
    </r>
    <r>
      <rPr>
        <b/>
        <sz val="14"/>
        <color indexed="12"/>
        <rFont val="Times New Roman"/>
        <family val="1"/>
      </rPr>
      <t xml:space="preserve">(theo Thông báo số </t>
    </r>
    <r>
      <rPr>
        <b/>
        <sz val="14"/>
        <color indexed="10"/>
        <rFont val="Times New Roman"/>
        <family val="1"/>
      </rPr>
      <t xml:space="preserve">01/TB.Cty-NMBT ngày 02/01/2020 </t>
    </r>
    <r>
      <rPr>
        <b/>
        <sz val="14"/>
        <color indexed="12"/>
        <rFont val="Times New Roman"/>
        <family val="1"/>
      </rPr>
      <t>của Công ty), ĐT: 02773 890366</t>
    </r>
  </si>
  <si>
    <t>- Cọc BTCT 20x20cmx800N, M250 đá 1x2 Thạnh phú- Đồng Nai, sắt chủ phi 14, sức chịu tải của cọc theo vật liệu tối đa 50 tấn</t>
  </si>
  <si>
    <t>- Cọc BTCT 30x30cmx800N, M300 đá 1x2 Thạnh phú- Đồng Nai, sắt chủ phi 18, sức chịu tải của cọc theo vật liệu tối đa 140 tấn</t>
  </si>
  <si>
    <t>- Cọc BTCT 25x25cmx800N, M250 đá 1x2 Thạnh phú- Đồng Nai, sắt chủ phi 16, sức chịu tải của cọc theo vật liệu tối đa 80 tấn</t>
  </si>
  <si>
    <r>
      <t xml:space="preserve">Công ty CP Xây Lắp &amp; VLXD Đồng Tháp, điện thoại : 0277.3858959 - 3872717, nhà máy bê tông: 0277.3890366, áp dụng từ ngày </t>
    </r>
    <r>
      <rPr>
        <b/>
        <sz val="14"/>
        <color indexed="10"/>
        <rFont val="Times New Roman"/>
        <family val="1"/>
      </rPr>
      <t>02/01/2020,</t>
    </r>
    <r>
      <rPr>
        <b/>
        <sz val="14"/>
        <color indexed="17"/>
        <rFont val="Times New Roman"/>
        <family val="1"/>
      </rPr>
      <t xml:space="preserve"> theo Thông báo số </t>
    </r>
    <r>
      <rPr>
        <b/>
        <sz val="14"/>
        <color indexed="10"/>
        <rFont val="Times New Roman"/>
        <family val="1"/>
      </rPr>
      <t>02/TB.CTy-NMB</t>
    </r>
    <r>
      <rPr>
        <b/>
        <sz val="14"/>
        <color indexed="10"/>
        <rFont val="Times New Roman"/>
        <family val="1"/>
      </rPr>
      <t>T ngày 02/01/2020</t>
    </r>
    <r>
      <rPr>
        <b/>
        <sz val="14"/>
        <color indexed="17"/>
        <rFont val="Times New Roman"/>
        <family val="1"/>
      </rPr>
      <t xml:space="preserve"> của Công ty, chưa bao gồm chi phí bơm) </t>
    </r>
  </si>
  <si>
    <r>
      <t>Xi măng Hạ Long, bao 50kg (áp dụng từ 01/01/2020</t>
    </r>
    <r>
      <rPr>
        <sz val="14"/>
        <color indexed="12"/>
        <rFont val="Times New Roman"/>
        <family val="1"/>
      </rPr>
      <t xml:space="preserve">, theo CV số 1124/TB-VCHL-KDTT ngày 30/12/2019 của Công ty) </t>
    </r>
  </si>
  <si>
    <t xml:space="preserve">Cống Bê tông vỉa hè, mác 300 </t>
  </si>
  <si>
    <t xml:space="preserve">Cống Bê tông 0,65 HL93 (cấp tải tương đương H10-X60) mác 300 </t>
  </si>
  <si>
    <t xml:space="preserve">Cống Bê tông HL93, (cấp tải tương đương H30-HK 80), mác 300 </t>
  </si>
  <si>
    <t>Công ty TNHH Kova Nanopro; đ/c: 92G-92H Nguyễn Hữu Cảnh, P.22, Q. Bình Thạnh, TP. Hồ Chí Minh; ĐT: 036.913.8191</t>
  </si>
  <si>
    <t>- Bột trét ngoại thất KOVA Vila (bao 40kg)</t>
  </si>
  <si>
    <t>- Sơn lót nột thất kháng kiềm KOVA K-108 (thùng 25kg)</t>
  </si>
  <si>
    <t>- Sơn nột thất KOVA Vila (thùng 25kg)</t>
  </si>
  <si>
    <t>- Sơn lót ngoại thất kháng kiềm KOVA K-208 (thùng 25kg)</t>
  </si>
  <si>
    <t>- Sơn ngoại thất KOVA Vila (thùng 20kg)</t>
  </si>
  <si>
    <t xml:space="preserve">- Mastic chịu ẩm KOVA SK-6 </t>
  </si>
  <si>
    <t>- Sơn công nghiệp đa năng KOVA CT-08</t>
  </si>
  <si>
    <t xml:space="preserve">- Sơn công nghiệp Epoxy KOVA KL-5 sàn </t>
  </si>
  <si>
    <t xml:space="preserve">- Mastic Epoxy KOVA KL-5 sàn </t>
  </si>
  <si>
    <t>- Sơn công nghiệp Epoxy KOVA KL-5 tường</t>
  </si>
  <si>
    <t>- Chất chống thấm KOVA CT-11A hai thành phần (35kg)</t>
  </si>
  <si>
    <t>- Bột trét nội thất KOVA MSG (bao 40kg)</t>
  </si>
  <si>
    <t xml:space="preserve">     Sở Xây dựng công bố giá bán một số vật liệu xây dựng trên thị trường tỉnh Đồng Tháp như sau:</t>
  </si>
  <si>
    <r>
      <t>Công ty CP công nghiệp gốm sứ Taicera, địa chỉ: huyện Long Thành, tỉnh Đồng Nai: ĐT: 0918. 757 914 (A Khanh); đã có VAT (áp dụng từ ngày</t>
    </r>
    <r>
      <rPr>
        <b/>
        <sz val="14"/>
        <color indexed="10"/>
        <rFont val="Times New Roman"/>
        <family val="1"/>
      </rPr>
      <t xml:space="preserve"> 01/01/2020</t>
    </r>
    <r>
      <rPr>
        <b/>
        <sz val="14"/>
        <color indexed="17"/>
        <rFont val="Times New Roman"/>
        <family val="1"/>
      </rPr>
      <t xml:space="preserve"> theo Bảng báo giá của Công ty)</t>
    </r>
  </si>
  <si>
    <t>Gạch men (ceramic)</t>
  </si>
  <si>
    <t>- 30x30 (màu nhạt)</t>
  </si>
  <si>
    <t>- 30x30 (màu đậm)</t>
  </si>
  <si>
    <t>- 40x40 (màu nhạt)</t>
  </si>
  <si>
    <t>- 60x30 (màu nhạt)</t>
  </si>
  <si>
    <t>- 60x30 (màu đậm)</t>
  </si>
  <si>
    <t>- 60x60 (màu nhạt)</t>
  </si>
  <si>
    <t>- 60x60 (màu đậm)</t>
  </si>
  <si>
    <t>Gạch bóng toàn phần cao cấp</t>
  </si>
  <si>
    <t>- 80 x 80 (màu nhạt)</t>
  </si>
  <si>
    <r>
      <t>- 80x80 (</t>
    </r>
    <r>
      <rPr>
        <sz val="14"/>
        <color indexed="17"/>
        <rFont val="Times New Roman"/>
        <family val="1"/>
      </rPr>
      <t>màu đậm)</t>
    </r>
  </si>
  <si>
    <t>- 100x100 (màu nhạt)</t>
  </si>
  <si>
    <t>Gạch thạch Anh (Granite hạt mè):</t>
  </si>
  <si>
    <t>Gạch thạch Anh (Granite nhân tạo):</t>
  </si>
  <si>
    <t xml:space="preserve">Công ty TNHH Ngói bê tông SCG (Việt Nam) - Địa chỉ: Số 9, đường số 10, KCN Việt Nam - Singapore, TX. Thuận An, tỉnh Bình Dương, ĐT: 0906 553 808 (A. Bình) (giá bán đến chân công trình trên địa bàn tỉnh Đồng Tháp) </t>
  </si>
  <si>
    <r>
      <t xml:space="preserve">-Sơn </t>
    </r>
    <r>
      <rPr>
        <sz val="14"/>
        <color indexed="17"/>
        <rFont val="Times New Roman"/>
        <family val="1"/>
      </rPr>
      <t>nước trong nhà bán bóng - trắng (K-5500)</t>
    </r>
  </si>
  <si>
    <r>
      <t xml:space="preserve">-Sơn </t>
    </r>
    <r>
      <rPr>
        <sz val="14"/>
        <color indexed="17"/>
        <rFont val="Times New Roman"/>
        <family val="1"/>
      </rPr>
      <t>nước trong nhà bán bóng - màu nhạt OW, P</t>
    </r>
  </si>
  <si>
    <t>- Sơn nước ngoài trời, không bóng - màu nhạt OW, P</t>
  </si>
  <si>
    <r>
      <t xml:space="preserve"> - Sơn</t>
    </r>
    <r>
      <rPr>
        <sz val="14"/>
        <color indexed="17"/>
        <rFont val="Times New Roman"/>
        <family val="1"/>
      </rPr>
      <t xml:space="preserve"> chống thấm, không bóng - màu nhạt OW, P</t>
    </r>
  </si>
  <si>
    <r>
      <t xml:space="preserve"> - Sơn</t>
    </r>
    <r>
      <rPr>
        <sz val="14"/>
        <color indexed="17"/>
        <rFont val="Times New Roman"/>
        <family val="1"/>
      </rPr>
      <t xml:space="preserve"> chống thấm, bóng - màu nhạt OW, P</t>
    </r>
  </si>
  <si>
    <t>CV-50-0,6/1KV</t>
  </si>
  <si>
    <t>CV-240-0,6/1KV</t>
  </si>
  <si>
    <t>CV-300-0,6/1KV</t>
  </si>
  <si>
    <t>CVV-6,0 (1x7/1.04)-0,6/1KV</t>
  </si>
  <si>
    <t>Dây đồng trần xoắn C10</t>
  </si>
  <si>
    <t>Thanh rui meø theùp maï hôïp kim nhoâm keõm cöôøng ñoä cao - BLUESCOPE LYSAGHT (Baûo haønh 25 naêm)</t>
  </si>
  <si>
    <t>Phuï Kieän ñi keøm theùp maï hôïp kim nhoâm keõm - BLUESCOPE LYSAGHT</t>
  </si>
  <si>
    <t xml:space="preserve"> - Vaät tö heä vì keøo theùp 2 lôùp, ( Baûo haønh 25 naêm) chöa tính coâng laép ñaët Ngoùi,ñôn giaù tính treân m2 maùi</t>
  </si>
  <si>
    <t xml:space="preserve"> - Vaät tö heä vì keøo theùp 3 lôùp,( Baûo haønh 25 naêm) chöa tính coâng laép ñaët Ngoùi, ñôn giaù tính treân m2 maùi</t>
  </si>
  <si>
    <t xml:space="preserve"> - Vaät tö heä vì keøo theùp maùi beâ toâng, ( Baûo haønh 25 naêm) chöa tính coâng laép ñaët Ngoùi, ñôn giaù tính treân m2 maùi</t>
  </si>
  <si>
    <t xml:space="preserve">Khung theùp, Xaø goà theùp khaåu ñoä lôùn, maï keõm cöôøng ñoä cao Lysaght Zinc Hi Ten </t>
  </si>
  <si>
    <t>Toân LYSAGHT  TRIMDEK  OPTIMA - rộng 1015mm</t>
  </si>
  <si>
    <t>LYSAGHT TRIMDEK 0.43mmAPTx1015mm-COLORBONDXRW-G550AZ150</t>
  </si>
  <si>
    <t>Tấm lợp  LYSAGHT MULTICLAD  - rộng 1110mm  (Chỉ duøng cho vaùch)</t>
  </si>
  <si>
    <t xml:space="preserve">Phụ kieän cuûa Toân LYSAGHT  KLIP-LOK </t>
  </si>
  <si>
    <t>con</t>
  </si>
  <si>
    <t>6m</t>
  </si>
  <si>
    <t>50m</t>
  </si>
  <si>
    <t>Caùi</t>
  </si>
  <si>
    <r>
      <t>Xaø goà, thanh giaøn, vì keøo theùp maï hôïp kim nhoâm keõm cöôøng ñoä cao - BLUESCOPE LYSAGHT</t>
    </r>
    <r>
      <rPr>
        <b/>
        <sz val="14"/>
        <color indexed="12"/>
        <rFont val="VNI Times"/>
        <family val="0"/>
      </rPr>
      <t xml:space="preserve"> (Baûo haønh 25 naêm)</t>
    </r>
  </si>
  <si>
    <t>Hệ giàn thép Smartruss-Bluescope lysaght cho mái ngói</t>
  </si>
  <si>
    <t>Hệ giàn thép Smartruss-Bluescope lysaght cho mái bê tông</t>
  </si>
  <si>
    <r>
      <rPr>
        <b/>
        <sz val="14"/>
        <color indexed="12"/>
        <rFont val="Times New Roman"/>
        <family val="1"/>
      </rPr>
      <t xml:space="preserve">Hệ giàn thép Smartruss-Bluescope lysaght cho mái tôn    </t>
    </r>
    <r>
      <rPr>
        <sz val="14"/>
        <color indexed="12"/>
        <rFont val="VNI-Times"/>
        <family val="0"/>
      </rPr>
      <t xml:space="preserve"> ( Baûo haønh 25 naêm) chöa tính coâng laép ñaët Toân</t>
    </r>
  </si>
  <si>
    <r>
      <t xml:space="preserve">Gạch địa phương </t>
    </r>
    <r>
      <rPr>
        <sz val="14"/>
        <color indexed="17"/>
        <rFont val="Times New Roman"/>
        <family val="1"/>
      </rPr>
      <t>(cửa hàng VLXD Kim Thoa)</t>
    </r>
  </si>
  <si>
    <t>Cừ kích thước 10x10cm dài 3,0 mét</t>
  </si>
  <si>
    <r>
      <t xml:space="preserve">Mỏ cát do Công ty cổ phần xây lắp và VLXD Đồng Tháp quản lý khai thác, ĐT: 02773 859 445; 0919 267274 (A. Sơn) </t>
    </r>
    <r>
      <rPr>
        <sz val="14"/>
        <rFont val="Times New Roman"/>
        <family val="1"/>
      </rPr>
      <t>(Theo báo cáo số 55/BC.Cty ngày 04/3/2020 của Công ty Xây lắp)</t>
    </r>
  </si>
  <si>
    <t>Mỏ cát Thường Thới Tiền,                  Long Khánh A</t>
  </si>
  <si>
    <t xml:space="preserve"> Thị trấn Thường Thới Tiền, xã Long Khánh A</t>
  </si>
  <si>
    <r>
      <t xml:space="preserve">Mỏ cát do Công ty cổ phần đầu tư Phát triển nhà và Khu Công nghiệp Đồng Tháp quản lý khai thác ĐT: 0907 755618; 0987 812732 (C. Tuyên) </t>
    </r>
    <r>
      <rPr>
        <sz val="14"/>
        <rFont val="Times New Roman"/>
        <family val="1"/>
      </rPr>
      <t>(Theo báo cáo số 13/BC-HIDICO ngày 06/3/2020 - Công ty HIDICO)</t>
    </r>
  </si>
  <si>
    <t>xã Tân Thuận Tây, thành phố Cao Lãnh; xã Mỹ Xương, huyện Cao Lãnh; xã Tân Khánh Trung, huyện Lấp Vò</t>
  </si>
  <si>
    <t xml:space="preserve">- Lysaght Smartruss C4048, daøy 0.54mm TCT ,Copper G550AZ200  </t>
  </si>
  <si>
    <t xml:space="preserve">- Lysaght Smartruss C4060, daøy 0.66mm TCT,  Copper G550AZ200  </t>
  </si>
  <si>
    <t xml:space="preserve">- Lysaght Smartruss C4075, daøy 0.75mm TCT,  Copper G550AZ200   </t>
  </si>
  <si>
    <t xml:space="preserve">- Lysaght SMARTRUSS C75 daøy 0.66mm TCT Copper G550AZ200   </t>
  </si>
  <si>
    <t xml:space="preserve">- Lysaght SMARTRUSS C75 daøy 0.81mm TCT Copper G550AZ200  </t>
  </si>
  <si>
    <t xml:space="preserve">- Lysaght SMARTRUSS C75 daøy 1.06mm TCT Copper G550AZ200 </t>
  </si>
  <si>
    <t xml:space="preserve">- Lysaght SMARTRUSS C100 daøy 0.81mm TCT Copper G550AZ200 </t>
  </si>
  <si>
    <t>- Lysaght SMARTRUSS C100 daøy 1.06mm TCT Copper G550AZ200</t>
  </si>
  <si>
    <t xml:space="preserve">- Lysaght Topspan TS40 daøy 0.46mm TCT Copper G550AZ200 </t>
  </si>
  <si>
    <t xml:space="preserve">- Lysaght Topspan TS40 daøy 0.54mm TCT Copper G550AZ200 </t>
  </si>
  <si>
    <t>- Lysaght Topspan TS40 daøy 0.66mm TCT Copper G550AZ200</t>
  </si>
  <si>
    <t>- Lysaght Topspan TS61 daøy 0.54mm TCT Copper G550AZ200</t>
  </si>
  <si>
    <t xml:space="preserve">- Lysaght Topspan TS61 daøy 0.81mm TCT Copper G550AZ200 </t>
  </si>
  <si>
    <t>- Lysaght Topspan TS61 daøy 1.06mm TCT Copper G550AZ200</t>
  </si>
  <si>
    <t>- Vít 12-14x22 HO (Class3) without seal</t>
  </si>
  <si>
    <t>- Vít Truss site M8X16 HFVA (Class3)</t>
  </si>
  <si>
    <t>- Bulon ñaïn M12 vaø ty raêng 8.8-M12x 150mm, 2 long ñeàn, 2 taùn.</t>
  </si>
  <si>
    <t>- Baùt lieân keát ñænh keøo maï nhoâm keõm, daøy 1.0mm - BM3</t>
  </si>
  <si>
    <t>- Baùt lieân keát  keøo vaø wall plate maï keõm, daøy 1.9mm-BM1</t>
  </si>
  <si>
    <t>- Thanh valley rafter U40/U61, ma nhoâm keõm, daøy 0.81mm, maøu ñoàng-AZ200</t>
  </si>
  <si>
    <t>- Thanh valley rafter U40/U61, ma nhoâm keõm, daøy 0.54mm, maøu ñoàng-AZ200</t>
  </si>
  <si>
    <t xml:space="preserve">- Maùng xoái thung luõng, Colorbond, daøy 0.48mmAPT, khoå 300mm, maï maøu </t>
  </si>
  <si>
    <t>- Maùng xoái thung luõng, theùp Zincalume, khoå 300mm</t>
  </si>
  <si>
    <t>- Thanh giaèng maùi khoå 50mm,maï nhoâm keõm, daøy 0.81mm, maøu ñoàng- AZ200</t>
  </si>
  <si>
    <t>- C &amp; Z 10012, daøy 1,2mm, troïng löôïng 2.09kg/m</t>
  </si>
  <si>
    <t>- C &amp; Z 10015, daøy 1,5mm, troïng löôïng 2.61kg/m</t>
  </si>
  <si>
    <t>- C &amp; Z 10019, daøy 1,9mm, troïng löôïng 3.31kg/m</t>
  </si>
  <si>
    <t>- C &amp; Z 15012, daøy 1,2mm,troïng löôïng 2.87kg/m</t>
  </si>
  <si>
    <t>- C &amp; Z 15015, daøy 1,5mm, troïng löôïng 3.58kg/m</t>
  </si>
  <si>
    <t>- C &amp; Z 15019, daøy 1,9mm, troïng löôïng 4.54kg/m</t>
  </si>
  <si>
    <t>- C &amp; Z 15024, daøy 2,4mm, troïng löôïng 4.54kg/m</t>
  </si>
  <si>
    <t>- C &amp; Z 20015, daøy 1,5mm, troïng löôïng 4.56kg/m</t>
  </si>
  <si>
    <t>- C &amp; Z 20019, daøy 1,9mm, troïng löôïng 5.77kg/m</t>
  </si>
  <si>
    <t>- C &amp; Z 20024, daøy 2,4mm, troïng löôïng 7.29kg/m</t>
  </si>
  <si>
    <t xml:space="preserve">- Thanh giaèng xaø goà 51x28x1,5mm (chöa tính buloâng) </t>
  </si>
  <si>
    <t>- Buloâng cho xaø goà M12 - G4.6</t>
  </si>
  <si>
    <t>- LYSAGHT TRIMDEK 0.45mmTCTx1015mm-Zincalume-G550AZ150</t>
  </si>
  <si>
    <t>- LYSAGHT TRIMDEK 0.43mmAPTx1015mm-COLORBONDXRW-G550AZ150</t>
  </si>
  <si>
    <t>- LYSAGHT TRIMDEK 0.48mmAPTx1015mm-COLORBONDXRW-G550AZ150</t>
  </si>
  <si>
    <t>- LYSAGHT MULTICLAD 0.40mmTCTx1110mm-Zincalume-G550AZ150</t>
  </si>
  <si>
    <t>- LYSAGHT MULTICLAD 0.43mmAPTx1110mm-COLORBONDXRW-G550AZ150</t>
  </si>
  <si>
    <t>- Ñai keïp maï keõm KL65</t>
  </si>
  <si>
    <t>- Vít gaén ñai KLIP-LOK vaøo xaø theùp &lt;5mm</t>
  </si>
  <si>
    <t>- Đai kẹp KL98 daøy 0.62TCT Zacs G550AZ070</t>
  </si>
  <si>
    <t>- Vít gaén ñai KL98</t>
  </si>
  <si>
    <t>Công ty TNHH Vạn Lợi -Đồng Tháp (số 279, Quốc lộ 30, P. Mỹ Phú, TP. Cao Lãnh, điện thoại: 02773 879666  (a. Hiếu), (theo Bảng báo giá ngày 10/7/2018 của Công ty Vạn lợi)</t>
  </si>
  <si>
    <t>p</t>
  </si>
  <si>
    <t>Gạch 50mmx100mmx200mm, mác 75</t>
  </si>
  <si>
    <t>Gạch 100mmx190mmx390mm, mác 75</t>
  </si>
  <si>
    <t>Gạch 190mmx190mmx390mm, mác 76</t>
  </si>
  <si>
    <r>
      <t xml:space="preserve">Công ty Cổ phần địa ốc An Giang; đ/c: số 140, đường Phan Bội Châu, phường Bình Khánh, TP Long Xuyên, tỉnh An Giang;                        đt: 0909. 954316 (A. Nguyên), 0918. 515737 (A. Thành) </t>
    </r>
    <r>
      <rPr>
        <sz val="14"/>
        <color indexed="17"/>
        <rFont val="Times New Roman"/>
        <family val="1"/>
      </rPr>
      <t>(đơn giá áp dụng trên địa bàn tỉnh Đồng Tháp, áp dụng từ ngày 02/3/2020)</t>
    </r>
  </si>
  <si>
    <r>
      <t xml:space="preserve">Công ty Cổ phần địa ốc An Giang; đ/c: số 140, đường Phan Bội Châu, phường Bình Khánh, TP Long Xuyên, tỉnh An Giang;                        đt: 0909. 954316 (A. Nguyên), 0918. 515737 (A. Thành) </t>
    </r>
    <r>
      <rPr>
        <sz val="14"/>
        <color indexed="12"/>
        <rFont val="Times New Roman"/>
        <family val="1"/>
      </rPr>
      <t>(đơn giá áp dụng trên địa bàn tỉnh Đồng Tháp, áp dụng từ ngày 02/3/2020)</t>
    </r>
  </si>
  <si>
    <t>- Cọc Betong dự ứng lực 200x200-8m-35Mpa ≥ M400</t>
  </si>
  <si>
    <t>- Cọc Betong dự ứng lực 200x200-6m-35Mpa ≥ M400</t>
  </si>
  <si>
    <t>- (400x400)mm, dày 30mm (+/-1,3) - màu vàng.</t>
  </si>
  <si>
    <t xml:space="preserve">- (400x400)mm, dày 30mm (+/-1,3) - màu xám, xám tro, màu đỏ, màu xanh. </t>
  </si>
  <si>
    <t>TCVN 7744: 2012</t>
  </si>
  <si>
    <t>Cống phi 800mm-D=80mm, M=28MPA</t>
  </si>
  <si>
    <t>Cống qua đường &gt;H10, hoạt tải 65%HL93</t>
  </si>
  <si>
    <t>Cống qua đường &gt;H30, hoạt tải 100%HL93</t>
  </si>
  <si>
    <r>
      <t>Cống dọc đường, hoạt tải 3x10</t>
    </r>
    <r>
      <rPr>
        <vertAlign val="superscript"/>
        <sz val="14"/>
        <color indexed="17"/>
        <rFont val="Times New Roman"/>
        <family val="1"/>
      </rPr>
      <t>-3 MPA</t>
    </r>
  </si>
  <si>
    <t>Cống phi 1000mm-D=100mm, M=28MPA</t>
  </si>
  <si>
    <t xml:space="preserve"> KT. GIÁM ĐỐC
PHÓ GIÁM ĐỐC
</t>
  </si>
  <si>
    <t xml:space="preserve">       Nguyễn Lê Phương Loan</t>
  </si>
  <si>
    <r>
      <t>Mỏ cát do Công ty TNHH khai thác cát Định Thành quản lý khai thác</t>
    </r>
    <r>
      <rPr>
        <sz val="14"/>
        <rFont val="Times New Roman"/>
        <family val="1"/>
      </rPr>
      <t>, điện thoại: 02773.843678; 0943. 212113 (A. Nhựt); 0913. 438148 (C. Loan) (theo báo cáo số 01/BC ngày 16/3/2020 của Công ty TNHH khai thác cát Định Thành)</t>
    </r>
  </si>
  <si>
    <r>
      <t xml:space="preserve">Caùt xaây döïng của </t>
    </r>
    <r>
      <rPr>
        <b/>
        <sz val="14"/>
        <color indexed="17"/>
        <rFont val="Times New Roman"/>
        <family val="1"/>
      </rPr>
      <t>Cty CP Xây lắp &amp; VLXD Đồng Tháp</t>
    </r>
    <r>
      <rPr>
        <b/>
        <sz val="14"/>
        <color indexed="17"/>
        <rFont val="VNI-Times"/>
        <family val="0"/>
      </rPr>
      <t xml:space="preserve"> :</t>
    </r>
    <r>
      <rPr>
        <b/>
        <sz val="14"/>
        <color indexed="17"/>
        <rFont val="Times New Roman"/>
        <family val="1"/>
      </rPr>
      <t xml:space="preserve"> </t>
    </r>
    <r>
      <rPr>
        <sz val="14"/>
        <color indexed="17"/>
        <rFont val="Times New Roman"/>
        <family val="1"/>
      </rPr>
      <t xml:space="preserve">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 (đã được Sở Xây dựng Đồng Tháp tiếp nhận hồ sơ công bố hợp quy tại Công văn số 465/TB-SXD ngày 31/3/2020).</t>
    </r>
  </si>
  <si>
    <t>- Lưới thủy tinh 70 g/m2, ô 5mmx5mm</t>
  </si>
  <si>
    <t>Mastic &amp; sơn nước trong nhaø:</t>
  </si>
  <si>
    <t>Mastic &amp; sôn nước ngoaøi trôøi:</t>
  </si>
  <si>
    <t xml:space="preserve"> Chaát choáng thaám:</t>
  </si>
  <si>
    <r>
      <t xml:space="preserve">Sơn dầu </t>
    </r>
    <r>
      <rPr>
        <b/>
        <sz val="14"/>
        <color indexed="17"/>
        <rFont val="Times New Roman"/>
        <family val="1"/>
      </rPr>
      <t>chống rỉ sét cho sắt thép:</t>
    </r>
  </si>
  <si>
    <t>Sơn dầu trên bề mặt sắt và gỗ các màu:</t>
  </si>
  <si>
    <t>Sơn lót trên bề mặt có mạ kẽm:</t>
  </si>
  <si>
    <t>Vải địa kỹ thuật không dệt, sợi dài liên tục, quy cách (4,0mx250m)</t>
  </si>
  <si>
    <r>
      <t xml:space="preserve">Theùp troøn caùc loaïi </t>
    </r>
    <r>
      <rPr>
        <sz val="14"/>
        <color indexed="12"/>
        <rFont val="Times New Roman"/>
        <family val="1"/>
      </rPr>
      <t>(đơn giá khảo sát tại cửa hàng VLXD Thành Trung, địa chỉ: Quốc lộ 30, xã Mỹ Tân, TP. Cao Lãnh (gần cầu Kênh Cụt), ĐT: 02773 820850)</t>
    </r>
  </si>
  <si>
    <r>
      <t xml:space="preserve">SẮT THÉP CÁC LOẠI </t>
    </r>
    <r>
      <rPr>
        <sz val="14"/>
        <color indexed="10"/>
        <rFont val="Times New Roman"/>
        <family val="1"/>
      </rPr>
      <t>(đơn giá khảo sát tại cửa hàng VLXD Thành Trung, địa chỉ: Quốc lộ 30, xã Mỹ Tân, TP. Cao Lãnh (gần cầu Kênh Cụt), ĐT: 02773 820850)</t>
    </r>
  </si>
  <si>
    <r>
      <t xml:space="preserve">Công ty TNHH Minh Anh - </t>
    </r>
    <r>
      <rPr>
        <sz val="14"/>
        <color indexed="17"/>
        <rFont val="Times New Roman"/>
        <family val="1"/>
      </rPr>
      <t>Địa chỉ: số 247, Lê Đại Hành, phường Mỹ Phú, TP Cao Lãnh, Đồng Tháp; ĐT: 02773 877438</t>
    </r>
  </si>
  <si>
    <t>Gạch Terrazzo, KT (400x400x32)mm</t>
  </si>
  <si>
    <t>TCVN: 7744-2013</t>
  </si>
  <si>
    <t>Gạch bê tông tự chèn: Gạch chữ nhật, KT: (100x200x60)mm</t>
  </si>
  <si>
    <t>Gạch bê tông tự chèn Mác 200, KT: (400x400x40)mm</t>
  </si>
  <si>
    <t>Gạch bê tông tự chèn Mác 200, KT: (300x300x50)mm</t>
  </si>
  <si>
    <t xml:space="preserve">Theùp Mieàn Nam (*): </t>
  </si>
  <si>
    <t>Công Ty TNHH MTV Phát Hòa Việt, Địa chỉ trụ sở: F25, Cao Xuân Huy, P. Vĩnh Thông, Tp Rạch Giá, Kiên Giang, Điện thoại:  0931 071652 (A. Phát) ; Đơn giá đã bao gồm khung xương đồng bộ, phụ kiện và nhân công lắp đặt hoàn thiện tại công trình</t>
  </si>
  <si>
    <t>Thép Miền Nam (*):</t>
  </si>
  <si>
    <t>Xi măng PCB 40 Tây Đô, bao 50kg (áp dụng từ ngày 04/5/2020 theo Bảng báo giá số 90/2020/TB-XMTĐ của Công ty).</t>
  </si>
  <si>
    <r>
      <t xml:space="preserve">Xi măng Công Thanh PCB40, bao 50kg (áp dụng từ tháng </t>
    </r>
    <r>
      <rPr>
        <sz val="14"/>
        <color indexed="10"/>
        <rFont val="Times New Roman"/>
        <family val="1"/>
      </rPr>
      <t>4/2020</t>
    </r>
    <r>
      <rPr>
        <sz val="14"/>
        <color indexed="12"/>
        <rFont val="Times New Roman"/>
        <family val="1"/>
      </rPr>
      <t xml:space="preserve"> theo Bảng báo giá số</t>
    </r>
    <r>
      <rPr>
        <sz val="14"/>
        <color indexed="10"/>
        <rFont val="Times New Roman"/>
        <family val="1"/>
      </rPr>
      <t xml:space="preserve"> 191/20/BBG/XMCT-KD</t>
    </r>
    <r>
      <rPr>
        <sz val="14"/>
        <color indexed="12"/>
        <rFont val="Times New Roman"/>
        <family val="1"/>
      </rPr>
      <t xml:space="preserve"> của Công ty) </t>
    </r>
  </si>
  <si>
    <r>
      <t xml:space="preserve">Taám traàn kim loaïi HUNTER DOUGLAS Việt Nam  (giaù bao goàm phuï kieän </t>
    </r>
    <r>
      <rPr>
        <b/>
        <sz val="14"/>
        <color indexed="12"/>
        <rFont val="Times New Roman"/>
        <family val="1"/>
      </rPr>
      <t>và công lắp đặt</t>
    </r>
    <r>
      <rPr>
        <b/>
        <sz val="14"/>
        <color indexed="12"/>
        <rFont val="VNI-Times"/>
        <family val="0"/>
      </rPr>
      <t>):</t>
    </r>
  </si>
  <si>
    <t>Sơn trắng trần (thùng 22kg)</t>
  </si>
  <si>
    <t>Bột trét nội thất (bao 40kg)</t>
  </si>
  <si>
    <t>Bột trét ngoại thất (bao 40kg)</t>
  </si>
  <si>
    <r>
      <t xml:space="preserve">Công ty CP Dây cáp điện Việt Nam (CADIVI), địa chỉ: 70-72 Nam Kỳ Khởi Nghĩa - Quận 1 - Tp. Hồ Chí Minh, điện thoại: 028.39299443 - 38292971, </t>
    </r>
    <r>
      <rPr>
        <b/>
        <sz val="14"/>
        <color indexed="12"/>
        <rFont val="Times New Roman"/>
        <family val="1"/>
      </rPr>
      <t xml:space="preserve">theo Bảng báo giá số </t>
    </r>
    <r>
      <rPr>
        <b/>
        <sz val="14"/>
        <color indexed="10"/>
        <rFont val="Times New Roman"/>
        <family val="1"/>
      </rPr>
      <t>1870/CV-KDTT ngày 21/4/2020</t>
    </r>
    <r>
      <rPr>
        <b/>
        <sz val="14"/>
        <color indexed="12"/>
        <rFont val="Times New Roman"/>
        <family val="1"/>
      </rPr>
      <t xml:space="preserve"> của Công ty</t>
    </r>
  </si>
  <si>
    <t xml:space="preserve">Cáp điện lực hạ thế - 0.6/1kv (ruột đồng) </t>
  </si>
  <si>
    <r>
      <t>CÔNG TY CP DUY GIANG;</t>
    </r>
    <r>
      <rPr>
        <b/>
        <sz val="14"/>
        <color indexed="12"/>
        <rFont val="Times New Roman"/>
        <family val="1"/>
      </rPr>
      <t xml:space="preserve"> Đ/c: L31, đường số 45, Khu dân cư 586, P. Phú Thứ, Q. Cái Răng, TPCT, ĐT: 0292 3918335; 0913 339499 (Chị Hà)  (áp dụng từ tháng </t>
    </r>
    <r>
      <rPr>
        <b/>
        <sz val="14"/>
        <color indexed="10"/>
        <rFont val="Times New Roman"/>
        <family val="1"/>
      </rPr>
      <t>9/2018</t>
    </r>
    <r>
      <rPr>
        <b/>
        <sz val="14"/>
        <color indexed="12"/>
        <rFont val="Times New Roman"/>
        <family val="1"/>
      </rPr>
      <t xml:space="preserve"> theo Thông báo giá của Công ty)</t>
    </r>
  </si>
  <si>
    <t>Xi măng Genwestco, bao 50 kg, PCB 50</t>
  </si>
  <si>
    <r>
      <t xml:space="preserve">Công ty CP SX Gạch Nam Việt. </t>
    </r>
    <r>
      <rPr>
        <b/>
        <sz val="14"/>
        <color indexed="17"/>
        <rFont val="Times New Roman"/>
        <family val="1"/>
      </rPr>
      <t xml:space="preserve">Địa chỉ nhà máy: Lô A11 KCN An Hiệp, H.Châu Thành, Bến Tre. Đơn giá đã bao gồm chi phí vận chuyển đến chân công trình tại Đồng Tháp đối với đường không cấm tải 30T - áp dụng từ ngày </t>
    </r>
    <r>
      <rPr>
        <b/>
        <sz val="14"/>
        <color indexed="10"/>
        <rFont val="Times New Roman"/>
        <family val="1"/>
      </rPr>
      <t>01/6/2020</t>
    </r>
    <r>
      <rPr>
        <b/>
        <sz val="14"/>
        <color indexed="17"/>
        <rFont val="Times New Roman"/>
        <family val="1"/>
      </rPr>
      <t xml:space="preserve"> theo CV số 30/20/BG-NVB  ngày </t>
    </r>
    <r>
      <rPr>
        <b/>
        <sz val="14"/>
        <color indexed="10"/>
        <rFont val="Times New Roman"/>
        <family val="1"/>
      </rPr>
      <t>20/5/2020</t>
    </r>
    <r>
      <rPr>
        <b/>
        <sz val="14"/>
        <color indexed="17"/>
        <rFont val="Times New Roman"/>
        <family val="1"/>
      </rPr>
      <t xml:space="preserve"> của Cty. </t>
    </r>
  </si>
  <si>
    <t>Gạch bê tông Block, KT 90x190x390mm, Mác 75</t>
  </si>
  <si>
    <t>Gạch bê tông Block, KT 190x190x390mm, Mác 75</t>
  </si>
  <si>
    <t>Công ty Cổ phần xây dựng Bách Khoa, Địa chỉ: số 39 Trần Hưng Đạo, P.Mỹ Quý, TP.Long Xuyên, An Giang
- Nhà máy bê tông Châu Thành : Ấp Bình Phú 2 , Xã Bình Hòa , Huyện Châu Thành , An Giang; Điện thoại : 02963.835.787 ;  Fax : 02963.833.787; 0931 117 067 (Thắm) (đơn giá giao tại Nhà máy và chưa bao gồm thuế VAT, áp dụng từ tháng 5/2019 theo Bảng báo giá của Công ty).</t>
  </si>
  <si>
    <t>- Cọc BTCT 250x250, M250 Thép chủ 4 phi 14 Thép Miền Nam, 
Thép đai xoắn phi 6 a (50÷100÷150 ), sức chịu tải cọc theo vật liệu tối đa 70 tấn</t>
  </si>
  <si>
    <t>- Cọc BTCT 250x250, M250 Thép chủ 4 phi 16 Thép Miền Nam, 
Thép đai xoắn phi 6 a (50÷100÷150 ), sức chịu tải cọc theo vật liệu tối đa 80 tấn</t>
  </si>
  <si>
    <r>
      <t xml:space="preserve">Cty CP XD MINH KHOA sản xuất: giá giao trong nội ô Thành phố Cao Lãnh và Thị trấn Mỹ Thọ, ĐT: 02773 851516, áp dụng từ </t>
    </r>
    <r>
      <rPr>
        <b/>
        <sz val="14"/>
        <color indexed="10"/>
        <rFont val="Times New Roman"/>
        <family val="1"/>
      </rPr>
      <t xml:space="preserve">tháng 5 năm 2020 </t>
    </r>
    <r>
      <rPr>
        <b/>
        <sz val="14"/>
        <color indexed="12"/>
        <rFont val="Times New Roman"/>
        <family val="1"/>
      </rPr>
      <t>theo Bảng báo giá của Công ty</t>
    </r>
  </si>
  <si>
    <t xml:space="preserve"> Thao lao daøi treân 5 m </t>
  </si>
  <si>
    <t>Gạch bê tông tự chèn: Gạch con sâu dày 50mm</t>
  </si>
  <si>
    <r>
      <t xml:space="preserve"> Cöûa soå goã  thao lao: khuoân bao 50x100, ñoá caùnh 40 x 80 (chöa keå kính, </t>
    </r>
    <r>
      <rPr>
        <sz val="14"/>
        <color indexed="17"/>
        <rFont val="Times New Roman"/>
        <family val="1"/>
      </rPr>
      <t>khóa</t>
    </r>
    <r>
      <rPr>
        <sz val="14"/>
        <color indexed="17"/>
        <rFont val="VNI-Times"/>
        <family val="0"/>
      </rPr>
      <t xml:space="preserve"> vaø sôn) </t>
    </r>
  </si>
  <si>
    <r>
      <t xml:space="preserve"> Cöûa soå goã căm xe: khuoân bao 50x100, ñoá caùnh 40 x 80 (chöa keå kính, </t>
    </r>
    <r>
      <rPr>
        <sz val="14"/>
        <color indexed="17"/>
        <rFont val="Times New Roman"/>
        <family val="1"/>
      </rPr>
      <t>khóa</t>
    </r>
    <r>
      <rPr>
        <sz val="14"/>
        <color indexed="17"/>
        <rFont val="VNI-Times"/>
        <family val="0"/>
      </rPr>
      <t xml:space="preserve"> vaø sôn) </t>
    </r>
  </si>
  <si>
    <t xml:space="preserve">Cửa đi hệ 700 hiệu YNGHUA, kính 5ly, phụ kiện, khóa </t>
  </si>
  <si>
    <t xml:space="preserve">Cửa sổ hệ 700 hiệu YNGHUA, kính 5ly, phụ kiện, khóa </t>
  </si>
  <si>
    <r>
      <t xml:space="preserve">Sơn JOTON - CN Công ty CP L.Q JOTON tại Cần Thơ (địa chỉ: KV Thạnh Mỹ, P. Thường Thạnh, Q. Cái Răng, Tp. Cần Thơ- Điện thoại : 02923.765.1028-02923.527.096 -0907.046.422 (Thanh Huỳnh)  -  Fax: 02923.765.118) (áp dụng từ ngày </t>
    </r>
    <r>
      <rPr>
        <b/>
        <sz val="14"/>
        <color indexed="10"/>
        <rFont val="Times New Roman"/>
        <family val="1"/>
      </rPr>
      <t>01/9/2017</t>
    </r>
    <r>
      <rPr>
        <b/>
        <sz val="14"/>
        <color indexed="17"/>
        <rFont val="Times New Roman"/>
        <family val="1"/>
      </rPr>
      <t>)</t>
    </r>
  </si>
  <si>
    <r>
      <t xml:space="preserve">        UBND TỈNH ĐỒNG THÁP                               </t>
    </r>
    <r>
      <rPr>
        <b/>
        <sz val="18"/>
        <color indexed="12"/>
        <rFont val="Times New Roman"/>
        <family val="1"/>
      </rPr>
      <t>CỘNG HÒA XÃ HỘI CHỦ NGHĨA VIỆT NAM</t>
    </r>
  </si>
  <si>
    <r>
      <t xml:space="preserve">               </t>
    </r>
    <r>
      <rPr>
        <b/>
        <sz val="18"/>
        <color indexed="12"/>
        <rFont val="Times New Roman"/>
        <family val="1"/>
      </rPr>
      <t xml:space="preserve">SỞ XÂY DỰNG </t>
    </r>
    <r>
      <rPr>
        <b/>
        <sz val="20"/>
        <color indexed="12"/>
        <rFont val="Times New Roman"/>
        <family val="1"/>
      </rPr>
      <t xml:space="preserve">                                                    Độc lập - Tự do - Hạnh phúc</t>
    </r>
  </si>
  <si>
    <t xml:space="preserve">CỪ ĐÁ </t>
  </si>
  <si>
    <r>
      <t xml:space="preserve"> Cöûa ñi goã căm xe: khuoân bao 50x100, ñoá 40 x 80, vaùn traùm cöûa daøy 2cm  
(chöa keå kính, kh</t>
    </r>
    <r>
      <rPr>
        <sz val="12"/>
        <color indexed="17"/>
        <rFont val="Times New Roman"/>
        <family val="1"/>
      </rPr>
      <t>óa</t>
    </r>
    <r>
      <rPr>
        <sz val="12"/>
        <color indexed="17"/>
        <rFont val="VNI-Times"/>
        <family val="0"/>
      </rPr>
      <t xml:space="preserve"> vaø sôn)</t>
    </r>
  </si>
  <si>
    <r>
      <t xml:space="preserve"> Cöûa soå goã căm xe: khuoân bao 50x100, ñoá caùnh 40 x 80 (chöa keå kính, </t>
    </r>
    <r>
      <rPr>
        <sz val="12"/>
        <color indexed="17"/>
        <rFont val="Times New Roman"/>
        <family val="1"/>
      </rPr>
      <t>khóa</t>
    </r>
    <r>
      <rPr>
        <sz val="12"/>
        <color indexed="17"/>
        <rFont val="VNI-Times"/>
        <family val="0"/>
      </rPr>
      <t xml:space="preserve"> vaø sôn)</t>
    </r>
  </si>
  <si>
    <t xml:space="preserve"> Chi nhánh Công ty TNHH Tập Đoàn Đầu tư Hoa Sen tại Cao Lãnh. Đc: Quốc lộ 30, P. Mỹ Phú, TP. Cao Lãnh; ĐT: 0277.3857316 - 02773.857317, giá chưa bao gồm chi phí vận chuyển (áp dụng từ ngày 01/5/2020 theo Bảng báo giá của Công ty).</t>
  </si>
  <si>
    <r>
      <t xml:space="preserve"> Chi nhánh </t>
    </r>
    <r>
      <rPr>
        <b/>
        <sz val="14"/>
        <color indexed="12"/>
        <rFont val="Times New Roman"/>
        <family val="1"/>
      </rPr>
      <t>Công ty TNHH Tập Đoàn Đầu tư Hoa Sen tại Cao Lãnh</t>
    </r>
    <r>
      <rPr>
        <b/>
        <sz val="14"/>
        <color indexed="12"/>
        <rFont val="Times New Roman"/>
        <family val="1"/>
      </rPr>
      <t xml:space="preserve">. </t>
    </r>
    <r>
      <rPr>
        <b/>
        <sz val="14"/>
        <color indexed="12"/>
        <rFont val="Times New Roman"/>
        <family val="1"/>
      </rPr>
      <t xml:space="preserve">Đ/c: Quốc lộ 30, P. Mỹ Phú, TP. Cao Lãnh; ĐT: 0277.3857316 - 02773.857317, 0795 411466 (Trang) giá chưa bao gồm chi phí vận chuyển (áp dụng từ ngày </t>
    </r>
    <r>
      <rPr>
        <b/>
        <sz val="14"/>
        <color indexed="10"/>
        <rFont val="Times New Roman"/>
        <family val="1"/>
      </rPr>
      <t>01/5/2020</t>
    </r>
    <r>
      <rPr>
        <b/>
        <sz val="14"/>
        <color indexed="12"/>
        <rFont val="Times New Roman"/>
        <family val="1"/>
      </rPr>
      <t xml:space="preserve"> theo Bảng báo giá của Công ty).</t>
    </r>
  </si>
  <si>
    <t>Phi 90 dày 1,8 ly</t>
  </si>
  <si>
    <r>
      <t xml:space="preserve">Ống nhựa  uPVC Hoa Sen, </t>
    </r>
    <r>
      <rPr>
        <b/>
        <sz val="14"/>
        <color indexed="17"/>
        <rFont val="Times New Roman"/>
        <family val="1"/>
      </rPr>
      <t xml:space="preserve">Đ/c: QL 30, TP. Cao Lãnh, tỉnh Đồng Tháp, áp dụng từ ngày </t>
    </r>
    <r>
      <rPr>
        <b/>
        <sz val="14"/>
        <color indexed="10"/>
        <rFont val="Times New Roman"/>
        <family val="1"/>
      </rPr>
      <t>01/5/2020</t>
    </r>
    <r>
      <rPr>
        <b/>
        <sz val="14"/>
        <color indexed="17"/>
        <rFont val="Times New Roman"/>
        <family val="1"/>
      </rPr>
      <t xml:space="preserve"> theo Bảng báo giá của Công ty</t>
    </r>
  </si>
  <si>
    <t>Cọc BTLT D300 (Pdh = 63,3T; Pvl = 126,6T)</t>
  </si>
  <si>
    <t>Cọc BTLT D350 (Pdh = 86,0T; Pvl = 172,0T)</t>
  </si>
  <si>
    <t>Cọc BTLT D500 (Pdh = 175,9T; Pvl = 351,9T)</t>
  </si>
  <si>
    <t>Cọc BTLT D400 (Pdh = 112,6T; Pvl = 225,2T)</t>
  </si>
  <si>
    <t>Đá 1x2 sàn 25</t>
  </si>
  <si>
    <t>Đá 1x2 loại 1</t>
  </si>
  <si>
    <t>Đá 1x2 loại 2</t>
  </si>
  <si>
    <t>Đá 0x4 loại 1</t>
  </si>
  <si>
    <t>Đá 0x4 loại 2</t>
  </si>
  <si>
    <t>Đá 4x6</t>
  </si>
  <si>
    <t>TCVN 7570:2006</t>
  </si>
  <si>
    <t>Xà gồ thép mạ kẽm Hoa Sen</t>
  </si>
  <si>
    <t xml:space="preserve">Tôn lạnh 09 sóng vuông, khổ 1,07m (bảo hành 10-15 năm) 
</t>
  </si>
  <si>
    <t xml:space="preserve">Tôn lạnh màu, 9 sóng vuông, khổ 1,07 m (không bảo hành) 
</t>
  </si>
  <si>
    <t>- Chống thấm sàn, sênô, bể chứa, tầng hầm (CT-11A)</t>
  </si>
  <si>
    <t>- Sơn Somic lót EPOXY trên bề mặt có mạ kẽm xám</t>
  </si>
  <si>
    <t>- Sơn Somic phủ 2K và EPOXY màu chuẩn trên bảng màu</t>
  </si>
  <si>
    <t>- Dung môi pha Sơn (xăng)</t>
  </si>
  <si>
    <t>- Sơn tầy sơn củ</t>
  </si>
  <si>
    <t>Công ty cổ phần JIVC; địa chỉ: số 508, đường Trường Chinh, Quận Đống Đa, Hà Nội, ĐT: 0981 586862 (A Trường)</t>
  </si>
  <si>
    <r>
      <t xml:space="preserve">Vật liệu ô ngăn hình mạng NEOWEB, </t>
    </r>
    <r>
      <rPr>
        <sz val="14"/>
        <color indexed="17"/>
        <rFont val="Times New Roman"/>
        <family val="1"/>
      </rPr>
      <t>giá bán đã bao gồm thuế VAT và chi phí vận chuyển đến công trình nơi xe container vào được, (áp dụng từ ngày 01/6/2020 theo Bảng niêm yết giá số 92/CV-2020 ngày 30/6/2020 của Công ty).</t>
    </r>
  </si>
  <si>
    <t>Neoweb 356: khoảng cách mối hàn 356mm; Chiều cao ô ngăn từ 50mm đến 200mm, Kích thước ô ngăn 260mm x 224mm</t>
  </si>
  <si>
    <t>Neoweb 356-50</t>
  </si>
  <si>
    <t>Neoweb 356-75</t>
  </si>
  <si>
    <t>Neoweb 356-100</t>
  </si>
  <si>
    <t>Neoweb 356-120</t>
  </si>
  <si>
    <t>Neoweb 356-150</t>
  </si>
  <si>
    <t>Neoweb 356-200</t>
  </si>
  <si>
    <t>Neoweb 445: khoảng cách mối hàn 445mm; Chiều cao ô ngăn từ 50mm đến 200mm, Kích thước ô ngăn 340mm x 290mm</t>
  </si>
  <si>
    <t>Neoweb 445-50</t>
  </si>
  <si>
    <t>Neoweb 445-75</t>
  </si>
  <si>
    <t>Neoweb 445-100</t>
  </si>
  <si>
    <t>Neoweb 445-120</t>
  </si>
  <si>
    <t>Neoweb 445-150</t>
  </si>
  <si>
    <t>Neoweb 445-200</t>
  </si>
  <si>
    <t>Neoweb 660: khoảng cách mối hàn 660mm; Chiều cao ô ngăn từ 50mm đến 200mm, Kích thước ô ngăn 500mm x 420mm</t>
  </si>
  <si>
    <t>Neoweb 660-50</t>
  </si>
  <si>
    <t>Neoweb 660-75</t>
  </si>
  <si>
    <t>Neoweb 660-100</t>
  </si>
  <si>
    <t>Neoweb 660-120</t>
  </si>
  <si>
    <t>Neoweb 660-150</t>
  </si>
  <si>
    <t>Neoweb 660-200</t>
  </si>
  <si>
    <t>Đầu neo clip sử dụng với cọc neo để định vị hệ thống neoweb trên mái</t>
  </si>
  <si>
    <t>TCVN 10544:2014</t>
  </si>
  <si>
    <t>Thép thanh vằn phi 10 (CB 300-V)</t>
  </si>
  <si>
    <t>Thép thanh vằn phi 12-32 (CB 300-V)</t>
  </si>
  <si>
    <t>Thép thanh vằn phi 10 (CB 400-V)</t>
  </si>
  <si>
    <t>Thép thanh vằn phi 12-32 (CB 400-V)</t>
  </si>
  <si>
    <t>Thép thanh vằn phi 36-40 (CB 400-V)</t>
  </si>
  <si>
    <r>
      <t>Thép cuộn phi</t>
    </r>
    <r>
      <rPr>
        <sz val="14"/>
        <color indexed="12"/>
        <rFont val="Times New Roman"/>
        <family val="1"/>
      </rPr>
      <t xml:space="preserve"> 6 (CB 240-T)</t>
    </r>
  </si>
  <si>
    <r>
      <t>Thép cuộn phi</t>
    </r>
    <r>
      <rPr>
        <sz val="14"/>
        <color indexed="12"/>
        <rFont val="Times New Roman"/>
        <family val="1"/>
      </rPr>
      <t xml:space="preserve"> 8 (CB 240-T)</t>
    </r>
  </si>
  <si>
    <r>
      <t>Thép cuộn phi</t>
    </r>
    <r>
      <rPr>
        <sz val="12"/>
        <color indexed="12"/>
        <rFont val="Times New Roman"/>
        <family val="1"/>
      </rPr>
      <t xml:space="preserve"> 6 (CB 240-T)</t>
    </r>
  </si>
  <si>
    <r>
      <t>Thép cuộn phi</t>
    </r>
    <r>
      <rPr>
        <sz val="12"/>
        <color indexed="12"/>
        <rFont val="Times New Roman"/>
        <family val="1"/>
      </rPr>
      <t xml:space="preserve"> 8 (CB 240-T)</t>
    </r>
  </si>
  <si>
    <r>
      <t xml:space="preserve">Tại cửa hàng kinh doanh VLXD của Cty CP XL &amp; VLXD Đồng Tháp. </t>
    </r>
    <r>
      <rPr>
        <b/>
        <sz val="14"/>
        <color indexed="17"/>
        <rFont val="Times New Roman"/>
        <family val="1"/>
      </rPr>
      <t xml:space="preserve">Áp dụng từ ngày </t>
    </r>
    <r>
      <rPr>
        <b/>
        <sz val="14"/>
        <color indexed="10"/>
        <rFont val="Times New Roman"/>
        <family val="1"/>
      </rPr>
      <t xml:space="preserve">10/7/2020 </t>
    </r>
    <r>
      <rPr>
        <b/>
        <sz val="14"/>
        <color indexed="17"/>
        <rFont val="Times New Roman"/>
        <family val="1"/>
      </rPr>
      <t xml:space="preserve">theo Thông báo số 75/TB-CTY, ngày </t>
    </r>
    <r>
      <rPr>
        <b/>
        <sz val="14"/>
        <color indexed="10"/>
        <rFont val="Times New Roman"/>
        <family val="1"/>
      </rPr>
      <t>06/7/2020</t>
    </r>
    <r>
      <rPr>
        <b/>
        <sz val="14"/>
        <color indexed="17"/>
        <rFont val="Times New Roman"/>
        <family val="1"/>
      </rPr>
      <t xml:space="preserve"> của Công ty. Giá chưa bao gồm phí vận chuyển đến công trình.</t>
    </r>
  </si>
  <si>
    <r>
      <t xml:space="preserve">Giá bán tại các cửa hàng kinh doanh VLXD Cao Lãnh (Rạch Dầu - H.Cao Lãnh); cửa hàng kinh doanh VLXD Xẻo Vạt - Sa Đéc của Cty CP Xây lắp &amp; VLXD Đồng Tháp. </t>
    </r>
    <r>
      <rPr>
        <i/>
        <sz val="12"/>
        <color indexed="17"/>
        <rFont val="Times New Roman"/>
        <family val="1"/>
      </rPr>
      <t xml:space="preserve">Áp dụng từ ngày </t>
    </r>
    <r>
      <rPr>
        <i/>
        <sz val="12"/>
        <color indexed="10"/>
        <rFont val="Times New Roman"/>
        <family val="1"/>
      </rPr>
      <t>10/7/2020</t>
    </r>
    <r>
      <rPr>
        <i/>
        <sz val="12"/>
        <color indexed="17"/>
        <rFont val="Times New Roman"/>
        <family val="1"/>
      </rPr>
      <t xml:space="preserve"> theo Thông báo số 75/TB-CTY, ngày 06/7/2020 của Công ty. Giá chưa bao gồm phí vận chuyển đến công trình.</t>
    </r>
  </si>
  <si>
    <r>
      <t xml:space="preserve">Tại cửa hàng kinh doanh VLXD Trần Quốc Toản - Phường 11 - TPCL, của Cty CP Xây lắp &amp; VLXD Đồng Tháp. </t>
    </r>
    <r>
      <rPr>
        <b/>
        <sz val="14"/>
        <color indexed="12"/>
        <rFont val="Times New Roman"/>
        <family val="1"/>
      </rPr>
      <t xml:space="preserve">Áp dụng từ ngày </t>
    </r>
    <r>
      <rPr>
        <b/>
        <sz val="14"/>
        <color indexed="10"/>
        <rFont val="Times New Roman"/>
        <family val="1"/>
      </rPr>
      <t>10/7/2020</t>
    </r>
    <r>
      <rPr>
        <b/>
        <sz val="14"/>
        <color indexed="12"/>
        <rFont val="Times New Roman"/>
        <family val="1"/>
      </rPr>
      <t xml:space="preserve"> theo Thông báo số 75/TB-CTY, ngày </t>
    </r>
    <r>
      <rPr>
        <b/>
        <sz val="14"/>
        <color indexed="10"/>
        <rFont val="Times New Roman"/>
        <family val="1"/>
      </rPr>
      <t>06/7/2020</t>
    </r>
    <r>
      <rPr>
        <b/>
        <sz val="14"/>
        <color indexed="12"/>
        <rFont val="Times New Roman"/>
        <family val="1"/>
      </rPr>
      <t xml:space="preserve"> của Công ty. Giá chưa bao gồm phí vận chuyển đến công trình.</t>
    </r>
  </si>
  <si>
    <r>
      <t xml:space="preserve">Giá bán tại các cửa hàng kinh doanh VLXD Cao Lãnh (Rạch Dầu - H.Cao Lãnh); cửa hàng kinh doanh VLXD Xẻo Vạt - TP. Sa Đéc của Cty CP Xây lắp &amp; VLXD Đồng Tháp. </t>
    </r>
    <r>
      <rPr>
        <sz val="12"/>
        <color indexed="12"/>
        <rFont val="Times New Roman"/>
        <family val="1"/>
      </rPr>
      <t xml:space="preserve">Áp dụng từ ngày </t>
    </r>
    <r>
      <rPr>
        <sz val="12"/>
        <color indexed="10"/>
        <rFont val="Times New Roman"/>
        <family val="1"/>
      </rPr>
      <t xml:space="preserve">10/7/2020 </t>
    </r>
    <r>
      <rPr>
        <sz val="12"/>
        <color indexed="12"/>
        <rFont val="Times New Roman"/>
        <family val="1"/>
      </rPr>
      <t>theo Thông báo số 75/TB-CTY, ngày 06/7/2020 của Công ty. Giá chưa bao gồm phí vận chuyển đến công trình.</t>
    </r>
  </si>
  <si>
    <t xml:space="preserve">Thép xây dựng TUNG HO GROUP: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TX Hồng Ngự, Đồng Tháp; ĐT: 0946 181839 </t>
  </si>
  <si>
    <r>
      <t>Cty TNHH Khai thác cát Định Thành (khu vực sông Hậu),</t>
    </r>
    <r>
      <rPr>
        <sz val="14"/>
        <color indexed="17"/>
        <rFont val="Times New Roman"/>
        <family val="1"/>
      </rPr>
      <t xml:space="preserve"> theo Công văn số </t>
    </r>
    <r>
      <rPr>
        <sz val="14"/>
        <color indexed="10"/>
        <rFont val="Times New Roman"/>
        <family val="1"/>
      </rPr>
      <t>01/BC-CTY</t>
    </r>
    <r>
      <rPr>
        <sz val="14"/>
        <color indexed="17"/>
        <rFont val="Times New Roman"/>
        <family val="1"/>
      </rPr>
      <t xml:space="preserve"> ngày 01/11/2019 của Công ty.</t>
    </r>
  </si>
  <si>
    <t>Sơn nội thất cao cấp CLASSIC (lon thiếc 5,5lít)</t>
  </si>
  <si>
    <t>Sơn nội thất cao cấp CLASSIC (thùng 22lít)</t>
  </si>
  <si>
    <t>Sơn nội thất cao cấp EASY (lon thiếc 5,5lít)</t>
  </si>
  <si>
    <t>Sơn ngoại thất cao cấp ULTRA SHIELD (lon 5,5lít)</t>
  </si>
  <si>
    <t>Sơn ngoại thất cao cấp ULTRA SHIELD (thùng 22lít)</t>
  </si>
  <si>
    <t>Sơn lót kháng kiềm nội thất (thùng 18lít)</t>
  </si>
  <si>
    <t>Sơn lót kháng kiềm ngoại thất (thùng 19lít)</t>
  </si>
  <si>
    <t>Sơn nội thất cao cấp EASY (thùng 22lít)</t>
  </si>
  <si>
    <t>Công ty TNHH LODAPA, địa chỉ Chi nhánh: QL80, xã Bình Phú Qưới, xã Bình Thành, huyện Lấp Vò, tỉnh Đồng Tháp: ĐT: 0912 311117 (A Thiện) -(Theo Bảng giá tháng 8 năm 2020 của Công ty)</t>
  </si>
  <si>
    <t>Đá Bình Dương: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TX Hồng Ngự, Đồng Tháp; ĐT: 0946 181839</t>
  </si>
  <si>
    <r>
      <t xml:space="preserve">Sôn  KOVA </t>
    </r>
    <r>
      <rPr>
        <b/>
        <sz val="14"/>
        <color indexed="17"/>
        <rFont val="Times New Roman"/>
        <family val="1"/>
      </rPr>
      <t>(áp</t>
    </r>
    <r>
      <rPr>
        <b/>
        <sz val="14"/>
        <color indexed="17"/>
        <rFont val="VNI-Times"/>
        <family val="0"/>
      </rPr>
      <t xml:space="preserve"> dụng</t>
    </r>
    <r>
      <rPr>
        <b/>
        <sz val="14"/>
        <color indexed="17"/>
        <rFont val="Times New Roman"/>
        <family val="1"/>
      </rPr>
      <t xml:space="preserve"> từ ngày </t>
    </r>
    <r>
      <rPr>
        <b/>
        <sz val="14"/>
        <color indexed="10"/>
        <rFont val="VNI-Times"/>
        <family val="0"/>
      </rPr>
      <t>01/8/2020</t>
    </r>
    <r>
      <rPr>
        <b/>
        <sz val="14"/>
        <color indexed="17"/>
        <rFont val="VNI-Times"/>
        <family val="0"/>
      </rPr>
      <t xml:space="preserve"> </t>
    </r>
    <r>
      <rPr>
        <b/>
        <sz val="14"/>
        <color indexed="17"/>
        <rFont val="Times New Roman"/>
        <family val="1"/>
      </rPr>
      <t>theo Bảng báo giá của Công ty TNHH TM-DV-XD Minh Chánh)</t>
    </r>
    <r>
      <rPr>
        <b/>
        <sz val="14"/>
        <color indexed="17"/>
        <rFont val="VNI-Times"/>
        <family val="0"/>
      </rPr>
      <t xml:space="preserve">: </t>
    </r>
  </si>
  <si>
    <t>Xi măng Genwestco, bao 50 kg, PCB 40 (áp dụng từ tháng 01/9/2020 theo Công văn số 100/CV-XN ngày 26/8/2020 của Xí nghiệp 406 thuộc Công ty TNHH MTV 622; ĐT: 0984 309688: Nhựt Anh)</t>
  </si>
  <si>
    <t>Tôn lạnh AZ100 Phủ AF: 0.45mmx1200mm TCT G550</t>
  </si>
  <si>
    <t>Tôn lạnh AZ100 Phủ AF: 0.50mmx1200mm TCT G550</t>
  </si>
  <si>
    <t>Tôn lạnh AZ100 Phủ AF: 0.55mmx1200mm TCT G550</t>
  </si>
  <si>
    <t>Tôn lạnh AZ150 Phủ AF: 0.45mmx1200mm TCT G550</t>
  </si>
  <si>
    <t>Tôn lạnh AZ150 Phủ AF: 0.50mmx1200mm TCT G550</t>
  </si>
  <si>
    <t>Tôn lạnh AZ150 Phủ AF: 0.55mmx1200mm TCT G550</t>
  </si>
  <si>
    <t>Tôn lạnh màu AZ050 17/05: 0.45mmx1200mm APT G550</t>
  </si>
  <si>
    <t>Tôn lạnh màu AZ050 17/05: 0.50mmx1200mm APT G550</t>
  </si>
  <si>
    <t>Tôn lạnh màu AZ050 17/05: 0.55mmx1200mm APT G550</t>
  </si>
  <si>
    <t>Tôn lạnh màu Solar AZ100 22/10: 0.45mm x 1200mm APT G550</t>
  </si>
  <si>
    <t>Tôn lạnh màu Solar AZ100 22/10: 0.50mm x 1200mm APT G550</t>
  </si>
  <si>
    <t>Tôn lạnh màu Solar AZ100 22/10: 0.55mm x 1200mm APT G550</t>
  </si>
  <si>
    <t>Tôn lạnh màu ShieldViet AZ150 25/10: 0.45mm x 1200mm APT G550</t>
  </si>
  <si>
    <t>Tôn lạnh màu ShieldViet AZ150 25/10: 0.50mm x 1200mm APT G550</t>
  </si>
  <si>
    <t>Tôn lạnh màu ShieldViet AZ150 25/10: 0.55mm x 1200mm APT G550</t>
  </si>
  <si>
    <t>ASTM A792/A792M-10 (2015); JIS G3321: 2012; BSEN 10346: 2015</t>
  </si>
  <si>
    <t>JIS 3322:2012; ASTM A755/A755M-15</t>
  </si>
  <si>
    <t>Công ty TNHH Tôn Pomina - Đ/c: KCN Phú Mỹ 1, Phường Phú Mỹ, Thị xã Phú Mỹ, Tỉnh Bà Rịa Vũng Tàu, ĐT: 0979 661166 (Miss Hân) - Đại lý phân phối - DNTN Vạn Phát Đồng Tháp, đ/c 28A Nguyễn Sinh Sắc, Xã Tân Phú Đông, TP. Sa Đéc, Đồng Tháp  (áp dụng từ 01/9/2020, giá đã bao gồm chi phí vận chuyển đến các công trình trên địa bàn tỉnh Đồng Tháp)</t>
  </si>
  <si>
    <r>
      <t xml:space="preserve"> Cöûa saét keùo </t>
    </r>
    <r>
      <rPr>
        <sz val="14"/>
        <color indexed="17"/>
        <rFont val="Times New Roman"/>
        <family val="1"/>
      </rPr>
      <t xml:space="preserve">Đài loan, </t>
    </r>
    <r>
      <rPr>
        <sz val="14"/>
        <color indexed="17"/>
        <rFont val="VNI-Times"/>
        <family val="0"/>
      </rPr>
      <t xml:space="preserve">laù daày 6 dem (cửa </t>
    </r>
    <r>
      <rPr>
        <sz val="14"/>
        <color indexed="17"/>
        <rFont val="Times New Roman"/>
        <family val="1"/>
      </rPr>
      <t xml:space="preserve">hàng </t>
    </r>
    <r>
      <rPr>
        <sz val="14"/>
        <color indexed="17"/>
        <rFont val="VNI-Times"/>
        <family val="0"/>
      </rPr>
      <t xml:space="preserve">VLXD Thanh Điền; ĐT: 0916 690936: A. Phương) </t>
    </r>
  </si>
  <si>
    <r>
      <t>Cửa gỗ (Hộ kinh doanh Ngọc Ảnh; ĐT: 0914 894 972</t>
    </r>
    <r>
      <rPr>
        <b/>
        <sz val="14"/>
        <color indexed="17"/>
        <rFont val="Times New Roman"/>
        <family val="1"/>
      </rPr>
      <t xml:space="preserve"> (A. Thành)</t>
    </r>
    <r>
      <rPr>
        <b/>
        <sz val="14"/>
        <color indexed="17"/>
        <rFont val="VNI-Times"/>
        <family val="0"/>
      </rPr>
      <t xml:space="preserve"> </t>
    </r>
  </si>
  <si>
    <r>
      <t xml:space="preserve"> Cöûa ñi goã  thao lao: khuoân bao 50x100, ñoá 40 x 80, vaùn traùm cöûa daøy 2cm  (chöa keå kính, </t>
    </r>
    <r>
      <rPr>
        <sz val="14"/>
        <color indexed="17"/>
        <rFont val="Times New Roman"/>
        <family val="1"/>
      </rPr>
      <t>kh</t>
    </r>
    <r>
      <rPr>
        <sz val="14"/>
        <color indexed="17"/>
        <rFont val="Times New Roman"/>
        <family val="1"/>
      </rPr>
      <t xml:space="preserve">óa </t>
    </r>
    <r>
      <rPr>
        <sz val="14"/>
        <color indexed="17"/>
        <rFont val="VNI-Times"/>
        <family val="0"/>
      </rPr>
      <t xml:space="preserve">vaø sôn) </t>
    </r>
  </si>
  <si>
    <r>
      <t xml:space="preserve"> Cöûa ñi goã căm xe: khuoân bao 50x100, ñoá 40 x 80, vaùn traùm cöûa daøy 2cm (chöa keå kính, </t>
    </r>
    <r>
      <rPr>
        <sz val="14"/>
        <color indexed="17"/>
        <rFont val="Times New Roman"/>
        <family val="1"/>
      </rPr>
      <t>kh</t>
    </r>
    <r>
      <rPr>
        <sz val="14"/>
        <color indexed="17"/>
        <rFont val="Times New Roman"/>
        <family val="1"/>
      </rPr>
      <t>óa</t>
    </r>
    <r>
      <rPr>
        <sz val="14"/>
        <color indexed="17"/>
        <rFont val="VNI-Times"/>
        <family val="0"/>
      </rPr>
      <t xml:space="preserve"> vaø sôn) </t>
    </r>
  </si>
  <si>
    <r>
      <t xml:space="preserve">Cửa nhôm Đài Loan </t>
    </r>
    <r>
      <rPr>
        <sz val="14"/>
        <color indexed="17"/>
        <rFont val="Times New Roman"/>
        <family val="1"/>
      </rPr>
      <t>(cửa hàng VLXD Thanh Điền ĐT: 0916 690936: A. Phương)</t>
    </r>
  </si>
  <si>
    <t>Sản phẩm Inax</t>
  </si>
  <si>
    <t>Bàn cầu 2 khối</t>
  </si>
  <si>
    <t>C-117VA</t>
  </si>
  <si>
    <t>C-108VA</t>
  </si>
  <si>
    <t>C-306VA</t>
  </si>
  <si>
    <t>C-504VAN</t>
  </si>
  <si>
    <t>Bàn cầu 1 khối: AC-969VN</t>
  </si>
  <si>
    <t>L-282VFC</t>
  </si>
  <si>
    <t>L-284VFC</t>
  </si>
  <si>
    <t>L-2395VFC</t>
  </si>
  <si>
    <t>Lavabo treo tường (âm bàn)</t>
  </si>
  <si>
    <t xml:space="preserve">Bồn tiểu </t>
  </si>
  <si>
    <t>U-116V</t>
  </si>
  <si>
    <t>UF-7V</t>
  </si>
  <si>
    <t>Sản phẩm American Standard</t>
  </si>
  <si>
    <t>VF-2395</t>
  </si>
  <si>
    <t>VF-2396</t>
  </si>
  <si>
    <t>VF-2397</t>
  </si>
  <si>
    <t>VF-2398</t>
  </si>
  <si>
    <t>VF-2013</t>
  </si>
  <si>
    <t>VF-0940</t>
  </si>
  <si>
    <t>VF-0969</t>
  </si>
  <si>
    <t>VF-0476</t>
  </si>
  <si>
    <t>VF-0414</t>
  </si>
  <si>
    <t>VF-0412</t>
  </si>
  <si>
    <t>Công ty TNHH Lixil Việt Nam, ĐT: 043 8766152  - VP đại diện tại Cần Thơ (giá bán đến các công trình trên địa bàn tỉnh Đồng Tháp), áp dụng từ tháng 9/2020 theo Công văn ngày 16/8/2020 của Công ty</t>
  </si>
  <si>
    <t>Đèn LE-TITAN ECO 60W, 72 leds, 7200lm, IP66, IK09, Tiết giảm công suất 5 cấp, Chống xung điện 10kA, Điều chỉnh được góc nghiêng</t>
  </si>
  <si>
    <t>Đèn LE-TITAN ECO 80W, 108 leds, 9600lm, IP66, IK09, Tiết giảm công suất 5 cấp, Chống xung điện 10kA, Điều chỉnh được góc nghiêng</t>
  </si>
  <si>
    <t>Đèn LE-TITAN ECO 100W, 144 leds, 1260lm, IP66, IK09, Tiết giảm công suất 5 cấp, Chống xung điện 10kA, Điều chỉnh được góc nghiêng</t>
  </si>
  <si>
    <t>Đèn LE-TITAN ECO 120W, 168 leds, 14400lm, IP66, IK09, Tiết giảm công suất 5 cấp, Chống xung điện 10kA, Điều chỉnh được góc nghiêng</t>
  </si>
  <si>
    <t>Đèn LE-TITAN ECO 150W, 216 leds, 18000lm, IP66, IK09, Tiết giảm công suất 5 cấp, Chống xung điện 10kA, Điều chỉnh được góc nghiêng</t>
  </si>
  <si>
    <t>EN 60598-1:2015, EN 60598-1:2015/A1:2018, EN 60598-2-3:2003 và EN 60598-2-3:2003/A1:2011</t>
  </si>
  <si>
    <t>Công ty TNHH Chiếu sáng và Môi trường Việt Nam, Đ/c: số 233/8, Đường Đặng Thùy Trâm, Phường 13, Quận Bình Thạnh, TPHCM; ĐT: 0823.392345 (A. Đoàn), giá bán đã bao gồm chi phí vận chuyển trên địa bàn tỉnh Đồng Tháp, chưa bao gồm thuế VAT, áp dụng từ 01/9/2020 theo Công văn số 01 ngày 15/8/2020 của Công ty</t>
  </si>
  <si>
    <r>
      <t xml:space="preserve">Công ty TNHH NHỰA GIANG HIỆP THĂNG (ống uPVC) giá đã có VAT (địa chỉ: Lô C1 cụm CN Nhựa Đức Hòa - Đức Hòa Hạ - tỉnh Long An, sđt: 0723 779 337), áp dụng từ tháng </t>
    </r>
    <r>
      <rPr>
        <b/>
        <sz val="14"/>
        <color indexed="10"/>
        <rFont val="Times New Roman"/>
        <family val="1"/>
      </rPr>
      <t>9/2020</t>
    </r>
  </si>
  <si>
    <r>
      <t xml:space="preserve">Công ty CP gạch ngói gốm xây dựng Mỹ Xuân; địa chỉ: xã Hắc Dịch, huyện Tân Thành, tỉnh Bà Rịa Vũng Tàu, điện thoại: 0643. 876770- áp dụng từ </t>
    </r>
    <r>
      <rPr>
        <b/>
        <sz val="14"/>
        <color indexed="10"/>
        <rFont val="Times New Roman"/>
        <family val="1"/>
      </rPr>
      <t>tháng 9/2020</t>
    </r>
    <r>
      <rPr>
        <b/>
        <sz val="14"/>
        <color indexed="12"/>
        <rFont val="Times New Roman"/>
        <family val="1"/>
      </rPr>
      <t xml:space="preserve"> theo Bảng báo giá của Công ty </t>
    </r>
  </si>
  <si>
    <t>*220.000</t>
  </si>
  <si>
    <r>
      <t xml:space="preserve">CỪ ĐÁ </t>
    </r>
    <r>
      <rPr>
        <sz val="14"/>
        <color indexed="14"/>
        <rFont val="Times New Roman"/>
        <family val="1"/>
      </rPr>
      <t>(cửa hàng VLXD Kim Thoa), giá chưa bao gồm thuế VAT</t>
    </r>
  </si>
  <si>
    <r>
      <t xml:space="preserve">Công ty TNHH NHỰA ĐƯỜNG PETROLIMEX (Chi nhánh Nhựa đường Petrolimex Cần Thơ, Điện thoại: 0292 3761092 Hoặc 0919190606 gặp Tùng), giá bán tại TP Cao Lãnh đã bao gồm thuế VAT, áp dụng từ ngày </t>
    </r>
    <r>
      <rPr>
        <b/>
        <sz val="14"/>
        <color indexed="10"/>
        <rFont val="Times New Roman"/>
        <family val="1"/>
      </rPr>
      <t>08/9/2020 theo Thông báo giá số 007-09/NĐ ngày 08/9/2020 của Công ty</t>
    </r>
    <r>
      <rPr>
        <b/>
        <sz val="14"/>
        <color indexed="17"/>
        <rFont val="Times New Roman"/>
        <family val="1"/>
      </rPr>
      <t>.</t>
    </r>
  </si>
  <si>
    <t>Nhựa đường đặc 60/70 (Nhựa nóng, 10 tấn /xe)</t>
  </si>
  <si>
    <t>Nhựa đường đặc 60/70 (Nhựa phuy, 190kg/phuy)</t>
  </si>
  <si>
    <t>Eblock - Rn=3.5Mpa, KT: (60 x 20 x 10)cm, (60 x 20 x 20)cm</t>
  </si>
  <si>
    <t>Eblock - Rn=5.0Mpa, KT: (60 x 20 x 10)cm, (60 x 20 x 20)cm</t>
  </si>
  <si>
    <t>Eblock - Rn=7.5Mpa, KT: (60 x 20 x 10)cm, (60 x 20 x 20)cm</t>
  </si>
  <si>
    <r>
      <t xml:space="preserve">" Giá vật liệu xây dựng tháng </t>
    </r>
    <r>
      <rPr>
        <b/>
        <sz val="18"/>
        <color indexed="10"/>
        <rFont val="Times New Roman"/>
        <family val="1"/>
      </rPr>
      <t>9</t>
    </r>
    <r>
      <rPr>
        <b/>
        <sz val="18"/>
        <color indexed="12"/>
        <rFont val="Times New Roman"/>
        <family val="1"/>
      </rPr>
      <t xml:space="preserve"> năm 2020 "</t>
    </r>
  </si>
  <si>
    <r>
      <t xml:space="preserve"> Công ty Cổ phần sản xuất thép VINA ONE </t>
    </r>
    <r>
      <rPr>
        <b/>
        <sz val="14"/>
        <color indexed="12"/>
        <rFont val="Times New Roman"/>
        <family val="1"/>
      </rPr>
      <t>.</t>
    </r>
    <r>
      <rPr>
        <b/>
        <sz val="14"/>
        <color indexed="12"/>
        <rFont val="Times New Roman"/>
        <family val="1"/>
      </rPr>
      <t xml:space="preserve"> Đ/c: Quốc lộ 1A, ấp Voi Lá, xã Long Hiệp, huyện Bến Lức, tỉnh Long An; ĐT: 0903 002 655 (A. Lực). (áp dụng từ ngày 01/9/2020 theo Bảng thông báo giá của Công ty).</t>
    </r>
  </si>
  <si>
    <t>Vuông, hộp, ống đen Vin one</t>
  </si>
  <si>
    <t>Vuông hộp ống đen, độ dày 0.95-2.50mm</t>
  </si>
  <si>
    <t>Vuông hộp ống đen, độ dày ≥ 2.55mm</t>
  </si>
  <si>
    <t>Ống thép đen Ø168-Ø273mm, độ dày 4.00-10.00mm</t>
  </si>
  <si>
    <t>Vuông, hộp, ống kẽm Vin one</t>
  </si>
  <si>
    <t>Vuông hộp ống kẽm, độ dày 1.00-2.00mm</t>
  </si>
  <si>
    <t>Vuông hộp ống kẽm, độ dày 2.05-3.00mm</t>
  </si>
  <si>
    <t>Vuông hộp ống kẽm, độ dày 3.00-5.00mm</t>
  </si>
  <si>
    <t>Vuông hộp ống kẽm, độ dày &gt; 5.00mm</t>
  </si>
  <si>
    <t>Ống nhúng nóng Vina One Ø21-Ø273mm</t>
  </si>
  <si>
    <t>Dày 1.60 - 2.00mm</t>
  </si>
  <si>
    <t>Dày 2.10 - 3.00mm</t>
  </si>
  <si>
    <t>Dày 3.10 - 5.00mm</t>
  </si>
  <si>
    <t>Dày &gt; 5.00mm</t>
  </si>
  <si>
    <t>Thép hình cán nóng Vina One</t>
  </si>
  <si>
    <t>Thép hình cán nóng chữ U - V - I</t>
  </si>
  <si>
    <t>đ/kg</t>
  </si>
  <si>
    <t>ASTM A500-JIS G3444</t>
  </si>
  <si>
    <t xml:space="preserve">Xà Gồ Mạ Kẽm Vina One </t>
  </si>
  <si>
    <t>C50 x 100, dày 2,0 ly</t>
  </si>
  <si>
    <t>C50 x 150 dày 2,0 ly</t>
  </si>
  <si>
    <t>C75 x 200 dày 2,0 ly</t>
  </si>
  <si>
    <t>C85 x 250 dày 2,0 ly</t>
  </si>
  <si>
    <t xml:space="preserve">Xà Gồ Mạ Kẽm Nhúng Nóng Vina One </t>
  </si>
  <si>
    <t>VNO - 03</t>
  </si>
  <si>
    <t>ASTM A123</t>
  </si>
  <si>
    <t>đ/m</t>
  </si>
  <si>
    <t>ASTM A1243</t>
  </si>
  <si>
    <t>Tôn lạnh Vina One AZ100</t>
  </si>
  <si>
    <t>Dày 0.40mm</t>
  </si>
  <si>
    <t>Dày 0.45mm</t>
  </si>
  <si>
    <t>Dày 0.50mm</t>
  </si>
  <si>
    <t>Tôn lạnh Vina One AZ150</t>
  </si>
  <si>
    <t>Tôn lạnh màu Vina One</t>
  </si>
  <si>
    <t>JIS G3321</t>
  </si>
  <si>
    <t>*48.000</t>
  </si>
  <si>
    <t>*27.000</t>
  </si>
  <si>
    <t xml:space="preserve"> Áp dụng từ ngày 28/8/2020 </t>
  </si>
  <si>
    <t xml:space="preserve"> Áp dụng từ ngày 11/9/2020  (*)</t>
  </si>
  <si>
    <t xml:space="preserve"> Áp dụng từ ngày 26/9/2020 (*)</t>
  </si>
  <si>
    <t>Thép liên doanh Vinakyoei (*):</t>
  </si>
  <si>
    <t>*50.000</t>
  </si>
  <si>
    <t>*43.000</t>
  </si>
  <si>
    <t>*35.000</t>
  </si>
  <si>
    <t>*30.000</t>
  </si>
  <si>
    <r>
      <t xml:space="preserve">CÔNG TY TNHH THÉP SEAH VIỆT NAM </t>
    </r>
    <r>
      <rPr>
        <b/>
        <sz val="14"/>
        <color indexed="12"/>
        <rFont val="Times New Roman"/>
        <family val="1"/>
      </rPr>
      <t xml:space="preserve">(địa chỉ: Số 7 đường 3A-KCN Biên Hòa II-tỉnh Đồng Nai; Điện thoại: 093 800 1413), giá chưa bao gồm thuế VAT, giao hàng tại Đồng Tháp. Áp dụng từ ngày </t>
    </r>
    <r>
      <rPr>
        <b/>
        <sz val="14"/>
        <color indexed="10"/>
        <rFont val="Times New Roman"/>
        <family val="1"/>
      </rPr>
      <t>10/9/2020</t>
    </r>
    <r>
      <rPr>
        <b/>
        <sz val="14"/>
        <color indexed="12"/>
        <rFont val="Times New Roman"/>
        <family val="1"/>
      </rPr>
      <t xml:space="preserve"> theo Công văn số </t>
    </r>
    <r>
      <rPr>
        <b/>
        <sz val="14"/>
        <color indexed="10"/>
        <rFont val="Times New Roman"/>
        <family val="1"/>
      </rPr>
      <t>47</t>
    </r>
    <r>
      <rPr>
        <b/>
        <sz val="14"/>
        <color indexed="12"/>
        <rFont val="Times New Roman"/>
        <family val="1"/>
      </rPr>
      <t xml:space="preserve"> của Công ty </t>
    </r>
  </si>
  <si>
    <r>
      <t>Công ty TNHH TM - SX - DV TÍN THỊNH, số 102H, Nguyễn Xuân Khoát, P. Tân Thành, Q. Tân Phú, Tp. Hồ Chí Minh, Điện thoại: 02862678195, fax: 02862679843 (giá bán tại thành phố Cao Lãnh; áp dụng từ ngày</t>
    </r>
    <r>
      <rPr>
        <b/>
        <sz val="14"/>
        <color indexed="10"/>
        <rFont val="Times New Roman"/>
        <family val="1"/>
      </rPr>
      <t xml:space="preserve"> 01/9/</t>
    </r>
    <r>
      <rPr>
        <b/>
        <sz val="14"/>
        <color indexed="10"/>
        <rFont val="Times New Roman"/>
        <family val="1"/>
      </rPr>
      <t>2020</t>
    </r>
    <r>
      <rPr>
        <b/>
        <sz val="14"/>
        <color indexed="17"/>
        <rFont val="Times New Roman"/>
        <family val="1"/>
      </rPr>
      <t xml:space="preserve"> theo Bảng báo giá của Công ty)</t>
    </r>
  </si>
  <si>
    <t>*13.500</t>
  </si>
  <si>
    <r>
      <t xml:space="preserve">Công ty cổ phần SX-TM Liên Phát, số 57, Đào Duy Anh, Phường 9, Quận Phú Nhuận, thành phố Hồ Chí Minh, điện thoại: 0906 924010 (áp dụng từ ngày </t>
    </r>
    <r>
      <rPr>
        <b/>
        <sz val="13"/>
        <color indexed="10"/>
        <rFont val="Times New Roman"/>
        <family val="1"/>
      </rPr>
      <t>04/9/2020</t>
    </r>
    <r>
      <rPr>
        <b/>
        <sz val="13"/>
        <color indexed="17"/>
        <rFont val="Times New Roman"/>
        <family val="1"/>
      </rPr>
      <t xml:space="preserve"> theo Bảng niêm yết giá của Công ty), giá chưa bao gồm 10% thuế VAT; giá bán giao hàng đến chân công trình trên địa bàn tỉnh Đồng Tháp.</t>
    </r>
  </si>
  <si>
    <r>
      <t xml:space="preserve">Công ty CP SX-TM Liên phát, số 57, Đào Duy Anh, Phường 9, Quận Phú Nhuận, thành phố Hồ Chí Minh, điện thoại: 0906 924010; giá chưa bao gồm 10% thuế VAT, giao hàng đến chân công trình trên địa bàn tỉnh Đồng Tháp và áp dụng từ ngày </t>
    </r>
    <r>
      <rPr>
        <b/>
        <sz val="14"/>
        <color indexed="10"/>
        <rFont val="Times New Roman"/>
        <family val="1"/>
      </rPr>
      <t>04/9</t>
    </r>
    <r>
      <rPr>
        <b/>
        <sz val="14"/>
        <color indexed="10"/>
        <rFont val="Times New Roman"/>
        <family val="1"/>
      </rPr>
      <t>/2</t>
    </r>
    <r>
      <rPr>
        <b/>
        <sz val="14"/>
        <color indexed="10"/>
        <rFont val="Times New Roman"/>
        <family val="1"/>
      </rPr>
      <t>020</t>
    </r>
    <r>
      <rPr>
        <b/>
        <sz val="14"/>
        <color indexed="17"/>
        <rFont val="Times New Roman"/>
        <family val="1"/>
      </rPr>
      <t xml:space="preserve"> theo Bảng niêm yết giá của Công ty.</t>
    </r>
  </si>
  <si>
    <t>Neoweb 712: khoảng cách mối hàn 712mm; Chiều cao ô ngăn từ 50mm đến 200mm, Kích thước ô ngăn 520mm x 448mm</t>
  </si>
  <si>
    <t>Neoweb 712-50</t>
  </si>
  <si>
    <t>Neoweb 712-75</t>
  </si>
  <si>
    <t>Neoweb 712-100</t>
  </si>
  <si>
    <t>Neoweb 712-120</t>
  </si>
  <si>
    <t>Neoweb 712-150</t>
  </si>
  <si>
    <t>Neoweb 712-200</t>
  </si>
  <si>
    <t>Neoweb 330: khoảng cách mối hàn 330mm; Chiều cao ô ngăn từ 50mm đến 200mm, Kích thước ô ngăn 250mm x 210mm</t>
  </si>
  <si>
    <t>Neoweb 330-50</t>
  </si>
  <si>
    <t>Neoweb 330-75</t>
  </si>
  <si>
    <t>Neoweb 330-100</t>
  </si>
  <si>
    <t>Neoweb 330-120</t>
  </si>
  <si>
    <t>Neoweb 330-150</t>
  </si>
  <si>
    <t>Neoweb 330-200</t>
  </si>
  <si>
    <r>
      <t xml:space="preserve"> Công ty Cổ phần sản xuất thép VINA ONE </t>
    </r>
    <r>
      <rPr>
        <b/>
        <sz val="14"/>
        <color indexed="12"/>
        <rFont val="Times New Roman"/>
        <family val="1"/>
      </rPr>
      <t>.</t>
    </r>
    <r>
      <rPr>
        <b/>
        <sz val="14"/>
        <color indexed="12"/>
        <rFont val="Times New Roman"/>
        <family val="1"/>
      </rPr>
      <t xml:space="preserve"> Đ/c: Quốc lộ 1A, ấp Voi Lá, xã Long Hiệp, huyện Bến Lức, tỉnh Long An; ĐT: 0903 002 655 (A. Lực). (áp dụng từ ngày </t>
    </r>
    <r>
      <rPr>
        <b/>
        <sz val="14"/>
        <color indexed="10"/>
        <rFont val="Times New Roman"/>
        <family val="1"/>
      </rPr>
      <t>01/9/2020</t>
    </r>
    <r>
      <rPr>
        <b/>
        <sz val="14"/>
        <color indexed="12"/>
        <rFont val="Times New Roman"/>
        <family val="1"/>
      </rPr>
      <t xml:space="preserve"> theo Bảng thông báo giá của Công ty).</t>
    </r>
  </si>
  <si>
    <r>
      <t xml:space="preserve">CÔNG TY TNHH BLUESCOPE LYSAGHT VIỆT NAM- </t>
    </r>
    <r>
      <rPr>
        <sz val="14"/>
        <color indexed="12"/>
        <rFont val="Times New Roman"/>
        <family val="1"/>
      </rPr>
      <t xml:space="preserve">đ/c: số 28-33 Phạm Ngọc Thạch, P. Cái Khế, Q Ninh Kiều, TP Cần Thơ, đt: 02923 839461 (áp dụng từ ngày </t>
    </r>
    <r>
      <rPr>
        <sz val="14"/>
        <color indexed="10"/>
        <rFont val="Times New Roman"/>
        <family val="1"/>
      </rPr>
      <t>01/3/2020</t>
    </r>
    <r>
      <rPr>
        <sz val="14"/>
        <color indexed="12"/>
        <rFont val="Times New Roman"/>
        <family val="1"/>
      </rPr>
      <t xml:space="preserve"> theo Bảng giá bán lẻ của Công ty) đt: 0903. 608486 (A. Kiệt)</t>
    </r>
  </si>
  <si>
    <t xml:space="preserve">Theùp lieân doanh Vinakyoei (*): </t>
  </si>
  <si>
    <r>
      <t xml:space="preserve">- Đến ngày </t>
    </r>
    <r>
      <rPr>
        <b/>
        <sz val="14"/>
        <color indexed="10"/>
        <rFont val="Times New Roman"/>
        <family val="1"/>
      </rPr>
      <t>09/10/2020</t>
    </r>
    <r>
      <rPr>
        <sz val="14"/>
        <color indexed="12"/>
        <rFont val="Times New Roman"/>
        <family val="1"/>
      </rPr>
      <t xml:space="preserve">, các huyện, thị xã, thành phố không gửi Báo cáo giá vật liệu xây dựng </t>
    </r>
    <r>
      <rPr>
        <b/>
        <sz val="14"/>
        <color indexed="10"/>
        <rFont val="Times New Roman"/>
        <family val="1"/>
      </rPr>
      <t>tháng</t>
    </r>
    <r>
      <rPr>
        <b/>
        <sz val="14"/>
        <color indexed="10"/>
        <rFont val="Times New Roman"/>
        <family val="1"/>
      </rPr>
      <t xml:space="preserve"> 9/2020</t>
    </r>
    <r>
      <rPr>
        <sz val="14"/>
        <color indexed="12"/>
        <rFont val="Times New Roman"/>
        <family val="1"/>
      </rPr>
      <t xml:space="preserve">: </t>
    </r>
    <r>
      <rPr>
        <b/>
        <sz val="14"/>
        <color indexed="10"/>
        <rFont val="Times New Roman"/>
        <family val="1"/>
      </rPr>
      <t xml:space="preserve">H. Cao Lãnh; </t>
    </r>
    <r>
      <rPr>
        <b/>
        <sz val="14"/>
        <color indexed="10"/>
        <rFont val="Times New Roman"/>
        <family val="1"/>
      </rPr>
      <t>H. Tháp Mười; TP. Sa Đéc; H</t>
    </r>
    <r>
      <rPr>
        <b/>
        <sz val="14"/>
        <color indexed="10"/>
        <rFont val="Times New Roman"/>
        <family val="1"/>
      </rPr>
      <t>. Thanh Bình; H. Tân Hồng.</t>
    </r>
  </si>
  <si>
    <t>*1.100.000</t>
  </si>
  <si>
    <t xml:space="preserve"> Áp dụng từ ngày 28/8/2020</t>
  </si>
  <si>
    <r>
      <t xml:space="preserve">             </t>
    </r>
    <r>
      <rPr>
        <sz val="18"/>
        <color indexed="12"/>
        <rFont val="Times New Roman"/>
        <family val="1"/>
      </rPr>
      <t xml:space="preserve">Số: 1609/SXD-CBG </t>
    </r>
    <r>
      <rPr>
        <sz val="20"/>
        <color indexed="12"/>
        <rFont val="Times New Roman"/>
        <family val="1"/>
      </rPr>
      <t xml:space="preserve">                                         </t>
    </r>
    <r>
      <rPr>
        <i/>
        <sz val="20"/>
        <color indexed="12"/>
        <rFont val="Times New Roman"/>
        <family val="1"/>
      </rPr>
      <t>Đồng Tháp, ngày   15   tháng 10 năm 2020</t>
    </r>
  </si>
  <si>
    <t>Kèm theo Công bố giá vật liệu xây dựng tháng 9 năm 2020 số: 1609/SXD-CBG ngày    15   tháng 10 năm 2020</t>
  </si>
  <si>
    <t>Kèm theo Công bố giá vật liệu xây dựng tháng 9 năm 2020 số:1609/SXD-CBG ngày    15   tháng 10 năm 2020</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</si>
</sst>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_-&quot;öS&quot;\ * #,##0_-;\-&quot;öS&quot;\ * #,##0_-;_-&quot;öS&quot;\ * &quot;-&quot;_-;_-@_-"/>
    <numFmt numFmtId="177" formatCode="_-&quot;öS&quot;\ * #,##0.00_-;\-&quot;öS&quot;\ * #,##0.00_-;_-&quot;öS&quot;\ * &quot;-&quot;??_-;_-@_-"/>
    <numFmt numFmtId="178" formatCode="0.000%"/>
    <numFmt numFmtId="179" formatCode="00.000"/>
    <numFmt numFmtId="180" formatCode="&quot;￥&quot;#,##0;&quot;￥&quot;\-#,##0"/>
    <numFmt numFmtId="181" formatCode="#,##0\ &quot;DM&quot;;\-#,##0\ &quot;DM&quot;"/>
    <numFmt numFmtId="182" formatCode="_(* #,##0_);_(* \(#,##0\);_(* &quot;-&quot;??_);_(@_)"/>
    <numFmt numFmtId="183" formatCode="_-* #,##0_-;\-* #,##0_-;_-* &quot;-&quot;??_-;_-@_-"/>
    <numFmt numFmtId="184" formatCode="_-* #,##0.000_-;\-* #,##0.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quot;-&quot;??_-;_-@_-"/>
    <numFmt numFmtId="190" formatCode="_-* #,##0.0000_-;\-* #,##0.0000_-;_-* &quot;-&quot;??_-;_-@_-"/>
    <numFmt numFmtId="191" formatCode="_-* #,##0.00000_-;\-* #,##0.00000_-;_-* &quot;-&quot;??_-;_-@_-"/>
    <numFmt numFmtId="192" formatCode="_-* #,##0.000000_-;\-* #,##0.000000_-;_-* &quot;-&quot;??_-;_-@_-"/>
    <numFmt numFmtId="193" formatCode="[$-409]dddd\,\ mmmm\ dd\,\ yyyy"/>
    <numFmt numFmtId="194" formatCode="[$-409]h:mm:ss\ AM/PM"/>
    <numFmt numFmtId="195" formatCode="00000"/>
    <numFmt numFmtId="196" formatCode="#,##0.000;[Red]#,##0.000"/>
    <numFmt numFmtId="197" formatCode="#,##0.000"/>
    <numFmt numFmtId="198" formatCode="0.00_);\(0.00\)"/>
    <numFmt numFmtId="199" formatCode="_-* #,##0.00_$_-;\-* #,##0.00_$_-;_-* &quot;-&quot;??_$_-;_-@_-"/>
  </numFmts>
  <fonts count="249">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b/>
      <sz val="20"/>
      <color indexed="12"/>
      <name val="VNI-Times"/>
      <family val="0"/>
    </font>
    <font>
      <b/>
      <sz val="18"/>
      <color indexed="12"/>
      <name val="VNI-Times"/>
      <family val="0"/>
    </font>
    <font>
      <b/>
      <sz val="12"/>
      <color indexed="12"/>
      <name val="VNI-Times"/>
      <family val="0"/>
    </font>
    <font>
      <b/>
      <sz val="13"/>
      <color indexed="12"/>
      <name val="VNI-Times"/>
      <family val="0"/>
    </font>
    <font>
      <sz val="13"/>
      <color indexed="12"/>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8"/>
      <name val="VNI-Times"/>
      <family val="0"/>
    </font>
    <font>
      <sz val="10"/>
      <color indexed="60"/>
      <name val="VNI-Times"/>
      <family val="0"/>
    </font>
    <font>
      <b/>
      <sz val="11"/>
      <color indexed="12"/>
      <name val="VNI-Times"/>
      <family val="0"/>
    </font>
    <font>
      <sz val="11"/>
      <color indexed="12"/>
      <name val="Times New Roman"/>
      <family val="1"/>
    </font>
    <font>
      <sz val="12"/>
      <color indexed="12"/>
      <name val="Times New Roman"/>
      <family val="1"/>
    </font>
    <font>
      <b/>
      <sz val="14"/>
      <color indexed="12"/>
      <name val="Times New Roman"/>
      <family val="1"/>
    </font>
    <font>
      <sz val="11"/>
      <color indexed="53"/>
      <name val="VNI-Times"/>
      <family val="0"/>
    </font>
    <font>
      <sz val="11"/>
      <name val="VNI-Times"/>
      <family val="0"/>
    </font>
    <font>
      <sz val="11"/>
      <color indexed="60"/>
      <name val="VNI-Times"/>
      <family val="0"/>
    </font>
    <font>
      <b/>
      <sz val="11"/>
      <color indexed="12"/>
      <name val="Times New Roman"/>
      <family val="1"/>
    </font>
    <font>
      <b/>
      <sz val="12"/>
      <color indexed="10"/>
      <name val="VNI-Times"/>
      <family val="0"/>
    </font>
    <font>
      <sz val="14"/>
      <color indexed="12"/>
      <name val="Times New Roman"/>
      <family val="1"/>
    </font>
    <font>
      <b/>
      <sz val="12"/>
      <color indexed="12"/>
      <name val="Times New Roman"/>
      <family val="1"/>
    </font>
    <font>
      <b/>
      <i/>
      <sz val="14"/>
      <color indexed="12"/>
      <name val="Times New Roman"/>
      <family val="1"/>
    </font>
    <font>
      <sz val="16"/>
      <color indexed="12"/>
      <name val="Times New Roman"/>
      <family val="1"/>
    </font>
    <font>
      <sz val="16"/>
      <color indexed="12"/>
      <name val="VNI-Times"/>
      <family val="0"/>
    </font>
    <font>
      <sz val="10"/>
      <name val="VNI-Times"/>
      <family val="0"/>
    </font>
    <font>
      <b/>
      <sz val="12"/>
      <color indexed="10"/>
      <name val="Times New Roman"/>
      <family val="1"/>
    </font>
    <font>
      <b/>
      <sz val="15"/>
      <color indexed="12"/>
      <name val="Times New Roman"/>
      <family val="1"/>
    </font>
    <font>
      <b/>
      <sz val="14"/>
      <color indexed="14"/>
      <name val="Times New Roman"/>
      <family val="1"/>
    </font>
    <font>
      <b/>
      <sz val="14"/>
      <color indexed="14"/>
      <name val="VNI-Times"/>
      <family val="0"/>
    </font>
    <font>
      <sz val="20"/>
      <color indexed="12"/>
      <name val="VNI-Times"/>
      <family val="0"/>
    </font>
    <font>
      <b/>
      <sz val="20"/>
      <color indexed="12"/>
      <name val="Times New Roman"/>
      <family val="1"/>
    </font>
    <font>
      <i/>
      <sz val="20"/>
      <color indexed="12"/>
      <name val="Times New Roman"/>
      <family val="1"/>
    </font>
    <font>
      <sz val="20"/>
      <color indexed="12"/>
      <name val="Times New Roman"/>
      <family val="1"/>
    </font>
    <font>
      <b/>
      <sz val="12"/>
      <color indexed="53"/>
      <name val="VNI-Times"/>
      <family val="0"/>
    </font>
    <font>
      <sz val="12"/>
      <color indexed="53"/>
      <name val="VNI-Times"/>
      <family val="0"/>
    </font>
    <font>
      <vertAlign val="superscript"/>
      <sz val="12"/>
      <color indexed="12"/>
      <name val="VNI-Times"/>
      <family val="0"/>
    </font>
    <font>
      <sz val="12"/>
      <color indexed="60"/>
      <name val="VNI-Times"/>
      <family val="0"/>
    </font>
    <font>
      <b/>
      <sz val="14"/>
      <name val="Times New Roman"/>
      <family val="1"/>
    </font>
    <font>
      <b/>
      <sz val="14"/>
      <color indexed="10"/>
      <name val="VNI-Times"/>
      <family val="0"/>
    </font>
    <font>
      <sz val="14"/>
      <name val="Times New Roman"/>
      <family val="1"/>
    </font>
    <font>
      <vertAlign val="superscript"/>
      <sz val="14"/>
      <color indexed="12"/>
      <name val="VNI-Times"/>
      <family val="0"/>
    </font>
    <font>
      <b/>
      <sz val="14"/>
      <color indexed="10"/>
      <name val="Times New Roman"/>
      <family val="1"/>
    </font>
    <font>
      <b/>
      <sz val="14"/>
      <name val="VNI-Times"/>
      <family val="0"/>
    </font>
    <font>
      <sz val="14"/>
      <color indexed="60"/>
      <name val="VNI-Times"/>
      <family val="0"/>
    </font>
    <font>
      <sz val="14"/>
      <name val="VNI-Times"/>
      <family val="0"/>
    </font>
    <font>
      <b/>
      <sz val="13"/>
      <color indexed="60"/>
      <name val="VNI-Times"/>
      <family val="0"/>
    </font>
    <font>
      <sz val="13"/>
      <name val="VNI-Times"/>
      <family val="0"/>
    </font>
    <font>
      <b/>
      <sz val="13"/>
      <color indexed="12"/>
      <name val="Times New Roman"/>
      <family val="1"/>
    </font>
    <font>
      <sz val="14"/>
      <name val="Arial"/>
      <family val="2"/>
    </font>
    <font>
      <b/>
      <sz val="12"/>
      <color indexed="61"/>
      <name val="VNI-Times"/>
      <family val="0"/>
    </font>
    <font>
      <b/>
      <sz val="12"/>
      <color indexed="8"/>
      <name val="Times New Roman"/>
      <family val="1"/>
    </font>
    <font>
      <b/>
      <sz val="20"/>
      <name val="Times New Roman"/>
      <family val="1"/>
    </font>
    <font>
      <b/>
      <sz val="18"/>
      <color indexed="12"/>
      <name val="Times New Roman"/>
      <family val="1"/>
    </font>
    <font>
      <sz val="18"/>
      <color indexed="12"/>
      <name val="Times New Roman"/>
      <family val="1"/>
    </font>
    <font>
      <b/>
      <sz val="22"/>
      <color indexed="12"/>
      <name val="Times New Roman"/>
      <family val="1"/>
    </font>
    <font>
      <b/>
      <u val="single"/>
      <sz val="13"/>
      <color indexed="12"/>
      <name val="Times New Roman"/>
      <family val="1"/>
    </font>
    <font>
      <i/>
      <sz val="14"/>
      <name val="VNI-Times"/>
      <family val="0"/>
    </font>
    <font>
      <i/>
      <sz val="14"/>
      <name val="Times New Roman"/>
      <family val="1"/>
    </font>
    <font>
      <sz val="14"/>
      <color indexed="17"/>
      <name val="VNI-Times"/>
      <family val="0"/>
    </font>
    <font>
      <b/>
      <sz val="14"/>
      <color indexed="17"/>
      <name val="VNI-Times"/>
      <family val="0"/>
    </font>
    <font>
      <b/>
      <sz val="14"/>
      <color indexed="17"/>
      <name val="Times New Roman"/>
      <family val="1"/>
    </font>
    <font>
      <sz val="14"/>
      <color indexed="17"/>
      <name val="Times New Roman"/>
      <family val="1"/>
    </font>
    <font>
      <vertAlign val="superscript"/>
      <sz val="14"/>
      <color indexed="17"/>
      <name val="VNI-Times"/>
      <family val="0"/>
    </font>
    <font>
      <sz val="12"/>
      <color indexed="17"/>
      <name val="VNI-Times"/>
      <family val="0"/>
    </font>
    <font>
      <vertAlign val="superscript"/>
      <sz val="14"/>
      <color indexed="17"/>
      <name val="Times New Roman"/>
      <family val="1"/>
    </font>
    <font>
      <vertAlign val="superscript"/>
      <sz val="14"/>
      <color indexed="12"/>
      <name val="Times New Roman"/>
      <family val="1"/>
    </font>
    <font>
      <vertAlign val="superscript"/>
      <sz val="12"/>
      <color indexed="17"/>
      <name val="Times New Roman"/>
      <family val="1"/>
    </font>
    <font>
      <vertAlign val="superscript"/>
      <sz val="12"/>
      <color indexed="17"/>
      <name val="VNI-Times"/>
      <family val="0"/>
    </font>
    <font>
      <sz val="12"/>
      <color indexed="17"/>
      <name val="Times New Roman"/>
      <family val="1"/>
    </font>
    <font>
      <sz val="12"/>
      <color indexed="12"/>
      <name val="Symbol"/>
      <family val="1"/>
    </font>
    <font>
      <i/>
      <sz val="12"/>
      <color indexed="17"/>
      <name val="Times New Roman"/>
      <family val="1"/>
    </font>
    <font>
      <i/>
      <sz val="10"/>
      <color indexed="12"/>
      <name val="VNI-Times"/>
      <family val="0"/>
    </font>
    <font>
      <sz val="13"/>
      <color indexed="12"/>
      <name val="Times New Roman"/>
      <family val="1"/>
    </font>
    <font>
      <sz val="14"/>
      <color indexed="10"/>
      <name val="Times New Roman"/>
      <family val="1"/>
    </font>
    <font>
      <b/>
      <sz val="12"/>
      <color indexed="17"/>
      <name val="Times New Roman"/>
      <family val="1"/>
    </font>
    <font>
      <b/>
      <sz val="18"/>
      <color indexed="10"/>
      <name val="Times New Roman"/>
      <family val="1"/>
    </font>
    <font>
      <sz val="12"/>
      <color indexed="10"/>
      <name val="Times New Roman"/>
      <family val="1"/>
    </font>
    <font>
      <i/>
      <sz val="12"/>
      <color indexed="10"/>
      <name val="Times New Roman"/>
      <family val="1"/>
    </font>
    <font>
      <sz val="14"/>
      <name val=".VnTime"/>
      <family val="2"/>
    </font>
    <font>
      <sz val="14"/>
      <color indexed="14"/>
      <name val="Times New Roman"/>
      <family val="1"/>
    </font>
    <font>
      <sz val="13"/>
      <color indexed="10"/>
      <name val="Times New Roman"/>
      <family val="1"/>
    </font>
    <font>
      <b/>
      <sz val="12"/>
      <name val="VNI-Times"/>
      <family val="0"/>
    </font>
    <font>
      <sz val="8"/>
      <name val="Tahoma"/>
      <family val="2"/>
    </font>
    <font>
      <b/>
      <sz val="8"/>
      <name val="Tahoma"/>
      <family val="2"/>
    </font>
    <font>
      <b/>
      <sz val="14"/>
      <color indexed="12"/>
      <name val="VNI Times"/>
      <family val="0"/>
    </font>
    <font>
      <b/>
      <sz val="18"/>
      <name val="Times New Roman"/>
      <family val="1"/>
    </font>
    <font>
      <b/>
      <sz val="13"/>
      <color indexed="17"/>
      <name val="Times New Roman"/>
      <family val="1"/>
    </font>
    <font>
      <b/>
      <sz val="13"/>
      <color indexed="10"/>
      <name val="Times New Roman"/>
      <family val="1"/>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8"/>
      <name val="VNI-Times"/>
      <family val="0"/>
    </font>
    <font>
      <sz val="14"/>
      <color indexed="63"/>
      <name val="Times New Roman"/>
      <family val="1"/>
    </font>
    <font>
      <sz val="11"/>
      <color indexed="14"/>
      <name val="VNI-Times"/>
      <family val="0"/>
    </font>
    <font>
      <sz val="11"/>
      <color indexed="17"/>
      <name val="VNI-Times"/>
      <family val="0"/>
    </font>
    <font>
      <b/>
      <sz val="13"/>
      <color indexed="14"/>
      <name val="VNI-Times"/>
      <family val="0"/>
    </font>
    <font>
      <sz val="14"/>
      <color indexed="14"/>
      <name val="VNI-Times"/>
      <family val="0"/>
    </font>
    <font>
      <sz val="13"/>
      <color indexed="17"/>
      <name val="Times New Roman"/>
      <family val="1"/>
    </font>
    <font>
      <sz val="13"/>
      <color indexed="17"/>
      <name val="VNI-Times"/>
      <family val="0"/>
    </font>
    <font>
      <b/>
      <sz val="13"/>
      <color indexed="17"/>
      <name val="VNI-Times"/>
      <family val="0"/>
    </font>
    <font>
      <b/>
      <sz val="12"/>
      <color indexed="17"/>
      <name val="VNI-Times"/>
      <family val="0"/>
    </font>
    <font>
      <sz val="11"/>
      <color indexed="17"/>
      <name val="Times New Roman"/>
      <family val="1"/>
    </font>
    <font>
      <sz val="13.5"/>
      <color indexed="17"/>
      <name val="Times New Roman"/>
      <family val="1"/>
    </font>
    <font>
      <sz val="12"/>
      <color indexed="10"/>
      <name val="VNI-Times"/>
      <family val="0"/>
    </font>
    <font>
      <sz val="13"/>
      <color indexed="48"/>
      <name val="VNI-Times"/>
      <family val="0"/>
    </font>
    <font>
      <sz val="14"/>
      <color indexed="8"/>
      <name val="VNI-Times"/>
      <family val="0"/>
    </font>
    <font>
      <sz val="11"/>
      <color indexed="10"/>
      <name val="VNI-Times"/>
      <family val="0"/>
    </font>
    <font>
      <sz val="11"/>
      <color indexed="10"/>
      <name val="Times New Roman"/>
      <family val="1"/>
    </font>
    <font>
      <sz val="14"/>
      <color indexed="8"/>
      <name val="Times New Roman"/>
      <family val="1"/>
    </font>
    <font>
      <sz val="14"/>
      <color indexed="17"/>
      <name val="VNI Times"/>
      <family val="0"/>
    </font>
    <font>
      <sz val="14"/>
      <color indexed="10"/>
      <name val="VNI-Times"/>
      <family val="0"/>
    </font>
    <font>
      <sz val="20"/>
      <color indexed="10"/>
      <name val="VNI-Times"/>
      <family val="0"/>
    </font>
    <font>
      <i/>
      <sz val="10"/>
      <color indexed="10"/>
      <name val="VNI-Times"/>
      <family val="0"/>
    </font>
    <font>
      <i/>
      <sz val="12"/>
      <color indexed="12"/>
      <name val="Times New Roman"/>
      <family val="1"/>
    </font>
    <font>
      <sz val="14"/>
      <color indexed="12"/>
      <name val="Cambria"/>
      <family val="1"/>
    </font>
    <font>
      <b/>
      <sz val="13.5"/>
      <color indexed="12"/>
      <name val="Times New Roman"/>
      <family val="1"/>
    </font>
    <font>
      <sz val="13.5"/>
      <color indexed="12"/>
      <name val="VNI-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000099"/>
      <name val="VNI-Times"/>
      <family val="0"/>
    </font>
    <font>
      <sz val="14"/>
      <color rgb="FF0000FF"/>
      <name val="Times New Roman"/>
      <family val="1"/>
    </font>
    <font>
      <sz val="14"/>
      <color rgb="FF0000FF"/>
      <name val="VNI-Times"/>
      <family val="0"/>
    </font>
    <font>
      <b/>
      <sz val="14"/>
      <color rgb="FF0000FF"/>
      <name val="VNI-Times"/>
      <family val="0"/>
    </font>
    <font>
      <sz val="13"/>
      <color rgb="FF0000FF"/>
      <name val="Times New Roman"/>
      <family val="1"/>
    </font>
    <font>
      <b/>
      <sz val="12"/>
      <color rgb="FFFF0000"/>
      <name val="VNI-Times"/>
      <family val="0"/>
    </font>
    <font>
      <b/>
      <sz val="13"/>
      <color rgb="FF0000FF"/>
      <name val="Times New Roman"/>
      <family val="1"/>
    </font>
    <font>
      <b/>
      <sz val="14"/>
      <color rgb="FFFF0000"/>
      <name val="VNI-Times"/>
      <family val="0"/>
    </font>
    <font>
      <b/>
      <sz val="14"/>
      <color rgb="FFFF0000"/>
      <name val="Times New Roman"/>
      <family val="1"/>
    </font>
    <font>
      <b/>
      <sz val="12"/>
      <color rgb="FFFF0000"/>
      <name val="Times New Roman"/>
      <family val="1"/>
    </font>
    <font>
      <sz val="14"/>
      <color rgb="FF222222"/>
      <name val="Times New Roman"/>
      <family val="1"/>
    </font>
    <font>
      <sz val="11"/>
      <color rgb="FFFF00FF"/>
      <name val="VNI-Times"/>
      <family val="0"/>
    </font>
    <font>
      <sz val="11"/>
      <color rgb="FF0000FF"/>
      <name val="VNI-Times"/>
      <family val="0"/>
    </font>
    <font>
      <sz val="11"/>
      <color rgb="FF009900"/>
      <name val="VNI-Times"/>
      <family val="0"/>
    </font>
    <font>
      <b/>
      <sz val="14"/>
      <color rgb="FFFF00FF"/>
      <name val="VNI-Times"/>
      <family val="0"/>
    </font>
    <font>
      <b/>
      <sz val="14"/>
      <color rgb="FFFF00FF"/>
      <name val="Times New Roman"/>
      <family val="1"/>
    </font>
    <font>
      <b/>
      <sz val="13"/>
      <color rgb="FFFF00FF"/>
      <name val="VNI-Times"/>
      <family val="0"/>
    </font>
    <font>
      <sz val="14"/>
      <color rgb="FFFF00FF"/>
      <name val="VNI-Times"/>
      <family val="0"/>
    </font>
    <font>
      <sz val="13"/>
      <color rgb="FF0000FF"/>
      <name val="VNI-Times"/>
      <family val="0"/>
    </font>
    <font>
      <b/>
      <sz val="14"/>
      <color rgb="FF0000FF"/>
      <name val="Times New Roman"/>
      <family val="1"/>
    </font>
    <font>
      <b/>
      <sz val="13"/>
      <color rgb="FF0000FF"/>
      <name val="VNI-Times"/>
      <family val="0"/>
    </font>
    <font>
      <sz val="14"/>
      <color rgb="FF006600"/>
      <name val="VNI-Times"/>
      <family val="0"/>
    </font>
    <font>
      <b/>
      <sz val="14"/>
      <color rgb="FF006600"/>
      <name val="VNI-Times"/>
      <family val="0"/>
    </font>
    <font>
      <sz val="14"/>
      <color rgb="FF006600"/>
      <name val="Times New Roman"/>
      <family val="1"/>
    </font>
    <font>
      <sz val="13"/>
      <color rgb="FF006600"/>
      <name val="Times New Roman"/>
      <family val="1"/>
    </font>
    <font>
      <sz val="13"/>
      <color rgb="FF006600"/>
      <name val="VNI-Times"/>
      <family val="0"/>
    </font>
    <font>
      <b/>
      <sz val="14"/>
      <color rgb="FF006600"/>
      <name val="Times New Roman"/>
      <family val="1"/>
    </font>
    <font>
      <b/>
      <sz val="13"/>
      <color rgb="FF006600"/>
      <name val="VNI-Times"/>
      <family val="0"/>
    </font>
    <font>
      <sz val="12"/>
      <color rgb="FF006600"/>
      <name val="VNI-Times"/>
      <family val="0"/>
    </font>
    <font>
      <b/>
      <sz val="13"/>
      <color rgb="FF006600"/>
      <name val="Times New Roman"/>
      <family val="1"/>
    </font>
    <font>
      <sz val="11"/>
      <color rgb="FF006600"/>
      <name val="VNI-Times"/>
      <family val="0"/>
    </font>
    <font>
      <b/>
      <sz val="12"/>
      <color rgb="FF0000FF"/>
      <name val="VNI-Times"/>
      <family val="0"/>
    </font>
    <font>
      <sz val="11"/>
      <color rgb="FF0000FF"/>
      <name val="Times New Roman"/>
      <family val="1"/>
    </font>
    <font>
      <b/>
      <sz val="12"/>
      <color rgb="FF0000FF"/>
      <name val="Times New Roman"/>
      <family val="1"/>
    </font>
    <font>
      <sz val="12"/>
      <color rgb="FF0000FF"/>
      <name val="VNI-Times"/>
      <family val="0"/>
    </font>
    <font>
      <b/>
      <sz val="12"/>
      <color rgb="FF008000"/>
      <name val="VNI-Times"/>
      <family val="0"/>
    </font>
    <font>
      <sz val="12"/>
      <color rgb="FF008000"/>
      <name val="VNI-Times"/>
      <family val="0"/>
    </font>
    <font>
      <sz val="12"/>
      <color rgb="FF008000"/>
      <name val="Times New Roman"/>
      <family val="1"/>
    </font>
    <font>
      <sz val="11"/>
      <color rgb="FF008000"/>
      <name val="Times New Roman"/>
      <family val="1"/>
    </font>
    <font>
      <sz val="12"/>
      <color rgb="FF006600"/>
      <name val="Times New Roman"/>
      <family val="1"/>
    </font>
    <font>
      <sz val="11"/>
      <color rgb="FF006600"/>
      <name val="Times New Roman"/>
      <family val="1"/>
    </font>
    <font>
      <b/>
      <sz val="12"/>
      <color rgb="FF006600"/>
      <name val="Times New Roman"/>
      <family val="1"/>
    </font>
    <font>
      <sz val="12"/>
      <color rgb="FF0000FF"/>
      <name val="Times New Roman"/>
      <family val="1"/>
    </font>
    <font>
      <sz val="13.5"/>
      <color rgb="FF006600"/>
      <name val="Times New Roman"/>
      <family val="1"/>
    </font>
    <font>
      <sz val="12"/>
      <color rgb="FFFF0000"/>
      <name val="VNI-Times"/>
      <family val="0"/>
    </font>
    <font>
      <sz val="13"/>
      <color rgb="FF3333FF"/>
      <name val="VNI-Times"/>
      <family val="0"/>
    </font>
    <font>
      <sz val="14"/>
      <color theme="1"/>
      <name val="VNI-Times"/>
      <family val="0"/>
    </font>
    <font>
      <b/>
      <sz val="12"/>
      <color rgb="FF006600"/>
      <name val="VNI-Times"/>
      <family val="0"/>
    </font>
    <font>
      <sz val="14"/>
      <color rgb="FF0000CC"/>
      <name val="VNI-Times"/>
      <family val="0"/>
    </font>
    <font>
      <sz val="11"/>
      <color rgb="FFFF0000"/>
      <name val="VNI-Times"/>
      <family val="0"/>
    </font>
    <font>
      <b/>
      <sz val="12"/>
      <color rgb="FF008000"/>
      <name val="Times New Roman"/>
      <family val="1"/>
    </font>
    <font>
      <sz val="11"/>
      <color rgb="FFFF0000"/>
      <name val="Times New Roman"/>
      <family val="1"/>
    </font>
    <font>
      <sz val="14"/>
      <color rgb="FF0000CC"/>
      <name val="Times New Roman"/>
      <family val="1"/>
    </font>
    <font>
      <sz val="14"/>
      <color rgb="FF000000"/>
      <name val="Times New Roman"/>
      <family val="1"/>
    </font>
    <font>
      <sz val="14"/>
      <color rgb="FF006600"/>
      <name val="VNI Times"/>
      <family val="0"/>
    </font>
    <font>
      <sz val="12"/>
      <color rgb="FFFF0000"/>
      <name val="Times New Roman"/>
      <family val="1"/>
    </font>
    <font>
      <sz val="14"/>
      <color rgb="FFFF0000"/>
      <name val="VNI-Times"/>
      <family val="0"/>
    </font>
    <font>
      <sz val="20"/>
      <color rgb="FFFF0000"/>
      <name val="VNI-Times"/>
      <family val="0"/>
    </font>
    <font>
      <i/>
      <sz val="10"/>
      <color rgb="FFFF0000"/>
      <name val="VNI-Times"/>
      <family val="0"/>
    </font>
    <font>
      <sz val="12"/>
      <color rgb="FF0000CC"/>
      <name val="Times New Roman"/>
      <family val="1"/>
    </font>
    <font>
      <sz val="11"/>
      <color rgb="FF0000CC"/>
      <name val="VNI-Times"/>
      <family val="0"/>
    </font>
    <font>
      <b/>
      <sz val="14"/>
      <color rgb="FF0000CC"/>
      <name val="VNI-Times"/>
      <family val="0"/>
    </font>
    <font>
      <b/>
      <sz val="14"/>
      <color rgb="FF0000CC"/>
      <name val="Times New Roman"/>
      <family val="1"/>
    </font>
    <font>
      <sz val="12"/>
      <color rgb="FF0000CC"/>
      <name val="VNI-Times"/>
      <family val="0"/>
    </font>
    <font>
      <b/>
      <sz val="12"/>
      <color rgb="FF0000CC"/>
      <name val="Times New Roman"/>
      <family val="1"/>
    </font>
    <font>
      <i/>
      <sz val="20"/>
      <color rgb="FF0000FF"/>
      <name val="Times New Roman"/>
      <family val="1"/>
    </font>
    <font>
      <sz val="20"/>
      <color rgb="FF0000FF"/>
      <name val="VNI-Times"/>
      <family val="0"/>
    </font>
    <font>
      <sz val="20"/>
      <color rgb="FF0000FF"/>
      <name val="Times New Roman"/>
      <family val="1"/>
    </font>
    <font>
      <b/>
      <sz val="20"/>
      <color rgb="FF0000FF"/>
      <name val="VNI-Times"/>
      <family val="0"/>
    </font>
    <font>
      <i/>
      <sz val="12"/>
      <color rgb="FF0000FF"/>
      <name val="Times New Roman"/>
      <family val="1"/>
    </font>
    <font>
      <i/>
      <sz val="10"/>
      <color rgb="FF0000FF"/>
      <name val="VNI-Times"/>
      <family val="0"/>
    </font>
    <font>
      <sz val="10"/>
      <color rgb="FF0000FF"/>
      <name val="VNI-Times"/>
      <family val="0"/>
    </font>
    <font>
      <b/>
      <sz val="13.5"/>
      <color rgb="FF0000FF"/>
      <name val="Times New Roman"/>
      <family val="1"/>
    </font>
    <font>
      <sz val="13.5"/>
      <color rgb="FF0000FF"/>
      <name val="VNI-Times"/>
      <family val="0"/>
    </font>
    <font>
      <sz val="18"/>
      <color rgb="FF0000FF"/>
      <name val="Times New Roman"/>
      <family val="1"/>
    </font>
    <font>
      <b/>
      <sz val="20"/>
      <color rgb="FF0000FF"/>
      <name val="Times New Roman"/>
      <family val="1"/>
    </font>
    <font>
      <sz val="14"/>
      <color rgb="FF0000CC"/>
      <name val="Cambria"/>
      <family val="1"/>
    </font>
    <font>
      <b/>
      <sz val="12"/>
      <color theme="1"/>
      <name val="Times New Roman"/>
      <family val="1"/>
    </font>
    <font>
      <b/>
      <sz val="8"/>
      <name val="VNI-Times"/>
      <family val="2"/>
    </font>
  </fonts>
  <fills count="39">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5999900102615356"/>
        <bgColor indexed="64"/>
      </patternFill>
    </fill>
  </fills>
  <borders count="44">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style="thin"/>
      <right style="thin"/>
      <top style="thin"/>
      <bottom style="thin"/>
    </border>
    <border>
      <left style="thin"/>
      <right style="thin"/>
      <top>
        <color indexed="63"/>
      </top>
      <bottom style="hair"/>
    </border>
    <border>
      <left style="thin"/>
      <right style="thin"/>
      <top style="hair"/>
      <bottom style="thin"/>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color rgb="FF000000"/>
      </top>
      <bottom style="hair">
        <color rgb="FF000000"/>
      </bottom>
    </border>
    <border>
      <left style="thin"/>
      <right style="thin"/>
      <top style="thin"/>
      <bottom style="hair"/>
    </border>
    <border>
      <left>
        <color indexed="63"/>
      </left>
      <right>
        <color indexed="63"/>
      </right>
      <top>
        <color indexed="63"/>
      </top>
      <bottom style="hair"/>
    </border>
    <border>
      <left>
        <color indexed="63"/>
      </left>
      <right>
        <color indexed="63"/>
      </right>
      <top style="hair">
        <color indexed="8"/>
      </top>
      <bottom style="hair">
        <color indexed="8"/>
      </bottom>
    </border>
    <border>
      <left style="thin"/>
      <right style="thin"/>
      <top style="hair">
        <color indexed="8"/>
      </top>
      <bottom style="hair">
        <color indexed="8"/>
      </bottom>
    </border>
    <border>
      <left style="medium"/>
      <right>
        <color indexed="63"/>
      </right>
      <top style="hair"/>
      <bottom style="hair"/>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hair"/>
    </border>
    <border>
      <left>
        <color indexed="63"/>
      </left>
      <right>
        <color indexed="63"/>
      </right>
      <top>
        <color indexed="63"/>
      </top>
      <bottom style="thin"/>
    </border>
    <border>
      <left style="hair"/>
      <right>
        <color indexed="63"/>
      </right>
      <top style="hair"/>
      <bottom style="hair"/>
    </border>
    <border>
      <left>
        <color indexed="63"/>
      </left>
      <right style="thin"/>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11" fillId="2" borderId="1">
      <alignment horizontal="center"/>
      <protection/>
    </xf>
    <xf numFmtId="0" fontId="152" fillId="3" borderId="0" applyNumberFormat="0" applyBorder="0" applyAlignment="0" applyProtection="0"/>
    <xf numFmtId="0" fontId="152" fillId="4" borderId="0" applyNumberFormat="0" applyBorder="0" applyAlignment="0" applyProtection="0"/>
    <xf numFmtId="0" fontId="152" fillId="5" borderId="0" applyNumberFormat="0" applyBorder="0" applyAlignment="0" applyProtection="0"/>
    <xf numFmtId="0" fontId="152" fillId="6" borderId="0" applyNumberFormat="0" applyBorder="0" applyAlignment="0" applyProtection="0"/>
    <xf numFmtId="0" fontId="152" fillId="7" borderId="0" applyNumberFormat="0" applyBorder="0" applyAlignment="0" applyProtection="0"/>
    <xf numFmtId="0" fontId="152" fillId="8" borderId="0" applyNumberFormat="0" applyBorder="0" applyAlignment="0" applyProtection="0"/>
    <xf numFmtId="0" fontId="152" fillId="9" borderId="0" applyNumberFormat="0" applyBorder="0" applyAlignment="0" applyProtection="0"/>
    <xf numFmtId="0" fontId="152" fillId="10" borderId="0" applyNumberFormat="0" applyBorder="0" applyAlignment="0" applyProtection="0"/>
    <xf numFmtId="0" fontId="152" fillId="11" borderId="0" applyNumberFormat="0" applyBorder="0" applyAlignment="0" applyProtection="0"/>
    <xf numFmtId="0" fontId="152" fillId="12" borderId="0" applyNumberFormat="0" applyBorder="0" applyAlignment="0" applyProtection="0"/>
    <xf numFmtId="0" fontId="152" fillId="13" borderId="0" applyNumberFormat="0" applyBorder="0" applyAlignment="0" applyProtection="0"/>
    <xf numFmtId="0" fontId="152" fillId="14" borderId="0" applyNumberFormat="0" applyBorder="0" applyAlignment="0" applyProtection="0"/>
    <xf numFmtId="0" fontId="153" fillId="15" borderId="0" applyNumberFormat="0" applyBorder="0" applyAlignment="0" applyProtection="0"/>
    <xf numFmtId="0" fontId="153" fillId="16" borderId="0" applyNumberFormat="0" applyBorder="0" applyAlignment="0" applyProtection="0"/>
    <xf numFmtId="0" fontId="153" fillId="11" borderId="0" applyNumberFormat="0" applyBorder="0" applyAlignment="0" applyProtection="0"/>
    <xf numFmtId="0" fontId="153" fillId="17" borderId="0" applyNumberFormat="0" applyBorder="0" applyAlignment="0" applyProtection="0"/>
    <xf numFmtId="0" fontId="153" fillId="18" borderId="0" applyNumberFormat="0" applyBorder="0" applyAlignment="0" applyProtection="0"/>
    <xf numFmtId="0" fontId="153" fillId="19" borderId="0" applyNumberFormat="0" applyBorder="0" applyAlignment="0" applyProtection="0"/>
    <xf numFmtId="0" fontId="153" fillId="20" borderId="0" applyNumberFormat="0" applyBorder="0" applyAlignment="0" applyProtection="0"/>
    <xf numFmtId="0" fontId="153" fillId="21" borderId="0" applyNumberFormat="0" applyBorder="0" applyAlignment="0" applyProtection="0"/>
    <xf numFmtId="0" fontId="153" fillId="22" borderId="0" applyNumberFormat="0" applyBorder="0" applyAlignment="0" applyProtection="0"/>
    <xf numFmtId="0" fontId="153" fillId="23" borderId="0" applyNumberFormat="0" applyBorder="0" applyAlignment="0" applyProtection="0"/>
    <xf numFmtId="0" fontId="153" fillId="24" borderId="0" applyNumberFormat="0" applyBorder="0" applyAlignment="0" applyProtection="0"/>
    <xf numFmtId="0" fontId="153" fillId="25" borderId="0" applyNumberFormat="0" applyBorder="0" applyAlignment="0" applyProtection="0"/>
    <xf numFmtId="0" fontId="154" fillId="26" borderId="0" applyNumberFormat="0" applyBorder="0" applyAlignment="0" applyProtection="0"/>
    <xf numFmtId="0" fontId="155" fillId="27" borderId="2" applyNumberFormat="0" applyAlignment="0" applyProtection="0"/>
    <xf numFmtId="0" fontId="156" fillId="28" borderId="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43" fontId="15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57" fillId="0" borderId="0" applyNumberFormat="0" applyFill="0" applyBorder="0" applyAlignment="0" applyProtection="0"/>
    <xf numFmtId="0" fontId="12" fillId="0" borderId="0" applyNumberFormat="0" applyFill="0" applyBorder="0" applyAlignment="0" applyProtection="0"/>
    <xf numFmtId="0" fontId="158" fillId="29" borderId="0" applyNumberFormat="0" applyBorder="0" applyAlignment="0" applyProtection="0"/>
    <xf numFmtId="0" fontId="13" fillId="0" borderId="4" applyNumberFormat="0" applyAlignment="0" applyProtection="0"/>
    <xf numFmtId="0" fontId="13" fillId="0" borderId="5">
      <alignment horizontal="left" vertical="center"/>
      <protection/>
    </xf>
    <xf numFmtId="0" fontId="159" fillId="0" borderId="6" applyNumberFormat="0" applyFill="0" applyAlignment="0" applyProtection="0"/>
    <xf numFmtId="0" fontId="160" fillId="0" borderId="7" applyNumberFormat="0" applyFill="0" applyAlignment="0" applyProtection="0"/>
    <xf numFmtId="0" fontId="161" fillId="0" borderId="8" applyNumberFormat="0" applyFill="0" applyAlignment="0" applyProtection="0"/>
    <xf numFmtId="0" fontId="161" fillId="0" borderId="0" applyNumberFormat="0" applyFill="0" applyBorder="0" applyAlignment="0" applyProtection="0"/>
    <xf numFmtId="0" fontId="14" fillId="0" borderId="0" applyNumberFormat="0" applyFill="0" applyBorder="0" applyAlignment="0" applyProtection="0"/>
    <xf numFmtId="0" fontId="162" fillId="30" borderId="2" applyNumberFormat="0" applyAlignment="0" applyProtection="0"/>
    <xf numFmtId="0" fontId="163" fillId="0" borderId="9" applyNumberFormat="0" applyFill="0" applyAlignment="0" applyProtection="0"/>
    <xf numFmtId="0" fontId="164" fillId="31" borderId="0" applyNumberFormat="0" applyBorder="0" applyAlignment="0" applyProtection="0"/>
    <xf numFmtId="0" fontId="21" fillId="0" borderId="0">
      <alignment/>
      <protection/>
    </xf>
    <xf numFmtId="0" fontId="152" fillId="0" borderId="0">
      <alignment/>
      <protection/>
    </xf>
    <xf numFmtId="0" fontId="97" fillId="0" borderId="0">
      <alignment/>
      <protection/>
    </xf>
    <xf numFmtId="0" fontId="21" fillId="0" borderId="0">
      <alignment/>
      <protection/>
    </xf>
    <xf numFmtId="0" fontId="43" fillId="0" borderId="0">
      <alignment/>
      <protection/>
    </xf>
    <xf numFmtId="0" fontId="0" fillId="32" borderId="10" applyNumberFormat="0" applyFont="0" applyAlignment="0" applyProtection="0"/>
    <xf numFmtId="0" fontId="165" fillId="27" borderId="11" applyNumberFormat="0" applyAlignment="0" applyProtection="0"/>
    <xf numFmtId="9" fontId="0" fillId="0" borderId="0" applyFont="0" applyFill="0" applyBorder="0" applyAlignment="0" applyProtection="0"/>
    <xf numFmtId="0" fontId="107" fillId="0" borderId="0">
      <alignment/>
      <protection/>
    </xf>
    <xf numFmtId="0" fontId="166" fillId="0" borderId="0" applyNumberFormat="0" applyFill="0" applyBorder="0" applyAlignment="0" applyProtection="0"/>
    <xf numFmtId="0" fontId="167" fillId="0" borderId="12" applyNumberFormat="0" applyFill="0" applyAlignment="0" applyProtection="0"/>
    <xf numFmtId="0" fontId="168" fillId="0" borderId="0" applyNumberForma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9" fontId="16" fillId="0" borderId="0" applyFont="0" applyFill="0" applyBorder="0" applyAlignment="0" applyProtection="0"/>
    <xf numFmtId="0" fontId="17" fillId="0" borderId="0">
      <alignment/>
      <protection/>
    </xf>
    <xf numFmtId="181" fontId="19" fillId="0" borderId="0" applyFont="0" applyFill="0" applyBorder="0" applyAlignment="0" applyProtection="0"/>
    <xf numFmtId="178" fontId="19" fillId="0" borderId="0" applyFont="0" applyFill="0" applyBorder="0" applyAlignment="0" applyProtection="0"/>
    <xf numFmtId="180" fontId="19" fillId="0" borderId="0" applyFont="0" applyFill="0" applyBorder="0" applyAlignment="0" applyProtection="0"/>
    <xf numFmtId="179" fontId="19" fillId="0" borderId="0" applyFont="0" applyFill="0" applyBorder="0" applyAlignment="0" applyProtection="0"/>
    <xf numFmtId="0" fontId="20" fillId="0" borderId="0">
      <alignment/>
      <protection/>
    </xf>
    <xf numFmtId="0" fontId="21" fillId="0" borderId="0">
      <alignment/>
      <protection/>
    </xf>
    <xf numFmtId="0" fontId="18" fillId="0" borderId="0">
      <alignment/>
      <protection/>
    </xf>
    <xf numFmtId="172"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cellStyleXfs>
  <cellXfs count="1268">
    <xf numFmtId="0" fontId="0" fillId="0" borderId="0" xfId="0" applyAlignment="1">
      <alignment/>
    </xf>
    <xf numFmtId="0" fontId="22" fillId="5" borderId="0" xfId="85" applyFont="1" applyFill="1">
      <alignment/>
      <protection/>
    </xf>
    <xf numFmtId="0" fontId="21" fillId="0" borderId="0" xfId="85">
      <alignment/>
      <protection/>
    </xf>
    <xf numFmtId="0" fontId="21" fillId="5" borderId="0" xfId="85" applyFill="1">
      <alignment/>
      <protection/>
    </xf>
    <xf numFmtId="0" fontId="21" fillId="33" borderId="13" xfId="85" applyFill="1" applyBorder="1">
      <alignment/>
      <protection/>
    </xf>
    <xf numFmtId="0" fontId="23" fillId="34" borderId="14" xfId="85" applyFont="1" applyFill="1" applyBorder="1" applyAlignment="1">
      <alignment horizontal="center"/>
      <protection/>
    </xf>
    <xf numFmtId="0" fontId="24" fillId="35" borderId="15" xfId="85" applyFont="1" applyFill="1" applyBorder="1" applyAlignment="1">
      <alignment horizontal="center"/>
      <protection/>
    </xf>
    <xf numFmtId="0" fontId="23" fillId="34" borderId="15" xfId="85" applyFont="1" applyFill="1" applyBorder="1" applyAlignment="1">
      <alignment horizontal="center"/>
      <protection/>
    </xf>
    <xf numFmtId="0" fontId="23" fillId="34" borderId="16" xfId="85" applyFont="1" applyFill="1" applyBorder="1" applyAlignment="1">
      <alignment horizontal="center"/>
      <protection/>
    </xf>
    <xf numFmtId="0" fontId="21" fillId="33" borderId="17" xfId="85" applyFill="1" applyBorder="1">
      <alignment/>
      <protection/>
    </xf>
    <xf numFmtId="0" fontId="21" fillId="33" borderId="18" xfId="85"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top"/>
    </xf>
    <xf numFmtId="0" fontId="10" fillId="0" borderId="0" xfId="0" applyFont="1" applyAlignment="1">
      <alignment vertical="top"/>
    </xf>
    <xf numFmtId="0" fontId="10"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xf>
    <xf numFmtId="0" fontId="28" fillId="0" borderId="0" xfId="0" applyFont="1" applyAlignment="1">
      <alignment vertical="top"/>
    </xf>
    <xf numFmtId="0" fontId="29" fillId="0" borderId="0" xfId="0" applyFont="1" applyAlignment="1">
      <alignment vertical="top"/>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3" fillId="0" borderId="0" xfId="0" applyFont="1" applyFill="1" applyAlignment="1">
      <alignment vertical="top"/>
    </xf>
    <xf numFmtId="0" fontId="38" fillId="0" borderId="0" xfId="0" applyFont="1" applyAlignment="1">
      <alignment vertical="top"/>
    </xf>
    <xf numFmtId="0" fontId="4" fillId="0" borderId="0" xfId="0" applyFont="1" applyAlignment="1">
      <alignment horizontal="center" vertical="top" wrapText="1"/>
    </xf>
    <xf numFmtId="0" fontId="40" fillId="0" borderId="0" xfId="0" applyFont="1" applyAlignment="1">
      <alignment vertical="top"/>
    </xf>
    <xf numFmtId="0" fontId="4" fillId="0" borderId="0" xfId="0" applyFont="1" applyAlignment="1" quotePrefix="1">
      <alignment vertical="top"/>
    </xf>
    <xf numFmtId="0" fontId="29" fillId="0" borderId="0" xfId="0" applyFont="1" applyFill="1" applyAlignment="1">
      <alignment vertical="top"/>
    </xf>
    <xf numFmtId="0" fontId="36" fillId="0" borderId="0" xfId="0" applyFont="1" applyFill="1" applyAlignment="1">
      <alignment vertical="top"/>
    </xf>
    <xf numFmtId="0" fontId="35" fillId="0" borderId="0" xfId="0" applyFont="1" applyFill="1" applyAlignment="1">
      <alignment vertical="top"/>
    </xf>
    <xf numFmtId="0" fontId="1" fillId="0" borderId="0" xfId="0" applyFont="1" applyFill="1" applyBorder="1" applyAlignment="1">
      <alignment horizontal="center" vertical="center"/>
    </xf>
    <xf numFmtId="0" fontId="1" fillId="0" borderId="0" xfId="0" applyFont="1" applyFill="1" applyAlignment="1">
      <alignment vertical="top"/>
    </xf>
    <xf numFmtId="0" fontId="39" fillId="0" borderId="0" xfId="0" applyFont="1" applyFill="1" applyAlignment="1">
      <alignment vertical="top"/>
    </xf>
    <xf numFmtId="0" fontId="4" fillId="0" borderId="0" xfId="0" applyFont="1" applyFill="1" applyAlignment="1">
      <alignment vertical="top"/>
    </xf>
    <xf numFmtId="3" fontId="4" fillId="0" borderId="0" xfId="0" applyNumberFormat="1" applyFont="1" applyFill="1" applyAlignment="1">
      <alignment horizontal="right" vertical="top"/>
    </xf>
    <xf numFmtId="0" fontId="5" fillId="0" borderId="0" xfId="0" applyFont="1" applyFill="1" applyAlignment="1">
      <alignment horizontal="center" vertical="center"/>
    </xf>
    <xf numFmtId="49" fontId="9" fillId="0" borderId="0" xfId="0" applyNumberFormat="1" applyFont="1" applyFill="1" applyAlignment="1">
      <alignment horizontal="center" vertical="top"/>
    </xf>
    <xf numFmtId="0" fontId="4" fillId="0" borderId="0" xfId="0" applyFont="1" applyFill="1" applyAlignment="1">
      <alignment horizontal="left" vertical="center"/>
    </xf>
    <xf numFmtId="0" fontId="33" fillId="0" borderId="0" xfId="0" applyFont="1" applyFill="1" applyAlignment="1">
      <alignment vertical="top"/>
    </xf>
    <xf numFmtId="0" fontId="30" fillId="0" borderId="0" xfId="0" applyFont="1" applyFill="1" applyAlignment="1">
      <alignment vertical="top"/>
    </xf>
    <xf numFmtId="49" fontId="1" fillId="0" borderId="0" xfId="0" applyNumberFormat="1" applyFont="1" applyFill="1" applyAlignment="1">
      <alignment vertical="top"/>
    </xf>
    <xf numFmtId="0" fontId="3" fillId="0" borderId="0" xfId="0" applyFont="1" applyFill="1" applyAlignment="1">
      <alignment vertical="center"/>
    </xf>
    <xf numFmtId="0" fontId="169" fillId="0" borderId="0" xfId="0" applyFont="1" applyFill="1" applyAlignment="1">
      <alignment vertical="top"/>
    </xf>
    <xf numFmtId="0" fontId="170" fillId="0" borderId="0" xfId="0" applyFont="1" applyFill="1" applyAlignment="1">
      <alignment vertical="top"/>
    </xf>
    <xf numFmtId="0" fontId="34" fillId="0" borderId="0" xfId="0" applyFont="1" applyFill="1" applyAlignment="1">
      <alignment vertical="top"/>
    </xf>
    <xf numFmtId="0" fontId="8" fillId="0" borderId="0" xfId="0" applyFont="1" applyFill="1" applyAlignment="1">
      <alignment horizontal="center" vertical="center"/>
    </xf>
    <xf numFmtId="0" fontId="1" fillId="0" borderId="0" xfId="0" applyFont="1" applyFill="1" applyAlignment="1">
      <alignment horizontal="center" vertical="center"/>
    </xf>
    <xf numFmtId="3" fontId="1" fillId="0" borderId="0" xfId="0" applyNumberFormat="1" applyFont="1" applyFill="1" applyAlignment="1">
      <alignment horizontal="right" vertical="top"/>
    </xf>
    <xf numFmtId="0" fontId="2" fillId="0" borderId="0" xfId="0" applyFont="1" applyFill="1" applyAlignment="1">
      <alignment vertical="top"/>
    </xf>
    <xf numFmtId="0" fontId="28" fillId="0" borderId="0" xfId="0" applyFont="1" applyFill="1" applyAlignment="1">
      <alignment vertical="top"/>
    </xf>
    <xf numFmtId="0" fontId="10" fillId="0" borderId="0" xfId="0" applyFont="1" applyFill="1" applyAlignment="1">
      <alignment vertical="top" wrapText="1"/>
    </xf>
    <xf numFmtId="0" fontId="10" fillId="0" borderId="0" xfId="0" applyFont="1" applyFill="1" applyAlignment="1">
      <alignment vertical="top"/>
    </xf>
    <xf numFmtId="0" fontId="3" fillId="36" borderId="0" xfId="0" applyFont="1" applyFill="1" applyAlignment="1">
      <alignment vertical="top"/>
    </xf>
    <xf numFmtId="0" fontId="5" fillId="0" borderId="19" xfId="0" applyFont="1" applyFill="1" applyBorder="1" applyAlignment="1">
      <alignment horizontal="center" vertical="center"/>
    </xf>
    <xf numFmtId="49" fontId="4" fillId="0" borderId="19" xfId="0" applyNumberFormat="1" applyFont="1" applyFill="1" applyBorder="1" applyAlignment="1">
      <alignment vertical="top" wrapText="1"/>
    </xf>
    <xf numFmtId="0" fontId="4" fillId="0" borderId="19" xfId="0" applyFont="1" applyFill="1" applyBorder="1" applyAlignment="1">
      <alignment horizontal="center" vertical="center"/>
    </xf>
    <xf numFmtId="3" fontId="4" fillId="0" borderId="19" xfId="0" applyNumberFormat="1" applyFont="1" applyFill="1" applyBorder="1" applyAlignment="1">
      <alignment horizontal="right" vertical="top"/>
    </xf>
    <xf numFmtId="49" fontId="38" fillId="0" borderId="19" xfId="0" applyNumberFormat="1" applyFont="1" applyFill="1" applyBorder="1" applyAlignment="1">
      <alignment vertical="top" wrapText="1"/>
    </xf>
    <xf numFmtId="0" fontId="38" fillId="0" borderId="19" xfId="0" applyFont="1" applyFill="1" applyBorder="1" applyAlignment="1">
      <alignment horizontal="center" vertical="center"/>
    </xf>
    <xf numFmtId="49" fontId="171" fillId="0" borderId="19" xfId="0" applyNumberFormat="1" applyFont="1" applyFill="1" applyBorder="1" applyAlignment="1" quotePrefix="1">
      <alignment vertical="center" wrapText="1"/>
    </xf>
    <xf numFmtId="0" fontId="172"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3" fontId="62" fillId="0" borderId="19" xfId="0" applyNumberFormat="1" applyFont="1" applyFill="1" applyBorder="1" applyAlignment="1">
      <alignment horizontal="right" vertical="top"/>
    </xf>
    <xf numFmtId="3" fontId="63" fillId="0" borderId="19" xfId="0" applyNumberFormat="1" applyFont="1" applyFill="1" applyBorder="1" applyAlignment="1">
      <alignment horizontal="right" vertical="top"/>
    </xf>
    <xf numFmtId="49" fontId="171" fillId="0" borderId="19" xfId="0" applyNumberFormat="1" applyFont="1" applyFill="1" applyBorder="1" applyAlignment="1">
      <alignment vertical="top" wrapText="1"/>
    </xf>
    <xf numFmtId="3" fontId="171" fillId="0" borderId="19" xfId="0" applyNumberFormat="1" applyFont="1" applyFill="1" applyBorder="1" applyAlignment="1">
      <alignment horizontal="right" vertical="top"/>
    </xf>
    <xf numFmtId="49" fontId="171" fillId="0" borderId="19" xfId="0" applyNumberFormat="1" applyFont="1" applyFill="1" applyBorder="1" applyAlignment="1" quotePrefix="1">
      <alignment vertical="top" wrapText="1"/>
    </xf>
    <xf numFmtId="0" fontId="173" fillId="0" borderId="19" xfId="0" applyFont="1" applyFill="1" applyBorder="1" applyAlignment="1">
      <alignment horizontal="center" vertical="center"/>
    </xf>
    <xf numFmtId="3" fontId="172" fillId="0" borderId="19" xfId="0" applyNumberFormat="1" applyFont="1" applyFill="1" applyBorder="1" applyAlignment="1">
      <alignment horizontal="right" vertical="top"/>
    </xf>
    <xf numFmtId="3" fontId="172" fillId="0" borderId="19" xfId="0" applyNumberFormat="1" applyFont="1" applyFill="1" applyBorder="1" applyAlignment="1">
      <alignment horizontal="right" vertical="center"/>
    </xf>
    <xf numFmtId="0" fontId="61" fillId="0" borderId="19" xfId="0" applyFont="1" applyFill="1" applyBorder="1" applyAlignment="1">
      <alignment horizontal="center" vertical="center"/>
    </xf>
    <xf numFmtId="0" fontId="63" fillId="0" borderId="19" xfId="0" applyFont="1" applyFill="1" applyBorder="1" applyAlignment="1">
      <alignment horizontal="center" vertical="center"/>
    </xf>
    <xf numFmtId="0" fontId="10" fillId="0" borderId="0" xfId="0" applyFont="1" applyFill="1" applyAlignment="1">
      <alignment horizontal="center" vertical="top"/>
    </xf>
    <xf numFmtId="0" fontId="10" fillId="0" borderId="19" xfId="0" applyFont="1" applyFill="1" applyBorder="1" applyAlignment="1">
      <alignment horizontal="center" vertical="top"/>
    </xf>
    <xf numFmtId="0" fontId="10" fillId="0" borderId="19" xfId="0" applyFont="1" applyFill="1" applyBorder="1" applyAlignment="1">
      <alignment horizontal="center" vertical="top" wrapText="1"/>
    </xf>
    <xf numFmtId="0" fontId="10" fillId="0" borderId="19" xfId="0" applyFont="1" applyFill="1" applyBorder="1" applyAlignment="1" quotePrefix="1">
      <alignment horizontal="center" vertical="top"/>
    </xf>
    <xf numFmtId="0" fontId="9" fillId="0" borderId="19" xfId="0" applyFont="1" applyFill="1" applyBorder="1" applyAlignment="1">
      <alignment horizontal="center" vertical="top"/>
    </xf>
    <xf numFmtId="0" fontId="10" fillId="0" borderId="19" xfId="0" applyFont="1" applyFill="1" applyBorder="1" applyAlignment="1">
      <alignment horizontal="center" vertical="center"/>
    </xf>
    <xf numFmtId="0" fontId="174" fillId="0" borderId="19" xfId="0" applyFont="1" applyFill="1" applyBorder="1" applyAlignment="1">
      <alignment horizontal="center" vertical="top"/>
    </xf>
    <xf numFmtId="0" fontId="65" fillId="0" borderId="19" xfId="0" applyFont="1" applyFill="1" applyBorder="1" applyAlignment="1">
      <alignment horizontal="center" vertical="top"/>
    </xf>
    <xf numFmtId="0" fontId="53" fillId="0" borderId="0" xfId="0" applyFont="1" applyAlignment="1">
      <alignment vertical="top"/>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1" fillId="0" borderId="19" xfId="0" applyFont="1" applyBorder="1" applyAlignment="1">
      <alignment horizontal="center" vertical="top" wrapText="1"/>
    </xf>
    <xf numFmtId="0" fontId="1" fillId="0" borderId="19" xfId="0" applyFont="1" applyBorder="1" applyAlignment="1">
      <alignment horizontal="center" vertical="top"/>
    </xf>
    <xf numFmtId="0" fontId="31" fillId="0" borderId="19" xfId="0" applyFont="1" applyBorder="1" applyAlignment="1" quotePrefix="1">
      <alignment vertical="center" wrapText="1"/>
    </xf>
    <xf numFmtId="0" fontId="1" fillId="0" borderId="19" xfId="0" applyFont="1" applyBorder="1" applyAlignment="1">
      <alignment vertical="top" wrapText="1"/>
    </xf>
    <xf numFmtId="0" fontId="1" fillId="0" borderId="19" xfId="0" applyFont="1" applyFill="1" applyBorder="1" applyAlignment="1">
      <alignment horizontal="center" vertical="center"/>
    </xf>
    <xf numFmtId="0" fontId="58" fillId="0" borderId="20" xfId="0" applyFont="1" applyBorder="1" applyAlignment="1">
      <alignment horizontal="center" vertical="center"/>
    </xf>
    <xf numFmtId="0" fontId="63" fillId="0" borderId="0" xfId="0" applyFont="1" applyAlignment="1">
      <alignment/>
    </xf>
    <xf numFmtId="0" fontId="67" fillId="0" borderId="0" xfId="0" applyFont="1" applyAlignment="1">
      <alignment/>
    </xf>
    <xf numFmtId="0" fontId="56" fillId="0" borderId="0" xfId="0" applyFont="1" applyBorder="1" applyAlignment="1">
      <alignment horizontal="center"/>
    </xf>
    <xf numFmtId="0" fontId="38" fillId="0" borderId="0" xfId="0" applyFont="1" applyBorder="1" applyAlignment="1">
      <alignment vertical="top"/>
    </xf>
    <xf numFmtId="0" fontId="67" fillId="0" borderId="0" xfId="0" applyFont="1" applyBorder="1" applyAlignment="1">
      <alignment/>
    </xf>
    <xf numFmtId="0" fontId="57" fillId="0" borderId="0" xfId="0" applyFont="1" applyAlignment="1">
      <alignment wrapText="1"/>
    </xf>
    <xf numFmtId="0" fontId="38" fillId="0" borderId="0" xfId="0" applyFont="1" applyAlignment="1" quotePrefix="1">
      <alignment/>
    </xf>
    <xf numFmtId="0" fontId="58" fillId="0" borderId="20" xfId="0" applyFont="1" applyBorder="1" applyAlignment="1" quotePrefix="1">
      <alignment horizontal="center" vertical="center" wrapText="1"/>
    </xf>
    <xf numFmtId="0" fontId="58" fillId="36" borderId="20" xfId="0" applyFont="1" applyFill="1" applyBorder="1" applyAlignment="1">
      <alignment horizontal="center" vertical="center"/>
    </xf>
    <xf numFmtId="0" fontId="37" fillId="0" borderId="21" xfId="0" applyFont="1" applyBorder="1" applyAlignment="1">
      <alignment horizontal="center" vertical="center"/>
    </xf>
    <xf numFmtId="0" fontId="37" fillId="0" borderId="21" xfId="0" applyFont="1" applyBorder="1" applyAlignment="1">
      <alignment horizontal="center" vertical="top"/>
    </xf>
    <xf numFmtId="0" fontId="37" fillId="0" borderId="21" xfId="0" applyFont="1" applyBorder="1" applyAlignment="1">
      <alignment horizontal="center" vertical="top" wrapText="1"/>
    </xf>
    <xf numFmtId="0" fontId="8" fillId="0" borderId="19" xfId="0" applyFont="1" applyFill="1" applyBorder="1" applyAlignment="1">
      <alignment horizontal="center" vertical="center"/>
    </xf>
    <xf numFmtId="49" fontId="1" fillId="0" borderId="19" xfId="0" applyNumberFormat="1" applyFont="1" applyFill="1" applyBorder="1" applyAlignment="1">
      <alignment vertical="top" wrapText="1"/>
    </xf>
    <xf numFmtId="0" fontId="55" fillId="0" borderId="21" xfId="0" applyFont="1" applyFill="1" applyBorder="1" applyAlignment="1">
      <alignment horizontal="center" vertical="center"/>
    </xf>
    <xf numFmtId="0" fontId="8" fillId="0" borderId="22" xfId="0" applyFont="1" applyFill="1" applyBorder="1" applyAlignment="1">
      <alignment horizontal="center" vertical="center"/>
    </xf>
    <xf numFmtId="49" fontId="1" fillId="0" borderId="22" xfId="0" applyNumberFormat="1" applyFont="1" applyFill="1" applyBorder="1" applyAlignment="1">
      <alignment vertical="top" wrapText="1"/>
    </xf>
    <xf numFmtId="0" fontId="1" fillId="0" borderId="22" xfId="0" applyFont="1" applyFill="1" applyBorder="1" applyAlignment="1">
      <alignment horizontal="center" vertical="top"/>
    </xf>
    <xf numFmtId="0" fontId="1" fillId="0" borderId="22" xfId="0" applyFont="1" applyFill="1" applyBorder="1" applyAlignment="1">
      <alignment horizontal="center" vertical="center"/>
    </xf>
    <xf numFmtId="0" fontId="1" fillId="0" borderId="0" xfId="0" applyFont="1" applyAlignment="1">
      <alignment horizontal="center" vertical="center" wrapText="1"/>
    </xf>
    <xf numFmtId="3" fontId="1" fillId="36" borderId="0" xfId="0" applyNumberFormat="1" applyFont="1" applyFill="1" applyAlignment="1">
      <alignment horizontal="right" vertical="center"/>
    </xf>
    <xf numFmtId="0" fontId="37" fillId="36" borderId="21" xfId="0" applyFont="1" applyFill="1" applyBorder="1" applyAlignment="1">
      <alignment horizontal="center" vertical="center"/>
    </xf>
    <xf numFmtId="3" fontId="48" fillId="36" borderId="0" xfId="0" applyNumberFormat="1" applyFont="1" applyFill="1" applyAlignment="1">
      <alignment horizontal="right" vertical="center"/>
    </xf>
    <xf numFmtId="0" fontId="37" fillId="36" borderId="21" xfId="0" applyFont="1" applyFill="1" applyBorder="1" applyAlignment="1">
      <alignment horizontal="center" vertical="center" wrapText="1"/>
    </xf>
    <xf numFmtId="0" fontId="175" fillId="0" borderId="19" xfId="0" applyFont="1" applyBorder="1" applyAlignment="1">
      <alignment horizontal="center" vertical="center"/>
    </xf>
    <xf numFmtId="3" fontId="55" fillId="0" borderId="21" xfId="0" applyNumberFormat="1" applyFont="1" applyFill="1" applyBorder="1" applyAlignment="1">
      <alignment horizontal="right" vertical="top"/>
    </xf>
    <xf numFmtId="3" fontId="1" fillId="0" borderId="19" xfId="0" applyNumberFormat="1" applyFont="1" applyFill="1" applyBorder="1" applyAlignment="1">
      <alignment horizontal="right" vertical="top"/>
    </xf>
    <xf numFmtId="3" fontId="1" fillId="0" borderId="22" xfId="0" applyNumberFormat="1" applyFont="1" applyFill="1" applyBorder="1" applyAlignment="1">
      <alignment horizontal="right" vertical="top"/>
    </xf>
    <xf numFmtId="49" fontId="38" fillId="36" borderId="19" xfId="0" applyNumberFormat="1" applyFont="1" applyFill="1" applyBorder="1" applyAlignment="1">
      <alignment vertical="center" wrapText="1"/>
    </xf>
    <xf numFmtId="0" fontId="10" fillId="36" borderId="19" xfId="0" applyFont="1" applyFill="1" applyBorder="1" applyAlignment="1">
      <alignment horizontal="center" vertical="top"/>
    </xf>
    <xf numFmtId="0" fontId="4" fillId="36" borderId="19" xfId="0" applyFont="1" applyFill="1" applyBorder="1" applyAlignment="1">
      <alignment horizontal="center" vertical="center"/>
    </xf>
    <xf numFmtId="3" fontId="4" fillId="36" borderId="19" xfId="0" applyNumberFormat="1" applyFont="1" applyFill="1" applyBorder="1" applyAlignment="1">
      <alignment horizontal="right" vertical="top"/>
    </xf>
    <xf numFmtId="49" fontId="4" fillId="36" borderId="19" xfId="0" applyNumberFormat="1" applyFont="1" applyFill="1" applyBorder="1" applyAlignment="1">
      <alignment vertical="center" wrapText="1"/>
    </xf>
    <xf numFmtId="0" fontId="174" fillId="36" borderId="19" xfId="0" applyFont="1" applyFill="1" applyBorder="1" applyAlignment="1">
      <alignment horizontal="center" vertical="center"/>
    </xf>
    <xf numFmtId="49" fontId="171" fillId="36" borderId="19" xfId="0" applyNumberFormat="1" applyFont="1" applyFill="1" applyBorder="1" applyAlignment="1" quotePrefix="1">
      <alignment horizontal="left" vertical="center" wrapText="1"/>
    </xf>
    <xf numFmtId="0" fontId="171" fillId="36" borderId="19" xfId="0" applyFont="1" applyFill="1" applyBorder="1" applyAlignment="1">
      <alignment horizontal="center" vertical="center"/>
    </xf>
    <xf numFmtId="37" fontId="171" fillId="36" borderId="19" xfId="43" applyNumberFormat="1" applyFont="1" applyFill="1" applyBorder="1" applyAlignment="1">
      <alignment horizontal="right" vertical="center" wrapText="1"/>
    </xf>
    <xf numFmtId="37" fontId="171" fillId="36" borderId="19" xfId="43" applyNumberFormat="1" applyFont="1" applyFill="1" applyBorder="1" applyAlignment="1">
      <alignment horizontal="right" vertical="center"/>
    </xf>
    <xf numFmtId="3" fontId="171" fillId="36" borderId="19" xfId="0" applyNumberFormat="1" applyFont="1" applyFill="1" applyBorder="1" applyAlignment="1">
      <alignment horizontal="right" vertical="center"/>
    </xf>
    <xf numFmtId="49" fontId="171" fillId="36" borderId="19" xfId="0" applyNumberFormat="1" applyFont="1" applyFill="1" applyBorder="1" applyAlignment="1" quotePrefix="1">
      <alignment vertical="center" wrapText="1"/>
    </xf>
    <xf numFmtId="0" fontId="176" fillId="36" borderId="19" xfId="0" applyFont="1" applyFill="1" applyBorder="1" applyAlignment="1" quotePrefix="1">
      <alignment horizontal="center" vertical="center" wrapText="1"/>
    </xf>
    <xf numFmtId="0" fontId="33" fillId="36" borderId="0" xfId="0" applyFont="1" applyFill="1" applyAlignment="1">
      <alignment vertical="top"/>
    </xf>
    <xf numFmtId="0" fontId="57" fillId="37" borderId="19" xfId="0" applyFont="1" applyFill="1" applyBorder="1" applyAlignment="1" quotePrefix="1">
      <alignment horizontal="center" vertical="center"/>
    </xf>
    <xf numFmtId="0" fontId="4" fillId="37" borderId="19" xfId="0" applyFont="1" applyFill="1" applyBorder="1" applyAlignment="1">
      <alignment horizontal="center" vertical="center"/>
    </xf>
    <xf numFmtId="0" fontId="10" fillId="37" borderId="19" xfId="0" applyFont="1" applyFill="1" applyBorder="1" applyAlignment="1">
      <alignment horizontal="center" vertical="top"/>
    </xf>
    <xf numFmtId="3" fontId="4" fillId="37" borderId="19" xfId="0" applyNumberFormat="1" applyFont="1" applyFill="1" applyBorder="1" applyAlignment="1">
      <alignment horizontal="right" vertical="top"/>
    </xf>
    <xf numFmtId="4" fontId="4" fillId="37" borderId="19" xfId="0" applyNumberFormat="1" applyFont="1" applyFill="1" applyBorder="1" applyAlignment="1">
      <alignment horizontal="right" vertical="top"/>
    </xf>
    <xf numFmtId="0" fontId="3" fillId="37" borderId="19" xfId="0" applyFont="1" applyFill="1" applyBorder="1" applyAlignment="1">
      <alignment vertical="top"/>
    </xf>
    <xf numFmtId="0" fontId="177" fillId="37" borderId="19" xfId="0" applyFont="1" applyFill="1" applyBorder="1" applyAlignment="1">
      <alignment horizontal="center" vertical="top"/>
    </xf>
    <xf numFmtId="0" fontId="4" fillId="37" borderId="19" xfId="0" applyFont="1" applyFill="1" applyBorder="1" applyAlignment="1">
      <alignment horizontal="right" vertical="top"/>
    </xf>
    <xf numFmtId="0" fontId="3" fillId="37" borderId="0" xfId="0" applyFont="1" applyFill="1" applyAlignment="1">
      <alignment vertical="top"/>
    </xf>
    <xf numFmtId="0" fontId="10" fillId="37" borderId="0" xfId="0" applyFont="1" applyFill="1" applyBorder="1" applyAlignment="1">
      <alignment horizontal="center" vertical="top"/>
    </xf>
    <xf numFmtId="0" fontId="4" fillId="37" borderId="0" xfId="0" applyFont="1" applyFill="1" applyBorder="1" applyAlignment="1">
      <alignment horizontal="center" vertical="center"/>
    </xf>
    <xf numFmtId="3" fontId="4" fillId="37" borderId="0" xfId="0" applyNumberFormat="1" applyFont="1" applyFill="1" applyBorder="1" applyAlignment="1">
      <alignment horizontal="right" vertical="top"/>
    </xf>
    <xf numFmtId="3" fontId="4" fillId="37" borderId="23" xfId="0" applyNumberFormat="1" applyFont="1" applyFill="1" applyBorder="1" applyAlignment="1">
      <alignment horizontal="right" vertical="top"/>
    </xf>
    <xf numFmtId="0" fontId="38" fillId="37" borderId="19" xfId="0" applyFont="1" applyFill="1" applyBorder="1" applyAlignment="1">
      <alignment horizontal="center" vertical="center"/>
    </xf>
    <xf numFmtId="3" fontId="38" fillId="37" borderId="19" xfId="0" applyNumberFormat="1" applyFont="1" applyFill="1" applyBorder="1" applyAlignment="1">
      <alignment horizontal="right" vertical="top"/>
    </xf>
    <xf numFmtId="3" fontId="62" fillId="37" borderId="19" xfId="0" applyNumberFormat="1" applyFont="1" applyFill="1" applyBorder="1" applyAlignment="1">
      <alignment horizontal="right" vertical="top"/>
    </xf>
    <xf numFmtId="3" fontId="38" fillId="37" borderId="19" xfId="0" applyNumberFormat="1" applyFont="1" applyFill="1" applyBorder="1" applyAlignment="1">
      <alignment horizontal="right" vertical="center"/>
    </xf>
    <xf numFmtId="3" fontId="4" fillId="37" borderId="19" xfId="0" applyNumberFormat="1" applyFont="1" applyFill="1" applyBorder="1" applyAlignment="1">
      <alignment horizontal="right" vertical="center"/>
    </xf>
    <xf numFmtId="0" fontId="30" fillId="37" borderId="19" xfId="0" applyFont="1" applyFill="1" applyBorder="1" applyAlignment="1">
      <alignment vertical="top"/>
    </xf>
    <xf numFmtId="0" fontId="64" fillId="37" borderId="19" xfId="0" applyFont="1" applyFill="1" applyBorder="1" applyAlignment="1">
      <alignment horizontal="center" vertical="top"/>
    </xf>
    <xf numFmtId="0" fontId="62" fillId="37" borderId="19" xfId="0" applyFont="1" applyFill="1" applyBorder="1" applyAlignment="1">
      <alignment horizontal="center" vertical="top"/>
    </xf>
    <xf numFmtId="0" fontId="62" fillId="37" borderId="19" xfId="0" applyFont="1" applyFill="1" applyBorder="1" applyAlignment="1">
      <alignment horizontal="center" vertical="center"/>
    </xf>
    <xf numFmtId="0" fontId="37" fillId="37" borderId="21" xfId="0" applyFont="1" applyFill="1" applyBorder="1" applyAlignment="1">
      <alignment horizontal="center" vertical="center"/>
    </xf>
    <xf numFmtId="0" fontId="31" fillId="0" borderId="19" xfId="0" applyFont="1" applyBorder="1" applyAlignment="1" quotePrefix="1">
      <alignment vertical="top" wrapText="1"/>
    </xf>
    <xf numFmtId="0" fontId="178" fillId="37" borderId="19" xfId="0" applyFont="1" applyFill="1" applyBorder="1" applyAlignment="1">
      <alignment horizontal="left" vertical="top"/>
    </xf>
    <xf numFmtId="0" fontId="175" fillId="37" borderId="19" xfId="0" applyFont="1" applyFill="1" applyBorder="1" applyAlignment="1">
      <alignment horizontal="center" vertical="center"/>
    </xf>
    <xf numFmtId="0" fontId="177" fillId="0" borderId="19" xfId="0" applyFont="1" applyBorder="1" applyAlignment="1">
      <alignment horizontal="center" vertical="center"/>
    </xf>
    <xf numFmtId="0" fontId="179" fillId="37" borderId="19" xfId="0" applyFont="1" applyFill="1" applyBorder="1" applyAlignment="1">
      <alignment horizontal="center" vertical="center"/>
    </xf>
    <xf numFmtId="0" fontId="178" fillId="37" borderId="19" xfId="0" applyFont="1" applyFill="1" applyBorder="1" applyAlignment="1">
      <alignment horizontal="center" vertical="center"/>
    </xf>
    <xf numFmtId="0" fontId="179" fillId="0" borderId="19" xfId="0" applyFont="1" applyBorder="1" applyAlignment="1">
      <alignment horizontal="center" vertical="center"/>
    </xf>
    <xf numFmtId="0" fontId="178" fillId="37" borderId="19" xfId="0" applyFont="1" applyFill="1" applyBorder="1" applyAlignment="1" quotePrefix="1">
      <alignment horizontal="justify" vertical="center"/>
    </xf>
    <xf numFmtId="0" fontId="38" fillId="0" borderId="19" xfId="0" applyFont="1" applyFill="1" applyBorder="1" applyAlignment="1">
      <alignment horizontal="justify" vertical="center" wrapText="1"/>
    </xf>
    <xf numFmtId="49" fontId="4" fillId="0" borderId="19" xfId="0" applyNumberFormat="1" applyFont="1" applyFill="1" applyBorder="1" applyAlignment="1">
      <alignment horizontal="justify" vertical="top" wrapText="1"/>
    </xf>
    <xf numFmtId="49" fontId="38" fillId="0" borderId="19" xfId="0" applyNumberFormat="1" applyFont="1" applyFill="1" applyBorder="1" applyAlignment="1">
      <alignment horizontal="justify" vertical="top" wrapText="1"/>
    </xf>
    <xf numFmtId="49" fontId="32" fillId="0" borderId="19" xfId="0" applyNumberFormat="1" applyFont="1" applyFill="1" applyBorder="1" applyAlignment="1">
      <alignment horizontal="justify" vertical="top" wrapText="1"/>
    </xf>
    <xf numFmtId="49" fontId="32" fillId="0" borderId="19" xfId="0" applyNumberFormat="1" applyFont="1" applyFill="1" applyBorder="1" applyAlignment="1">
      <alignment horizontal="justify" vertical="center" wrapText="1"/>
    </xf>
    <xf numFmtId="0" fontId="180" fillId="0" borderId="20" xfId="0" applyFont="1" applyBorder="1" applyAlignment="1">
      <alignment horizontal="justify" vertical="center" wrapText="1"/>
    </xf>
    <xf numFmtId="0" fontId="58" fillId="0" borderId="20" xfId="0" applyFont="1" applyBorder="1" applyAlignment="1">
      <alignment horizontal="justify" vertical="center" wrapText="1"/>
    </xf>
    <xf numFmtId="0" fontId="58" fillId="0" borderId="20" xfId="0" applyFont="1" applyBorder="1" applyAlignment="1">
      <alignment horizontal="justify" wrapText="1"/>
    </xf>
    <xf numFmtId="0" fontId="58" fillId="0" borderId="20" xfId="0" applyFont="1" applyBorder="1" applyAlignment="1" quotePrefix="1">
      <alignment horizontal="justify" vertical="top" wrapText="1"/>
    </xf>
    <xf numFmtId="0" fontId="8" fillId="0" borderId="0" xfId="0" applyFont="1" applyFill="1" applyBorder="1" applyAlignment="1">
      <alignment horizontal="center" vertical="center"/>
    </xf>
    <xf numFmtId="0" fontId="1" fillId="0" borderId="0" xfId="0" applyFont="1" applyFill="1" applyBorder="1" applyAlignment="1">
      <alignment horizontal="center" vertical="top"/>
    </xf>
    <xf numFmtId="3" fontId="1" fillId="0" borderId="0" xfId="0" applyNumberFormat="1" applyFont="1" applyFill="1" applyBorder="1" applyAlignment="1">
      <alignment horizontal="right" vertical="top"/>
    </xf>
    <xf numFmtId="49" fontId="66" fillId="0" borderId="0" xfId="0" applyNumberFormat="1" applyFont="1" applyFill="1" applyBorder="1" applyAlignment="1">
      <alignment vertical="top" wrapText="1"/>
    </xf>
    <xf numFmtId="0" fontId="181" fillId="0" borderId="0" xfId="0" applyFont="1" applyFill="1" applyAlignment="1">
      <alignment vertical="top"/>
    </xf>
    <xf numFmtId="0" fontId="182" fillId="0" borderId="0" xfId="0" applyFont="1" applyFill="1" applyAlignment="1">
      <alignment vertical="top"/>
    </xf>
    <xf numFmtId="0" fontId="183" fillId="0" borderId="0" xfId="0" applyFont="1" applyFill="1" applyAlignment="1">
      <alignment vertical="top"/>
    </xf>
    <xf numFmtId="0" fontId="184" fillId="37" borderId="19" xfId="0" applyFont="1" applyFill="1" applyBorder="1" applyAlignment="1">
      <alignment horizontal="center" vertical="center"/>
    </xf>
    <xf numFmtId="49" fontId="185" fillId="37" borderId="19" xfId="0" applyNumberFormat="1" applyFont="1" applyFill="1" applyBorder="1" applyAlignment="1">
      <alignment horizontal="justify" vertical="top" wrapText="1"/>
    </xf>
    <xf numFmtId="0" fontId="186" fillId="37" borderId="19" xfId="0" applyFont="1" applyFill="1" applyBorder="1" applyAlignment="1">
      <alignment horizontal="center" vertical="top"/>
    </xf>
    <xf numFmtId="0" fontId="187" fillId="37" borderId="19" xfId="0" applyFont="1" applyFill="1" applyBorder="1" applyAlignment="1">
      <alignment horizontal="center" vertical="center"/>
    </xf>
    <xf numFmtId="3" fontId="187" fillId="37" borderId="19" xfId="0" applyNumberFormat="1" applyFont="1" applyFill="1" applyBorder="1" applyAlignment="1">
      <alignment horizontal="right" vertical="top"/>
    </xf>
    <xf numFmtId="2" fontId="171" fillId="0" borderId="19" xfId="0" applyNumberFormat="1" applyFont="1" applyFill="1" applyBorder="1" applyAlignment="1">
      <alignment horizontal="justify" vertical="top" wrapText="1"/>
    </xf>
    <xf numFmtId="0" fontId="171" fillId="0" borderId="19" xfId="0" applyFont="1" applyFill="1" applyBorder="1" applyAlignment="1">
      <alignment horizontal="justify" vertical="center" wrapText="1"/>
    </xf>
    <xf numFmtId="0" fontId="188" fillId="0" borderId="19" xfId="0" applyFont="1" applyFill="1" applyBorder="1" applyAlignment="1">
      <alignment horizontal="center" vertical="top"/>
    </xf>
    <xf numFmtId="49" fontId="185" fillId="37" borderId="19" xfId="0" applyNumberFormat="1" applyFont="1" applyFill="1" applyBorder="1" applyAlignment="1">
      <alignment horizontal="left" vertical="top" wrapText="1"/>
    </xf>
    <xf numFmtId="0" fontId="184" fillId="37" borderId="19" xfId="0" applyFont="1" applyFill="1" applyBorder="1" applyAlignment="1">
      <alignment horizontal="center" vertical="top"/>
    </xf>
    <xf numFmtId="0" fontId="188" fillId="0" borderId="19" xfId="0" applyFont="1" applyFill="1" applyBorder="1" applyAlignment="1">
      <alignment horizontal="center" vertical="center" wrapText="1"/>
    </xf>
    <xf numFmtId="0" fontId="189" fillId="0" borderId="19" xfId="0" applyFont="1" applyFill="1" applyBorder="1" applyAlignment="1">
      <alignment horizontal="left" vertical="center" wrapText="1"/>
    </xf>
    <xf numFmtId="0" fontId="171" fillId="0" borderId="19" xfId="0" applyFont="1" applyFill="1" applyBorder="1" applyAlignment="1">
      <alignment horizontal="left" vertical="center" wrapText="1"/>
    </xf>
    <xf numFmtId="49" fontId="172" fillId="0" borderId="19" xfId="0" applyNumberFormat="1" applyFont="1" applyFill="1" applyBorder="1" applyAlignment="1">
      <alignment horizontal="left" vertical="top" wrapText="1"/>
    </xf>
    <xf numFmtId="0" fontId="173" fillId="0" borderId="19" xfId="0" applyFont="1" applyFill="1" applyBorder="1" applyAlignment="1">
      <alignment horizontal="center" vertical="top"/>
    </xf>
    <xf numFmtId="0" fontId="172" fillId="0" borderId="19" xfId="0" applyFont="1" applyFill="1" applyBorder="1" applyAlignment="1">
      <alignment vertical="top"/>
    </xf>
    <xf numFmtId="0" fontId="173" fillId="0" borderId="19" xfId="0" applyFont="1" applyFill="1" applyBorder="1" applyAlignment="1">
      <alignment horizontal="center"/>
    </xf>
    <xf numFmtId="0" fontId="172" fillId="0" borderId="19" xfId="0" applyFont="1" applyFill="1" applyBorder="1" applyAlignment="1">
      <alignment horizontal="center" wrapText="1"/>
    </xf>
    <xf numFmtId="0" fontId="171" fillId="0" borderId="19" xfId="0" applyFont="1" applyFill="1" applyBorder="1" applyAlignment="1">
      <alignment vertical="center" wrapText="1"/>
    </xf>
    <xf numFmtId="0" fontId="190" fillId="0" borderId="24" xfId="0" applyFont="1" applyFill="1" applyBorder="1" applyAlignment="1">
      <alignment horizontal="center" vertical="top"/>
    </xf>
    <xf numFmtId="0" fontId="172" fillId="0" borderId="25" xfId="0" applyFont="1" applyFill="1" applyBorder="1" applyAlignment="1">
      <alignment horizontal="center" vertical="center"/>
    </xf>
    <xf numFmtId="3" fontId="171" fillId="0" borderId="19" xfId="0" applyNumberFormat="1" applyFont="1" applyFill="1" applyBorder="1" applyAlignment="1">
      <alignment horizontal="center" vertical="center" wrapText="1"/>
    </xf>
    <xf numFmtId="3" fontId="172" fillId="0" borderId="24" xfId="0" applyNumberFormat="1" applyFont="1" applyFill="1" applyBorder="1" applyAlignment="1">
      <alignment horizontal="right" vertical="top"/>
    </xf>
    <xf numFmtId="0" fontId="189" fillId="0" borderId="19" xfId="0" applyFont="1" applyFill="1" applyBorder="1" applyAlignment="1">
      <alignment horizontal="center" vertical="center"/>
    </xf>
    <xf numFmtId="0" fontId="176" fillId="0" borderId="19" xfId="0" applyFont="1" applyFill="1" applyBorder="1" applyAlignment="1">
      <alignment horizontal="center" vertical="top"/>
    </xf>
    <xf numFmtId="0" fontId="171" fillId="0" borderId="19" xfId="0" applyFont="1" applyFill="1" applyBorder="1" applyAlignment="1">
      <alignment horizontal="center" vertical="center"/>
    </xf>
    <xf numFmtId="0" fontId="191" fillId="0" borderId="19" xfId="0" applyFont="1" applyFill="1" applyBorder="1" applyAlignment="1">
      <alignment horizontal="center" vertical="center"/>
    </xf>
    <xf numFmtId="0" fontId="192" fillId="0" borderId="19" xfId="0" applyFont="1" applyFill="1" applyBorder="1" applyAlignment="1">
      <alignment horizontal="left" vertical="center" wrapText="1"/>
    </xf>
    <xf numFmtId="0" fontId="192" fillId="0" borderId="19" xfId="0" applyFont="1" applyFill="1" applyBorder="1" applyAlignment="1">
      <alignment horizontal="center" vertical="center"/>
    </xf>
    <xf numFmtId="49" fontId="193" fillId="0" borderId="19" xfId="0" applyNumberFormat="1" applyFont="1" applyFill="1" applyBorder="1" applyAlignment="1" quotePrefix="1">
      <alignment horizontal="justify" vertical="top" wrapText="1"/>
    </xf>
    <xf numFmtId="182" fontId="194" fillId="0" borderId="19" xfId="43" applyNumberFormat="1" applyFont="1" applyFill="1" applyBorder="1" applyAlignment="1">
      <alignment horizontal="center" vertical="top"/>
    </xf>
    <xf numFmtId="3" fontId="191" fillId="0" borderId="19" xfId="0" applyNumberFormat="1" applyFont="1" applyFill="1" applyBorder="1" applyAlignment="1">
      <alignment horizontal="right" vertical="top"/>
    </xf>
    <xf numFmtId="3" fontId="191" fillId="0" borderId="19" xfId="0" applyNumberFormat="1" applyFont="1" applyFill="1" applyBorder="1" applyAlignment="1">
      <alignment horizontal="right" vertical="center"/>
    </xf>
    <xf numFmtId="49" fontId="193" fillId="0" borderId="19" xfId="0" applyNumberFormat="1" applyFont="1" applyFill="1" applyBorder="1" applyAlignment="1" quotePrefix="1">
      <alignment horizontal="justify" vertical="center" wrapText="1"/>
    </xf>
    <xf numFmtId="0" fontId="195" fillId="0" borderId="19" xfId="0" applyFont="1" applyFill="1" applyBorder="1" applyAlignment="1">
      <alignment horizontal="center" vertical="top"/>
    </xf>
    <xf numFmtId="49" fontId="193" fillId="0" borderId="19" xfId="0" applyNumberFormat="1" applyFont="1" applyFill="1" applyBorder="1" applyAlignment="1">
      <alignment horizontal="justify" vertical="top" wrapText="1"/>
    </xf>
    <xf numFmtId="49" fontId="193" fillId="0" borderId="19" xfId="0" applyNumberFormat="1" applyFont="1" applyFill="1" applyBorder="1" applyAlignment="1" quotePrefix="1">
      <alignment vertical="center" wrapText="1"/>
    </xf>
    <xf numFmtId="49" fontId="193" fillId="0" borderId="19" xfId="0" applyNumberFormat="1" applyFont="1" applyFill="1" applyBorder="1" applyAlignment="1">
      <alignment vertical="center" wrapText="1"/>
    </xf>
    <xf numFmtId="0" fontId="195" fillId="0" borderId="19" xfId="0" applyFont="1" applyFill="1" applyBorder="1" applyAlignment="1">
      <alignment horizontal="center" vertical="center"/>
    </xf>
    <xf numFmtId="0" fontId="192" fillId="0" borderId="19" xfId="0" applyFont="1" applyFill="1" applyBorder="1" applyAlignment="1">
      <alignment horizontal="center" vertical="top"/>
    </xf>
    <xf numFmtId="49" fontId="196" fillId="0" borderId="19" xfId="0" applyNumberFormat="1" applyFont="1" applyFill="1" applyBorder="1" applyAlignment="1">
      <alignment horizontal="left" vertical="top" wrapText="1"/>
    </xf>
    <xf numFmtId="0" fontId="197" fillId="0" borderId="19" xfId="0" applyFont="1" applyFill="1" applyBorder="1" applyAlignment="1">
      <alignment horizontal="center" vertical="top"/>
    </xf>
    <xf numFmtId="0" fontId="191" fillId="0" borderId="19" xfId="0" applyFont="1" applyFill="1" applyBorder="1" applyAlignment="1">
      <alignment horizontal="center" vertical="top"/>
    </xf>
    <xf numFmtId="49" fontId="191" fillId="0" borderId="19" xfId="0" applyNumberFormat="1" applyFont="1" applyFill="1" applyBorder="1" applyAlignment="1">
      <alignment vertical="top" wrapText="1"/>
    </xf>
    <xf numFmtId="0" fontId="195" fillId="0" borderId="26" xfId="0" applyFont="1" applyFill="1" applyBorder="1" applyAlignment="1">
      <alignment horizontal="center" vertical="top"/>
    </xf>
    <xf numFmtId="0" fontId="198" fillId="0" borderId="21" xfId="0" applyFont="1" applyFill="1" applyBorder="1" applyAlignment="1">
      <alignment horizontal="center" vertical="center"/>
    </xf>
    <xf numFmtId="3" fontId="198" fillId="0" borderId="21" xfId="0" applyNumberFormat="1" applyFont="1" applyFill="1" applyBorder="1" applyAlignment="1">
      <alignment horizontal="right" vertical="top"/>
    </xf>
    <xf numFmtId="0" fontId="194" fillId="0" borderId="19" xfId="0" applyFont="1" applyFill="1" applyBorder="1" applyAlignment="1">
      <alignment horizontal="center" vertical="center" wrapText="1"/>
    </xf>
    <xf numFmtId="0" fontId="193" fillId="0" borderId="19" xfId="0" applyFont="1" applyFill="1" applyBorder="1" applyAlignment="1">
      <alignment horizontal="center" vertical="center"/>
    </xf>
    <xf numFmtId="0" fontId="193" fillId="0" borderId="27" xfId="0" applyFont="1" applyFill="1" applyBorder="1" applyAlignment="1">
      <alignment horizontal="left" vertical="center" wrapText="1"/>
    </xf>
    <xf numFmtId="0" fontId="194" fillId="0" borderId="24" xfId="0" applyFont="1" applyFill="1" applyBorder="1" applyAlignment="1">
      <alignment horizontal="center" vertical="center" wrapText="1"/>
    </xf>
    <xf numFmtId="0" fontId="193" fillId="0" borderId="19" xfId="0" applyFont="1" applyFill="1" applyBorder="1" applyAlignment="1">
      <alignment horizontal="left" vertical="center" wrapText="1"/>
    </xf>
    <xf numFmtId="0" fontId="193" fillId="0" borderId="1" xfId="0" applyFont="1" applyFill="1" applyBorder="1" applyAlignment="1">
      <alignment horizontal="left" vertical="center" wrapText="1"/>
    </xf>
    <xf numFmtId="49" fontId="193" fillId="0" borderId="19" xfId="0" applyNumberFormat="1" applyFont="1" applyFill="1" applyBorder="1" applyAlignment="1">
      <alignment horizontal="justify" vertical="center" wrapText="1"/>
    </xf>
    <xf numFmtId="3" fontId="193" fillId="0" borderId="19" xfId="0" applyNumberFormat="1" applyFont="1" applyFill="1" applyBorder="1" applyAlignment="1">
      <alignment horizontal="right" vertical="center"/>
    </xf>
    <xf numFmtId="0" fontId="192" fillId="36" borderId="19" xfId="0" applyFont="1" applyFill="1" applyBorder="1" applyAlignment="1">
      <alignment horizontal="center" vertical="center"/>
    </xf>
    <xf numFmtId="49" fontId="193" fillId="36" borderId="19" xfId="0" applyNumberFormat="1" applyFont="1" applyFill="1" applyBorder="1" applyAlignment="1" quotePrefix="1">
      <alignment horizontal="justify" vertical="center" wrapText="1"/>
    </xf>
    <xf numFmtId="0" fontId="195" fillId="36" borderId="19" xfId="0" applyFont="1" applyFill="1" applyBorder="1" applyAlignment="1">
      <alignment horizontal="center" vertical="center" wrapText="1"/>
    </xf>
    <xf numFmtId="0" fontId="191" fillId="36" borderId="19" xfId="0" applyFont="1" applyFill="1" applyBorder="1" applyAlignment="1">
      <alignment horizontal="center" vertical="center"/>
    </xf>
    <xf numFmtId="0" fontId="196" fillId="36" borderId="19" xfId="0" applyFont="1" applyFill="1" applyBorder="1" applyAlignment="1">
      <alignment horizontal="left" vertical="center" wrapText="1"/>
    </xf>
    <xf numFmtId="183" fontId="193" fillId="36" borderId="19" xfId="45" applyNumberFormat="1" applyFont="1" applyFill="1" applyBorder="1" applyAlignment="1">
      <alignment horizontal="right" vertical="center" wrapText="1"/>
    </xf>
    <xf numFmtId="3" fontId="191" fillId="36" borderId="19" xfId="0" applyNumberFormat="1" applyFont="1" applyFill="1" applyBorder="1" applyAlignment="1">
      <alignment horizontal="right" vertical="center"/>
    </xf>
    <xf numFmtId="3" fontId="193" fillId="36" borderId="19" xfId="0" applyNumberFormat="1" applyFont="1" applyFill="1" applyBorder="1" applyAlignment="1">
      <alignment horizontal="right" vertical="center"/>
    </xf>
    <xf numFmtId="0" fontId="199" fillId="36" borderId="19" xfId="0" applyFont="1" applyFill="1" applyBorder="1" applyAlignment="1" quotePrefix="1">
      <alignment horizontal="center" vertical="center" wrapText="1"/>
    </xf>
    <xf numFmtId="49" fontId="193" fillId="36" borderId="19" xfId="0" applyNumberFormat="1" applyFont="1" applyFill="1" applyBorder="1" applyAlignment="1">
      <alignment horizontal="justify" vertical="center" wrapText="1"/>
    </xf>
    <xf numFmtId="0" fontId="193" fillId="36" borderId="19" xfId="0" applyFont="1" applyFill="1" applyBorder="1" applyAlignment="1">
      <alignment horizontal="center" vertical="center"/>
    </xf>
    <xf numFmtId="0" fontId="195" fillId="36" borderId="19" xfId="0" applyFont="1" applyFill="1" applyBorder="1" applyAlignment="1">
      <alignment horizontal="center" vertical="top" wrapText="1"/>
    </xf>
    <xf numFmtId="49" fontId="193" fillId="36" borderId="19" xfId="0" applyNumberFormat="1" applyFont="1" applyFill="1" applyBorder="1" applyAlignment="1">
      <alignment horizontal="justify" vertical="center"/>
    </xf>
    <xf numFmtId="49" fontId="196" fillId="0" borderId="19" xfId="0" applyNumberFormat="1" applyFont="1" applyFill="1" applyBorder="1" applyAlignment="1">
      <alignment vertical="center" wrapText="1"/>
    </xf>
    <xf numFmtId="0" fontId="195" fillId="0" borderId="19" xfId="0" applyFont="1" applyFill="1" applyBorder="1" applyAlignment="1">
      <alignment horizontal="center" vertical="top" wrapText="1"/>
    </xf>
    <xf numFmtId="0" fontId="191" fillId="0" borderId="19" xfId="0" applyFont="1" applyFill="1" applyBorder="1" applyAlignment="1">
      <alignment horizontal="right" vertical="top"/>
    </xf>
    <xf numFmtId="0" fontId="194" fillId="0" borderId="19" xfId="0" applyFont="1" applyFill="1" applyBorder="1" applyAlignment="1">
      <alignment horizontal="center" vertical="center"/>
    </xf>
    <xf numFmtId="0" fontId="192" fillId="0" borderId="21" xfId="0" applyFont="1" applyFill="1" applyBorder="1" applyAlignment="1">
      <alignment horizontal="center" vertical="center"/>
    </xf>
    <xf numFmtId="183" fontId="191" fillId="0" borderId="19" xfId="45" applyNumberFormat="1" applyFont="1" applyFill="1" applyBorder="1" applyAlignment="1">
      <alignment horizontal="right" vertical="top"/>
    </xf>
    <xf numFmtId="0" fontId="196" fillId="0" borderId="19" xfId="0" applyFont="1" applyFill="1" applyBorder="1" applyAlignment="1">
      <alignment horizontal="center" vertical="center"/>
    </xf>
    <xf numFmtId="49" fontId="193" fillId="0" borderId="19" xfId="0" applyNumberFormat="1" applyFont="1" applyFill="1" applyBorder="1" applyAlignment="1">
      <alignment vertical="top" wrapText="1"/>
    </xf>
    <xf numFmtId="0" fontId="194" fillId="0" borderId="19" xfId="0" applyFont="1" applyFill="1" applyBorder="1" applyAlignment="1">
      <alignment horizontal="center" vertical="top"/>
    </xf>
    <xf numFmtId="3" fontId="193" fillId="0" borderId="19" xfId="0" applyNumberFormat="1" applyFont="1" applyFill="1" applyBorder="1" applyAlignment="1">
      <alignment horizontal="right" vertical="top"/>
    </xf>
    <xf numFmtId="0" fontId="195" fillId="36" borderId="19" xfId="0" applyFont="1" applyFill="1" applyBorder="1" applyAlignment="1">
      <alignment horizontal="center" vertical="top"/>
    </xf>
    <xf numFmtId="3" fontId="191" fillId="36" borderId="19" xfId="0" applyNumberFormat="1" applyFont="1" applyFill="1" applyBorder="1" applyAlignment="1">
      <alignment horizontal="right" vertical="top"/>
    </xf>
    <xf numFmtId="0" fontId="192" fillId="36" borderId="19" xfId="0" applyFont="1" applyFill="1" applyBorder="1" applyAlignment="1">
      <alignment horizontal="center" vertical="top"/>
    </xf>
    <xf numFmtId="49" fontId="193" fillId="36" borderId="19" xfId="0" applyNumberFormat="1" applyFont="1" applyFill="1" applyBorder="1" applyAlignment="1" quotePrefix="1">
      <alignment horizontal="justify" vertical="top" wrapText="1"/>
    </xf>
    <xf numFmtId="49" fontId="193" fillId="36" borderId="19" xfId="0" applyNumberFormat="1" applyFont="1" applyFill="1" applyBorder="1" applyAlignment="1" quotePrefix="1">
      <alignment horizontal="justify" wrapText="1"/>
    </xf>
    <xf numFmtId="49" fontId="193" fillId="36" borderId="19" xfId="0" applyNumberFormat="1" applyFont="1" applyFill="1" applyBorder="1" applyAlignment="1" quotePrefix="1">
      <alignment vertical="top" wrapText="1"/>
    </xf>
    <xf numFmtId="0" fontId="193" fillId="37" borderId="19" xfId="0" applyFont="1" applyFill="1" applyBorder="1" applyAlignment="1">
      <alignment horizontal="center" vertical="center"/>
    </xf>
    <xf numFmtId="3" fontId="193" fillId="37" borderId="19" xfId="0" applyNumberFormat="1" applyFont="1" applyFill="1" applyBorder="1" applyAlignment="1">
      <alignment horizontal="right" vertical="top"/>
    </xf>
    <xf numFmtId="3" fontId="191" fillId="37" borderId="19" xfId="0" applyNumberFormat="1" applyFont="1" applyFill="1" applyBorder="1" applyAlignment="1">
      <alignment horizontal="right" vertical="top"/>
    </xf>
    <xf numFmtId="0" fontId="200" fillId="37" borderId="1" xfId="0" applyFont="1" applyFill="1" applyBorder="1" applyAlignment="1">
      <alignment vertical="top"/>
    </xf>
    <xf numFmtId="49" fontId="192" fillId="36" borderId="19" xfId="0" applyNumberFormat="1" applyFont="1" applyFill="1" applyBorder="1" applyAlignment="1">
      <alignment vertical="top" wrapText="1"/>
    </xf>
    <xf numFmtId="0" fontId="200" fillId="36" borderId="21" xfId="0" applyFont="1" applyFill="1" applyBorder="1" applyAlignment="1">
      <alignment vertical="top"/>
    </xf>
    <xf numFmtId="49" fontId="191" fillId="36" borderId="19" xfId="0" applyNumberFormat="1" applyFont="1" applyFill="1" applyBorder="1" applyAlignment="1" quotePrefix="1">
      <alignment vertical="top" wrapText="1"/>
    </xf>
    <xf numFmtId="0" fontId="194" fillId="36" borderId="19" xfId="0" applyFont="1" applyFill="1" applyBorder="1" applyAlignment="1">
      <alignment horizontal="center" vertical="center"/>
    </xf>
    <xf numFmtId="3" fontId="193" fillId="36" borderId="19" xfId="0" applyNumberFormat="1" applyFont="1" applyFill="1" applyBorder="1" applyAlignment="1">
      <alignment horizontal="right" vertical="top"/>
    </xf>
    <xf numFmtId="0" fontId="193" fillId="36" borderId="19" xfId="0" applyFont="1" applyFill="1" applyBorder="1" applyAlignment="1" quotePrefix="1">
      <alignment horizontal="left" vertical="center"/>
    </xf>
    <xf numFmtId="3" fontId="196" fillId="36" borderId="19" xfId="0" applyNumberFormat="1" applyFont="1" applyFill="1" applyBorder="1" applyAlignment="1">
      <alignment horizontal="right" vertical="top"/>
    </xf>
    <xf numFmtId="182" fontId="193" fillId="36" borderId="19" xfId="46" applyNumberFormat="1" applyFont="1" applyFill="1" applyBorder="1" applyAlignment="1">
      <alignment horizontal="center" vertical="center"/>
    </xf>
    <xf numFmtId="49" fontId="196" fillId="37" borderId="19" xfId="0" applyNumberFormat="1" applyFont="1" applyFill="1" applyBorder="1" applyAlignment="1">
      <alignment vertical="center" wrapText="1"/>
    </xf>
    <xf numFmtId="0" fontId="191" fillId="37" borderId="19" xfId="0" applyFont="1" applyFill="1" applyBorder="1" applyAlignment="1">
      <alignment horizontal="center" vertical="center"/>
    </xf>
    <xf numFmtId="49" fontId="192" fillId="0" borderId="19" xfId="0" applyNumberFormat="1" applyFont="1" applyFill="1" applyBorder="1" applyAlignment="1">
      <alignment vertical="top" wrapText="1"/>
    </xf>
    <xf numFmtId="49" fontId="191" fillId="0" borderId="19" xfId="0" applyNumberFormat="1" applyFont="1" applyFill="1" applyBorder="1" applyAlignment="1">
      <alignment horizontal="justify" vertical="top" wrapText="1"/>
    </xf>
    <xf numFmtId="0" fontId="196" fillId="0" borderId="0" xfId="0" applyFont="1" applyFill="1" applyAlignment="1">
      <alignment vertical="top"/>
    </xf>
    <xf numFmtId="0" fontId="200" fillId="0" borderId="0" xfId="0" applyFont="1" applyFill="1" applyAlignment="1">
      <alignment vertical="top"/>
    </xf>
    <xf numFmtId="49" fontId="196" fillId="0" borderId="19" xfId="0" applyNumberFormat="1" applyFont="1" applyFill="1" applyBorder="1" applyAlignment="1">
      <alignment vertical="top" wrapText="1"/>
    </xf>
    <xf numFmtId="49" fontId="191" fillId="0" borderId="19" xfId="0" applyNumberFormat="1" applyFont="1" applyFill="1" applyBorder="1" applyAlignment="1">
      <alignment horizontal="justify" vertical="center" wrapText="1"/>
    </xf>
    <xf numFmtId="0" fontId="193" fillId="0" borderId="19" xfId="0" applyFont="1" applyFill="1" applyBorder="1" applyAlignment="1" quotePrefix="1">
      <alignment horizontal="center" vertical="center"/>
    </xf>
    <xf numFmtId="49" fontId="192" fillId="0" borderId="19" xfId="0" applyNumberFormat="1" applyFont="1" applyFill="1" applyBorder="1" applyAlignment="1">
      <alignment vertical="center" wrapText="1"/>
    </xf>
    <xf numFmtId="49" fontId="191" fillId="0" borderId="19" xfId="0" applyNumberFormat="1" applyFont="1" applyFill="1" applyBorder="1" applyAlignment="1" quotePrefix="1">
      <alignment vertical="top" wrapText="1"/>
    </xf>
    <xf numFmtId="49" fontId="193" fillId="0" borderId="19" xfId="0" applyNumberFormat="1" applyFont="1" applyFill="1" applyBorder="1" applyAlignment="1" quotePrefix="1">
      <alignment vertical="top" wrapText="1"/>
    </xf>
    <xf numFmtId="49" fontId="191" fillId="0" borderId="19" xfId="0" applyNumberFormat="1" applyFont="1" applyFill="1" applyBorder="1" applyAlignment="1" quotePrefix="1">
      <alignment vertical="center" wrapText="1"/>
    </xf>
    <xf numFmtId="49" fontId="192" fillId="0" borderId="19" xfId="0" applyNumberFormat="1" applyFont="1" applyFill="1" applyBorder="1" applyAlignment="1">
      <alignment horizontal="left" vertical="top" wrapText="1"/>
    </xf>
    <xf numFmtId="49" fontId="196" fillId="0" borderId="19" xfId="0" applyNumberFormat="1" applyFont="1" applyFill="1" applyBorder="1" applyAlignment="1" quotePrefix="1">
      <alignment vertical="top" wrapText="1"/>
    </xf>
    <xf numFmtId="3" fontId="196" fillId="0" borderId="19" xfId="0" applyNumberFormat="1" applyFont="1" applyFill="1" applyBorder="1" applyAlignment="1">
      <alignment horizontal="right" vertical="top"/>
    </xf>
    <xf numFmtId="182" fontId="193" fillId="0" borderId="19" xfId="43" applyNumberFormat="1" applyFont="1" applyFill="1" applyBorder="1" applyAlignment="1">
      <alignment horizontal="center" vertical="center"/>
    </xf>
    <xf numFmtId="0" fontId="193" fillId="0" borderId="19" xfId="0" applyFont="1" applyFill="1" applyBorder="1" applyAlignment="1" quotePrefix="1">
      <alignment vertical="top" wrapText="1"/>
    </xf>
    <xf numFmtId="0" fontId="193" fillId="0" borderId="19" xfId="0" applyFont="1" applyFill="1" applyBorder="1" applyAlignment="1" quotePrefix="1">
      <alignment vertical="center" wrapText="1"/>
    </xf>
    <xf numFmtId="0" fontId="193" fillId="0" borderId="19" xfId="0" applyFont="1" applyFill="1" applyBorder="1" applyAlignment="1" quotePrefix="1">
      <alignment vertical="center" wrapText="1" shrinkToFit="1"/>
    </xf>
    <xf numFmtId="0" fontId="193" fillId="0" borderId="19" xfId="0" applyFont="1" applyFill="1" applyBorder="1" applyAlignment="1">
      <alignment horizontal="center" vertical="center" wrapText="1"/>
    </xf>
    <xf numFmtId="3" fontId="193" fillId="0" borderId="19" xfId="0" applyNumberFormat="1" applyFont="1" applyFill="1" applyBorder="1" applyAlignment="1">
      <alignment vertical="center"/>
    </xf>
    <xf numFmtId="49" fontId="191" fillId="36" borderId="19" xfId="0" applyNumberFormat="1" applyFont="1" applyFill="1" applyBorder="1" applyAlignment="1">
      <alignment vertical="top" wrapText="1"/>
    </xf>
    <xf numFmtId="49" fontId="193" fillId="36" borderId="19" xfId="0" applyNumberFormat="1" applyFont="1" applyFill="1" applyBorder="1" applyAlignment="1" quotePrefix="1">
      <alignment horizontal="left" vertical="top" wrapText="1"/>
    </xf>
    <xf numFmtId="49" fontId="193" fillId="36" borderId="19" xfId="0" applyNumberFormat="1" applyFont="1" applyFill="1" applyBorder="1" applyAlignment="1" quotePrefix="1">
      <alignment horizontal="center" vertical="top" wrapText="1"/>
    </xf>
    <xf numFmtId="3" fontId="193" fillId="36" borderId="19" xfId="0" applyNumberFormat="1" applyFont="1" applyFill="1" applyBorder="1" applyAlignment="1" quotePrefix="1">
      <alignment horizontal="right" vertical="center" wrapText="1"/>
    </xf>
    <xf numFmtId="0" fontId="194" fillId="36" borderId="19" xfId="0" applyFont="1" applyFill="1" applyBorder="1" applyAlignment="1">
      <alignment horizontal="center" vertical="top"/>
    </xf>
    <xf numFmtId="49" fontId="189" fillId="0" borderId="19" xfId="0" applyNumberFormat="1" applyFont="1" applyFill="1" applyBorder="1" applyAlignment="1">
      <alignment vertical="top" wrapText="1"/>
    </xf>
    <xf numFmtId="49" fontId="172" fillId="0" borderId="19" xfId="0" applyNumberFormat="1" applyFont="1" applyFill="1" applyBorder="1" applyAlignment="1">
      <alignment vertical="top" wrapText="1"/>
    </xf>
    <xf numFmtId="49" fontId="173" fillId="0" borderId="19" xfId="0" applyNumberFormat="1" applyFont="1" applyFill="1" applyBorder="1" applyAlignment="1">
      <alignment vertical="top" wrapText="1"/>
    </xf>
    <xf numFmtId="0" fontId="190" fillId="0" borderId="19" xfId="0" applyFont="1" applyFill="1" applyBorder="1" applyAlignment="1">
      <alignment horizontal="center" vertical="top"/>
    </xf>
    <xf numFmtId="49" fontId="172" fillId="0" borderId="19" xfId="0" applyNumberFormat="1" applyFont="1" applyFill="1" applyBorder="1" applyAlignment="1" quotePrefix="1">
      <alignment vertical="top" wrapText="1"/>
    </xf>
    <xf numFmtId="49" fontId="171" fillId="0" borderId="19" xfId="0" applyNumberFormat="1" applyFont="1" applyFill="1" applyBorder="1" applyAlignment="1" quotePrefix="1">
      <alignment horizontal="justify" vertical="top" wrapText="1"/>
    </xf>
    <xf numFmtId="3" fontId="171" fillId="0" borderId="19" xfId="0" applyNumberFormat="1" applyFont="1" applyFill="1" applyBorder="1" applyAlignment="1">
      <alignment horizontal="right" vertical="center"/>
    </xf>
    <xf numFmtId="0" fontId="174" fillId="0" borderId="19" xfId="0" applyFont="1" applyFill="1" applyBorder="1" applyAlignment="1">
      <alignment horizontal="center" vertical="top" wrapText="1"/>
    </xf>
    <xf numFmtId="3" fontId="172" fillId="0" borderId="27" xfId="0" applyNumberFormat="1" applyFont="1" applyFill="1" applyBorder="1" applyAlignment="1">
      <alignment horizontal="right" vertical="top"/>
    </xf>
    <xf numFmtId="182" fontId="171" fillId="0" borderId="19" xfId="43" applyNumberFormat="1" applyFont="1" applyFill="1" applyBorder="1" applyAlignment="1">
      <alignment horizontal="center" vertical="center" wrapText="1"/>
    </xf>
    <xf numFmtId="0" fontId="188" fillId="0" borderId="19" xfId="0" applyFont="1" applyFill="1" applyBorder="1" applyAlignment="1" quotePrefix="1">
      <alignment horizontal="center" vertical="top" wrapText="1"/>
    </xf>
    <xf numFmtId="182" fontId="171" fillId="0" borderId="19" xfId="0" applyNumberFormat="1" applyFont="1" applyFill="1" applyBorder="1" applyAlignment="1">
      <alignment/>
    </xf>
    <xf numFmtId="49" fontId="172" fillId="0" borderId="19" xfId="0" applyNumberFormat="1" applyFont="1" applyFill="1" applyBorder="1" applyAlignment="1">
      <alignment vertical="center" wrapText="1"/>
    </xf>
    <xf numFmtId="0" fontId="173" fillId="0" borderId="1" xfId="0" applyFont="1" applyFill="1" applyBorder="1" applyAlignment="1">
      <alignment horizontal="center" vertical="top"/>
    </xf>
    <xf numFmtId="0" fontId="182" fillId="0" borderId="1" xfId="0" applyFont="1" applyFill="1" applyBorder="1" applyAlignment="1">
      <alignment vertical="top"/>
    </xf>
    <xf numFmtId="0" fontId="174" fillId="0" borderId="19" xfId="0" applyFont="1" applyFill="1" applyBorder="1" applyAlignment="1">
      <alignment horizontal="center" vertical="center"/>
    </xf>
    <xf numFmtId="0" fontId="172" fillId="0" borderId="1" xfId="0" applyFont="1" applyFill="1" applyBorder="1" applyAlignment="1">
      <alignment horizontal="center" vertical="top"/>
    </xf>
    <xf numFmtId="49" fontId="189" fillId="0" borderId="27" xfId="0" applyNumberFormat="1" applyFont="1" applyFill="1" applyBorder="1" applyAlignment="1" quotePrefix="1">
      <alignment vertical="center" wrapText="1"/>
    </xf>
    <xf numFmtId="0" fontId="174" fillId="0" borderId="27" xfId="0" applyFont="1" applyFill="1" applyBorder="1" applyAlignment="1">
      <alignment horizontal="center" vertical="center" wrapText="1"/>
    </xf>
    <xf numFmtId="0" fontId="171" fillId="0" borderId="27" xfId="0" applyFont="1" applyFill="1" applyBorder="1" applyAlignment="1">
      <alignment horizontal="center" vertical="center"/>
    </xf>
    <xf numFmtId="3" fontId="171" fillId="0" borderId="27" xfId="0" applyNumberFormat="1" applyFont="1" applyFill="1" applyBorder="1" applyAlignment="1">
      <alignment horizontal="right" vertical="top"/>
    </xf>
    <xf numFmtId="3" fontId="172" fillId="0" borderId="28" xfId="0" applyNumberFormat="1" applyFont="1" applyFill="1" applyBorder="1" applyAlignment="1">
      <alignment horizontal="right" vertical="top"/>
    </xf>
    <xf numFmtId="0" fontId="182" fillId="0" borderId="19" xfId="0" applyFont="1" applyFill="1" applyBorder="1" applyAlignment="1">
      <alignment vertical="top"/>
    </xf>
    <xf numFmtId="49" fontId="189" fillId="37" borderId="19" xfId="0" applyNumberFormat="1" applyFont="1" applyFill="1" applyBorder="1" applyAlignment="1">
      <alignment horizontal="left" vertical="center" wrapText="1"/>
    </xf>
    <xf numFmtId="0" fontId="174" fillId="37" borderId="19" xfId="0" applyFont="1" applyFill="1" applyBorder="1" applyAlignment="1">
      <alignment horizontal="center" vertical="center" wrapText="1"/>
    </xf>
    <xf numFmtId="3" fontId="171" fillId="37" borderId="19" xfId="0" applyNumberFormat="1" applyFont="1" applyFill="1" applyBorder="1" applyAlignment="1">
      <alignment horizontal="right" vertical="center"/>
    </xf>
    <xf numFmtId="49" fontId="171" fillId="36" borderId="19" xfId="0" applyNumberFormat="1" applyFont="1" applyFill="1" applyBorder="1" applyAlignment="1" quotePrefix="1">
      <alignment vertical="top" wrapText="1"/>
    </xf>
    <xf numFmtId="0" fontId="189" fillId="36" borderId="19" xfId="0" applyFont="1" applyFill="1" applyBorder="1" applyAlignment="1">
      <alignment vertical="center" wrapText="1"/>
    </xf>
    <xf numFmtId="0" fontId="189" fillId="37" borderId="19" xfId="0" applyFont="1" applyFill="1" applyBorder="1" applyAlignment="1">
      <alignment horizontal="left" vertical="top"/>
    </xf>
    <xf numFmtId="49" fontId="189" fillId="0" borderId="19" xfId="0" applyNumberFormat="1" applyFont="1" applyFill="1" applyBorder="1" applyAlignment="1">
      <alignment horizontal="left" vertical="top" wrapText="1"/>
    </xf>
    <xf numFmtId="49" fontId="189" fillId="0" borderId="19" xfId="0" applyNumberFormat="1" applyFont="1" applyFill="1" applyBorder="1" applyAlignment="1">
      <alignment vertical="center" wrapText="1"/>
    </xf>
    <xf numFmtId="0" fontId="171" fillId="0" borderId="19" xfId="0" applyFont="1" applyFill="1" applyBorder="1" applyAlignment="1">
      <alignment vertical="top"/>
    </xf>
    <xf numFmtId="0" fontId="201" fillId="0" borderId="1" xfId="0" applyFont="1" applyFill="1" applyBorder="1" applyAlignment="1">
      <alignment horizontal="center" vertical="center"/>
    </xf>
    <xf numFmtId="49" fontId="171" fillId="0" borderId="19" xfId="0" applyNumberFormat="1" applyFont="1" applyFill="1" applyBorder="1" applyAlignment="1" quotePrefix="1">
      <alignment horizontal="justify" vertical="center" wrapText="1"/>
    </xf>
    <xf numFmtId="0" fontId="171" fillId="0" borderId="19" xfId="0" applyFont="1" applyFill="1" applyBorder="1" applyAlignment="1">
      <alignment horizontal="center"/>
    </xf>
    <xf numFmtId="3" fontId="171" fillId="0" borderId="19" xfId="0" applyNumberFormat="1" applyFont="1" applyFill="1" applyBorder="1" applyAlignment="1">
      <alignment horizontal="right" vertical="center" wrapText="1"/>
    </xf>
    <xf numFmtId="0" fontId="202" fillId="0" borderId="19" xfId="0" applyFont="1" applyFill="1" applyBorder="1" applyAlignment="1">
      <alignment horizontal="center" vertical="center"/>
    </xf>
    <xf numFmtId="0" fontId="202" fillId="0" borderId="19" xfId="0" applyFont="1" applyFill="1" applyBorder="1" applyAlignment="1">
      <alignment horizontal="center" vertical="center" wrapText="1"/>
    </xf>
    <xf numFmtId="49" fontId="203" fillId="0" borderId="21" xfId="0" applyNumberFormat="1" applyFont="1" applyFill="1" applyBorder="1" applyAlignment="1">
      <alignment vertical="top" wrapText="1"/>
    </xf>
    <xf numFmtId="49" fontId="204" fillId="0" borderId="19" xfId="0" applyNumberFormat="1" applyFont="1" applyFill="1" applyBorder="1" applyAlignment="1">
      <alignment vertical="top" wrapText="1"/>
    </xf>
    <xf numFmtId="3" fontId="204" fillId="0" borderId="19" xfId="0" applyNumberFormat="1" applyFont="1" applyFill="1" applyBorder="1" applyAlignment="1">
      <alignment horizontal="right" vertical="top"/>
    </xf>
    <xf numFmtId="3" fontId="204" fillId="36" borderId="19" xfId="0" applyNumberFormat="1" applyFont="1" applyFill="1" applyBorder="1" applyAlignment="1">
      <alignment horizontal="right" vertical="top"/>
    </xf>
    <xf numFmtId="0" fontId="171" fillId="0" borderId="19" xfId="0" applyFont="1" applyFill="1" applyBorder="1" applyAlignment="1" quotePrefix="1">
      <alignment horizontal="left" vertical="center"/>
    </xf>
    <xf numFmtId="182" fontId="171" fillId="0" borderId="19" xfId="46" applyNumberFormat="1" applyFont="1" applyFill="1" applyBorder="1" applyAlignment="1">
      <alignment horizontal="center" vertical="center"/>
    </xf>
    <xf numFmtId="0" fontId="171" fillId="0" borderId="19" xfId="0" applyFont="1" applyFill="1" applyBorder="1" applyAlignment="1" quotePrefix="1">
      <alignment horizontal="left" vertical="center" wrapText="1"/>
    </xf>
    <xf numFmtId="49" fontId="185" fillId="37" borderId="19" xfId="0" applyNumberFormat="1" applyFont="1" applyFill="1" applyBorder="1" applyAlignment="1">
      <alignment horizontal="left" vertical="center" wrapText="1"/>
    </xf>
    <xf numFmtId="0" fontId="184" fillId="37" borderId="19" xfId="0" applyFont="1" applyFill="1" applyBorder="1" applyAlignment="1">
      <alignment horizontal="left" vertical="top"/>
    </xf>
    <xf numFmtId="49" fontId="184" fillId="37" borderId="19" xfId="0" applyNumberFormat="1" applyFont="1" applyFill="1" applyBorder="1" applyAlignment="1">
      <alignment horizontal="left" vertical="top" wrapText="1"/>
    </xf>
    <xf numFmtId="49" fontId="185" fillId="37" borderId="0" xfId="0" applyNumberFormat="1" applyFont="1" applyFill="1" applyBorder="1" applyAlignment="1">
      <alignment horizontal="left" vertical="top" wrapText="1"/>
    </xf>
    <xf numFmtId="49" fontId="185" fillId="37" borderId="21" xfId="0" applyNumberFormat="1" applyFont="1" applyFill="1" applyBorder="1" applyAlignment="1">
      <alignment horizontal="left" vertical="center" wrapText="1"/>
    </xf>
    <xf numFmtId="0" fontId="184" fillId="37" borderId="1" xfId="0" applyFont="1" applyFill="1" applyBorder="1" applyAlignment="1">
      <alignment horizontal="center" vertical="top"/>
    </xf>
    <xf numFmtId="0" fontId="185" fillId="37" borderId="1" xfId="0" applyFont="1" applyFill="1" applyBorder="1" applyAlignment="1">
      <alignment horizontal="left" vertical="top"/>
    </xf>
    <xf numFmtId="49" fontId="185" fillId="37" borderId="19" xfId="0" applyNumberFormat="1" applyFont="1" applyFill="1" applyBorder="1" applyAlignment="1" quotePrefix="1">
      <alignment horizontal="left" vertical="center" wrapText="1"/>
    </xf>
    <xf numFmtId="0" fontId="185" fillId="37" borderId="0" xfId="0" applyFont="1" applyFill="1" applyAlignment="1">
      <alignment horizontal="left" vertical="top"/>
    </xf>
    <xf numFmtId="0" fontId="184" fillId="37" borderId="0" xfId="0" applyFont="1" applyFill="1" applyAlignment="1">
      <alignment horizontal="left" vertical="top"/>
    </xf>
    <xf numFmtId="0" fontId="205" fillId="2" borderId="19" xfId="0" applyFont="1" applyFill="1" applyBorder="1" applyAlignment="1">
      <alignment horizontal="center" vertical="center"/>
    </xf>
    <xf numFmtId="0" fontId="206" fillId="0" borderId="19" xfId="0" applyFont="1" applyBorder="1" applyAlignment="1">
      <alignment horizontal="center" vertical="center"/>
    </xf>
    <xf numFmtId="0" fontId="207" fillId="0" borderId="19" xfId="0" applyFont="1" applyBorder="1" applyAlignment="1">
      <alignment vertical="center" wrapText="1"/>
    </xf>
    <xf numFmtId="0" fontId="207" fillId="0" borderId="19" xfId="0" applyFont="1" applyBorder="1" applyAlignment="1">
      <alignment horizontal="center" vertical="top" wrapText="1"/>
    </xf>
    <xf numFmtId="0" fontId="207" fillId="0" borderId="19" xfId="0" applyFont="1" applyBorder="1" applyAlignment="1">
      <alignment horizontal="center" vertical="center"/>
    </xf>
    <xf numFmtId="183" fontId="208" fillId="36" borderId="19" xfId="43" applyNumberFormat="1" applyFont="1" applyFill="1" applyBorder="1" applyAlignment="1">
      <alignment horizontal="right" vertical="center"/>
    </xf>
    <xf numFmtId="0" fontId="205" fillId="0" borderId="19" xfId="0" applyFont="1" applyBorder="1" applyAlignment="1">
      <alignment horizontal="center" vertical="center"/>
    </xf>
    <xf numFmtId="49" fontId="207" fillId="0" borderId="19" xfId="0" applyNumberFormat="1" applyFont="1" applyFill="1" applyBorder="1" applyAlignment="1">
      <alignment vertical="center" wrapText="1"/>
    </xf>
    <xf numFmtId="0" fontId="206" fillId="0" borderId="19" xfId="0" applyFont="1" applyFill="1" applyBorder="1" applyAlignment="1">
      <alignment horizontal="center" vertical="center"/>
    </xf>
    <xf numFmtId="3" fontId="206" fillId="36" borderId="19" xfId="0" applyNumberFormat="1" applyFont="1" applyFill="1" applyBorder="1" applyAlignment="1">
      <alignment horizontal="right" vertical="center"/>
    </xf>
    <xf numFmtId="0" fontId="198" fillId="0" borderId="19" xfId="0" applyFont="1" applyBorder="1" applyAlignment="1">
      <alignment horizontal="center" vertical="center"/>
    </xf>
    <xf numFmtId="49" fontId="198" fillId="0" borderId="19" xfId="0" applyNumberFormat="1" applyFont="1" applyBorder="1" applyAlignment="1">
      <alignment vertical="top" wrapText="1"/>
    </xf>
    <xf numFmtId="0" fontId="198" fillId="0" borderId="19" xfId="0" applyFont="1" applyBorder="1" applyAlignment="1">
      <alignment horizontal="center" vertical="top" wrapText="1"/>
    </xf>
    <xf numFmtId="0" fontId="198" fillId="0" borderId="19" xfId="0" applyFont="1" applyBorder="1" applyAlignment="1">
      <alignment horizontal="center" vertical="top"/>
    </xf>
    <xf numFmtId="3" fontId="198" fillId="36" borderId="19" xfId="0" applyNumberFormat="1" applyFont="1" applyFill="1" applyBorder="1" applyAlignment="1">
      <alignment horizontal="right" vertical="center"/>
    </xf>
    <xf numFmtId="0" fontId="198" fillId="36" borderId="19" xfId="0" applyFont="1" applyFill="1" applyBorder="1" applyAlignment="1">
      <alignment horizontal="right" vertical="center"/>
    </xf>
    <xf numFmtId="3" fontId="209" fillId="36" borderId="19" xfId="0" applyNumberFormat="1" applyFont="1" applyFill="1" applyBorder="1" applyAlignment="1">
      <alignment horizontal="right" vertical="center"/>
    </xf>
    <xf numFmtId="3" fontId="210" fillId="36" borderId="19" xfId="0" applyNumberFormat="1" applyFont="1" applyFill="1" applyBorder="1" applyAlignment="1">
      <alignment horizontal="right" vertical="center"/>
    </xf>
    <xf numFmtId="0" fontId="209" fillId="0" borderId="19" xfId="0" applyFont="1" applyBorder="1" applyAlignment="1">
      <alignment vertical="center" wrapText="1"/>
    </xf>
    <xf numFmtId="4" fontId="209" fillId="36" borderId="19" xfId="0" applyNumberFormat="1" applyFont="1" applyFill="1" applyBorder="1" applyAlignment="1">
      <alignment horizontal="right" vertical="center"/>
    </xf>
    <xf numFmtId="0" fontId="209" fillId="0" borderId="19" xfId="0" applyFont="1" applyBorder="1" applyAlignment="1">
      <alignment vertical="top" wrapText="1"/>
    </xf>
    <xf numFmtId="0" fontId="211" fillId="37" borderId="19" xfId="0" applyFont="1" applyFill="1" applyBorder="1" applyAlignment="1">
      <alignment horizontal="center" vertical="center"/>
    </xf>
    <xf numFmtId="0" fontId="196" fillId="37" borderId="25" xfId="0" applyFont="1" applyFill="1" applyBorder="1" applyAlignment="1">
      <alignment horizontal="left" vertical="center" wrapText="1"/>
    </xf>
    <xf numFmtId="0" fontId="198" fillId="0" borderId="19" xfId="0" applyFont="1" applyBorder="1" applyAlignment="1">
      <alignment vertical="top" wrapText="1"/>
    </xf>
    <xf numFmtId="0" fontId="198" fillId="0" borderId="19" xfId="0" applyFont="1" applyFill="1" applyBorder="1" applyAlignment="1">
      <alignment vertical="top" wrapText="1"/>
    </xf>
    <xf numFmtId="0" fontId="198" fillId="0" borderId="19" xfId="0" applyFont="1" applyFill="1" applyBorder="1" applyAlignment="1">
      <alignment horizontal="center" vertical="top" wrapText="1"/>
    </xf>
    <xf numFmtId="49" fontId="198" fillId="0" borderId="19" xfId="0" applyNumberFormat="1" applyFont="1" applyFill="1" applyBorder="1" applyAlignment="1">
      <alignment vertical="top" wrapText="1"/>
    </xf>
    <xf numFmtId="0" fontId="192" fillId="0" borderId="19" xfId="0" applyFont="1" applyBorder="1" applyAlignment="1">
      <alignment horizontal="center" vertical="center"/>
    </xf>
    <xf numFmtId="0" fontId="212" fillId="0" borderId="19" xfId="0" applyFont="1" applyBorder="1" applyAlignment="1">
      <alignment horizontal="center" vertical="center"/>
    </xf>
    <xf numFmtId="0" fontId="212" fillId="0" borderId="19" xfId="0" applyFont="1" applyBorder="1" applyAlignment="1">
      <alignment horizontal="center" vertical="top" wrapText="1"/>
    </xf>
    <xf numFmtId="3" fontId="212" fillId="36" borderId="19" xfId="0" applyNumberFormat="1" applyFont="1" applyFill="1" applyBorder="1" applyAlignment="1">
      <alignment horizontal="right" vertical="center"/>
    </xf>
    <xf numFmtId="49" fontId="204" fillId="36" borderId="19" xfId="0" applyNumberFormat="1" applyFont="1" applyFill="1" applyBorder="1" applyAlignment="1">
      <alignment vertical="top" wrapText="1"/>
    </xf>
    <xf numFmtId="0" fontId="212" fillId="36" borderId="19" xfId="0" applyFont="1" applyFill="1" applyBorder="1" applyAlignment="1">
      <alignment horizontal="center" vertical="top" wrapText="1"/>
    </xf>
    <xf numFmtId="0" fontId="204" fillId="0" borderId="19" xfId="0" applyFont="1" applyBorder="1" applyAlignment="1">
      <alignment horizontal="center" vertical="top" wrapText="1"/>
    </xf>
    <xf numFmtId="3" fontId="204" fillId="36" borderId="19" xfId="0" applyNumberFormat="1" applyFont="1" applyFill="1" applyBorder="1" applyAlignment="1">
      <alignment horizontal="right" vertical="center"/>
    </xf>
    <xf numFmtId="0" fontId="201" fillId="0" borderId="19" xfId="0" applyFont="1" applyBorder="1" applyAlignment="1">
      <alignment horizontal="center" vertical="center" wrapText="1"/>
    </xf>
    <xf numFmtId="0" fontId="201" fillId="0" borderId="19" xfId="0" applyFont="1" applyBorder="1" applyAlignment="1">
      <alignment horizontal="center" vertical="top" wrapText="1"/>
    </xf>
    <xf numFmtId="3" fontId="204" fillId="36" borderId="19" xfId="0" applyNumberFormat="1" applyFont="1" applyFill="1" applyBorder="1" applyAlignment="1">
      <alignment horizontal="right" vertical="center" wrapText="1"/>
    </xf>
    <xf numFmtId="0" fontId="204" fillId="0" borderId="19" xfId="0" applyFont="1" applyBorder="1" applyAlignment="1">
      <alignment vertical="center" wrapText="1"/>
    </xf>
    <xf numFmtId="0" fontId="204" fillId="0" borderId="19" xfId="0" applyFont="1" applyBorder="1" applyAlignment="1">
      <alignment horizontal="center" vertical="center" wrapText="1"/>
    </xf>
    <xf numFmtId="0" fontId="204" fillId="0" borderId="19" xfId="0" applyFont="1" applyBorder="1" applyAlignment="1">
      <alignment vertical="top" wrapText="1"/>
    </xf>
    <xf numFmtId="0" fontId="204" fillId="0" borderId="19" xfId="0" applyFont="1" applyBorder="1" applyAlignment="1" quotePrefix="1">
      <alignment horizontal="center" vertical="top" wrapText="1"/>
    </xf>
    <xf numFmtId="0" fontId="203" fillId="0" borderId="19" xfId="0" applyFont="1" applyBorder="1" applyAlignment="1">
      <alignment vertical="center" wrapText="1"/>
    </xf>
    <xf numFmtId="49" fontId="204" fillId="0" borderId="19" xfId="0" applyNumberFormat="1" applyFont="1" applyFill="1" applyBorder="1" applyAlignment="1">
      <alignment vertical="center" wrapText="1"/>
    </xf>
    <xf numFmtId="49" fontId="212" fillId="0" borderId="19" xfId="0" applyNumberFormat="1" applyFont="1" applyFill="1" applyBorder="1" applyAlignment="1">
      <alignment vertical="top" wrapText="1"/>
    </xf>
    <xf numFmtId="0" fontId="201" fillId="0" borderId="19" xfId="0" applyFont="1" applyBorder="1" applyAlignment="1">
      <alignment horizontal="center" vertical="center"/>
    </xf>
    <xf numFmtId="0" fontId="203" fillId="0" borderId="19" xfId="0" applyFont="1" applyBorder="1" applyAlignment="1">
      <alignment horizontal="center" vertical="center" wrapText="1"/>
    </xf>
    <xf numFmtId="0" fontId="203" fillId="0" borderId="19" xfId="0" applyFont="1" applyBorder="1" applyAlignment="1">
      <alignment horizontal="left" vertical="center" wrapText="1"/>
    </xf>
    <xf numFmtId="0" fontId="203" fillId="36" borderId="19" xfId="0" applyFont="1" applyFill="1" applyBorder="1" applyAlignment="1">
      <alignment horizontal="left" vertical="center" wrapText="1"/>
    </xf>
    <xf numFmtId="0" fontId="212" fillId="0" borderId="19" xfId="0" applyFont="1" applyBorder="1" applyAlignment="1">
      <alignment vertical="center" wrapText="1"/>
    </xf>
    <xf numFmtId="0" fontId="203" fillId="0" borderId="19" xfId="0" applyFont="1" applyBorder="1" applyAlignment="1">
      <alignment horizontal="left" vertical="top" wrapText="1"/>
    </xf>
    <xf numFmtId="0" fontId="204" fillId="0" borderId="19" xfId="0" applyFont="1" applyBorder="1" applyAlignment="1">
      <alignment horizontal="center" vertical="center"/>
    </xf>
    <xf numFmtId="0" fontId="203" fillId="36" borderId="19" xfId="0" applyFont="1" applyFill="1" applyBorder="1" applyAlignment="1">
      <alignment horizontal="left" vertical="top" wrapText="1"/>
    </xf>
    <xf numFmtId="0" fontId="212" fillId="0" borderId="19" xfId="0" applyFont="1" applyBorder="1" applyAlignment="1">
      <alignment vertical="top" wrapText="1"/>
    </xf>
    <xf numFmtId="0" fontId="204" fillId="0" borderId="19" xfId="0" applyFont="1" applyBorder="1" applyAlignment="1">
      <alignment horizontal="center" wrapText="1"/>
    </xf>
    <xf numFmtId="0" fontId="201" fillId="0" borderId="19" xfId="0" applyFont="1" applyBorder="1" applyAlignment="1">
      <alignment horizontal="center" wrapText="1"/>
    </xf>
    <xf numFmtId="0" fontId="204" fillId="0" borderId="0" xfId="0" applyFont="1" applyAlignment="1">
      <alignment vertical="top"/>
    </xf>
    <xf numFmtId="0" fontId="204" fillId="0" borderId="19" xfId="0" applyFont="1" applyBorder="1" applyAlignment="1">
      <alignment vertical="top"/>
    </xf>
    <xf numFmtId="0" fontId="204" fillId="36" borderId="19" xfId="0" applyFont="1" applyFill="1" applyBorder="1" applyAlignment="1">
      <alignment vertical="top"/>
    </xf>
    <xf numFmtId="0" fontId="212" fillId="0" borderId="19" xfId="0" applyFont="1" applyBorder="1" applyAlignment="1">
      <alignment horizontal="left" vertical="center" wrapText="1"/>
    </xf>
    <xf numFmtId="0" fontId="212" fillId="0" borderId="19" xfId="0" applyFont="1" applyBorder="1" applyAlignment="1">
      <alignment horizontal="center" vertical="center" wrapText="1"/>
    </xf>
    <xf numFmtId="183" fontId="193" fillId="36" borderId="19" xfId="43" applyNumberFormat="1" applyFont="1" applyFill="1" applyBorder="1" applyAlignment="1" quotePrefix="1">
      <alignment horizontal="right" vertical="top" wrapText="1"/>
    </xf>
    <xf numFmtId="3" fontId="4" fillId="0" borderId="19" xfId="0" applyNumberFormat="1" applyFont="1" applyFill="1" applyBorder="1" applyAlignment="1">
      <alignment horizontal="right" vertical="center" wrapText="1"/>
    </xf>
    <xf numFmtId="49" fontId="189" fillId="36" borderId="19" xfId="0" applyNumberFormat="1" applyFont="1" applyFill="1" applyBorder="1" applyAlignment="1">
      <alignment vertical="top" wrapText="1"/>
    </xf>
    <xf numFmtId="0" fontId="174" fillId="36" borderId="19" xfId="0" applyFont="1" applyFill="1" applyBorder="1" applyAlignment="1">
      <alignment horizontal="center" vertical="top"/>
    </xf>
    <xf numFmtId="3" fontId="171" fillId="36" borderId="19" xfId="0" applyNumberFormat="1" applyFont="1" applyFill="1" applyBorder="1" applyAlignment="1">
      <alignment horizontal="right" vertical="top"/>
    </xf>
    <xf numFmtId="49" fontId="171" fillId="36" borderId="19" xfId="0" applyNumberFormat="1" applyFont="1" applyFill="1" applyBorder="1" applyAlignment="1">
      <alignment vertical="top" wrapText="1"/>
    </xf>
    <xf numFmtId="3" fontId="1" fillId="36" borderId="19" xfId="0" applyNumberFormat="1" applyFont="1" applyFill="1" applyBorder="1" applyAlignment="1">
      <alignment horizontal="right"/>
    </xf>
    <xf numFmtId="0" fontId="57" fillId="0" borderId="21" xfId="0" applyFont="1" applyFill="1" applyBorder="1" applyAlignment="1" quotePrefix="1">
      <alignment horizontal="center" vertical="center"/>
    </xf>
    <xf numFmtId="3" fontId="198" fillId="0" borderId="19" xfId="0" applyNumberFormat="1" applyFont="1" applyFill="1" applyBorder="1" applyAlignment="1">
      <alignment horizontal="right" vertical="top"/>
    </xf>
    <xf numFmtId="0" fontId="196" fillId="0" borderId="19" xfId="0" applyFont="1" applyFill="1" applyBorder="1" applyAlignment="1">
      <alignment horizontal="left" vertical="center" wrapText="1"/>
    </xf>
    <xf numFmtId="49" fontId="213" fillId="36" borderId="19" xfId="0" applyNumberFormat="1" applyFont="1" applyFill="1" applyBorder="1" applyAlignment="1">
      <alignment horizontal="justify" vertical="center" wrapText="1"/>
    </xf>
    <xf numFmtId="49" fontId="213" fillId="0" borderId="19" xfId="0" applyNumberFormat="1" applyFont="1" applyFill="1" applyBorder="1" applyAlignment="1">
      <alignment horizontal="justify" vertical="center" wrapText="1"/>
    </xf>
    <xf numFmtId="0" fontId="189" fillId="0" borderId="19" xfId="0" applyFont="1" applyFill="1" applyBorder="1" applyAlignment="1">
      <alignment horizontal="center" vertical="center" wrapText="1"/>
    </xf>
    <xf numFmtId="0" fontId="3" fillId="0" borderId="0" xfId="0" applyFont="1" applyFill="1" applyAlignment="1">
      <alignment vertical="top" wrapText="1"/>
    </xf>
    <xf numFmtId="0" fontId="200" fillId="0" borderId="21" xfId="0" applyFont="1" applyFill="1" applyBorder="1" applyAlignment="1">
      <alignment vertical="top"/>
    </xf>
    <xf numFmtId="0" fontId="1" fillId="0" borderId="19" xfId="0" applyFont="1" applyBorder="1" applyAlignment="1">
      <alignment vertical="center" wrapText="1"/>
    </xf>
    <xf numFmtId="183" fontId="214" fillId="0" borderId="0" xfId="43" applyNumberFormat="1" applyFont="1" applyFill="1" applyAlignment="1">
      <alignment vertical="top"/>
    </xf>
    <xf numFmtId="49" fontId="196" fillId="36" borderId="19" xfId="0" applyNumberFormat="1" applyFont="1" applyFill="1" applyBorder="1" applyAlignment="1" quotePrefix="1">
      <alignment vertical="top" wrapText="1"/>
    </xf>
    <xf numFmtId="0" fontId="192" fillId="0" borderId="27" xfId="0" applyFont="1" applyFill="1" applyBorder="1" applyAlignment="1">
      <alignment horizontal="center" vertical="center"/>
    </xf>
    <xf numFmtId="49" fontId="196" fillId="0" borderId="29" xfId="0" applyNumberFormat="1" applyFont="1" applyFill="1" applyBorder="1" applyAlignment="1">
      <alignment horizontal="justify" vertical="center" wrapText="1"/>
    </xf>
    <xf numFmtId="0" fontId="191" fillId="0" borderId="27" xfId="0" applyFont="1" applyFill="1" applyBorder="1" applyAlignment="1">
      <alignment horizontal="center" vertical="center"/>
    </xf>
    <xf numFmtId="3" fontId="191" fillId="0" borderId="27" xfId="0" applyNumberFormat="1" applyFont="1" applyFill="1" applyBorder="1" applyAlignment="1">
      <alignment horizontal="right" vertical="top"/>
    </xf>
    <xf numFmtId="49" fontId="185" fillId="37" borderId="19" xfId="0" applyNumberFormat="1" applyFont="1" applyFill="1" applyBorder="1" applyAlignment="1">
      <alignment vertical="top" wrapText="1"/>
    </xf>
    <xf numFmtId="0" fontId="194" fillId="36" borderId="1" xfId="0" applyFont="1" applyFill="1" applyBorder="1" applyAlignment="1">
      <alignment horizontal="center" vertical="center" wrapText="1"/>
    </xf>
    <xf numFmtId="0" fontId="174" fillId="0" borderId="19" xfId="0" applyFont="1" applyFill="1" applyBorder="1" applyAlignment="1">
      <alignment horizontal="center" vertical="center" wrapText="1"/>
    </xf>
    <xf numFmtId="49" fontId="196" fillId="36" borderId="19" xfId="0" applyNumberFormat="1" applyFont="1" applyFill="1" applyBorder="1" applyAlignment="1" quotePrefix="1">
      <alignment horizontal="left" vertical="top" wrapText="1"/>
    </xf>
    <xf numFmtId="0" fontId="189" fillId="0" borderId="0" xfId="0" applyFont="1" applyAlignment="1">
      <alignment/>
    </xf>
    <xf numFmtId="0" fontId="189" fillId="0" borderId="19" xfId="0" applyFont="1" applyFill="1" applyBorder="1" applyAlignment="1">
      <alignment horizontal="center" vertical="top"/>
    </xf>
    <xf numFmtId="0" fontId="191" fillId="36" borderId="19" xfId="0" applyFont="1" applyFill="1" applyBorder="1" applyAlignment="1">
      <alignment horizontal="center" wrapText="1"/>
    </xf>
    <xf numFmtId="3" fontId="1" fillId="36" borderId="0" xfId="0" applyNumberFormat="1" applyFont="1" applyFill="1" applyBorder="1" applyAlignment="1">
      <alignment horizontal="right" vertical="top"/>
    </xf>
    <xf numFmtId="0" fontId="2" fillId="36" borderId="0" xfId="0" applyFont="1" applyFill="1" applyAlignment="1">
      <alignment vertical="top"/>
    </xf>
    <xf numFmtId="0" fontId="90" fillId="36" borderId="0" xfId="0" applyFont="1" applyFill="1" applyAlignment="1">
      <alignment vertical="top"/>
    </xf>
    <xf numFmtId="49" fontId="196" fillId="36" borderId="19" xfId="0" applyNumberFormat="1" applyFont="1" applyFill="1" applyBorder="1" applyAlignment="1">
      <alignment vertical="center" wrapText="1"/>
    </xf>
    <xf numFmtId="0" fontId="196" fillId="36" borderId="19" xfId="0" applyFont="1" applyFill="1" applyBorder="1" applyAlignment="1">
      <alignment horizontal="center" vertical="center"/>
    </xf>
    <xf numFmtId="0" fontId="196" fillId="36" borderId="19" xfId="0" applyFont="1" applyFill="1" applyBorder="1" applyAlignment="1">
      <alignment horizontal="center" vertical="top"/>
    </xf>
    <xf numFmtId="0" fontId="194" fillId="36" borderId="19" xfId="0" applyFont="1" applyFill="1" applyBorder="1" applyAlignment="1">
      <alignment horizontal="center" vertical="top" wrapText="1"/>
    </xf>
    <xf numFmtId="0" fontId="178" fillId="37" borderId="1" xfId="0" applyFont="1" applyFill="1" applyBorder="1" applyAlignment="1">
      <alignment horizontal="center" vertical="top"/>
    </xf>
    <xf numFmtId="0" fontId="185" fillId="37" borderId="19" xfId="0" applyFont="1" applyFill="1" applyBorder="1" applyAlignment="1">
      <alignment horizontal="center" vertical="center"/>
    </xf>
    <xf numFmtId="0" fontId="91" fillId="37" borderId="19" xfId="0" applyFont="1" applyFill="1" applyBorder="1" applyAlignment="1">
      <alignment horizontal="center" vertical="top"/>
    </xf>
    <xf numFmtId="0" fontId="91" fillId="0" borderId="19" xfId="0" applyFont="1" applyFill="1" applyBorder="1" applyAlignment="1">
      <alignment horizontal="center" vertical="top"/>
    </xf>
    <xf numFmtId="3" fontId="38" fillId="0" borderId="19" xfId="0" applyNumberFormat="1" applyFont="1" applyFill="1" applyBorder="1" applyAlignment="1">
      <alignment horizontal="right" vertical="top"/>
    </xf>
    <xf numFmtId="3" fontId="193" fillId="36" borderId="24" xfId="0" applyNumberFormat="1" applyFont="1" applyFill="1" applyBorder="1" applyAlignment="1">
      <alignment horizontal="right" vertical="top"/>
    </xf>
    <xf numFmtId="0" fontId="189" fillId="37" borderId="19" xfId="0" applyFont="1" applyFill="1" applyBorder="1" applyAlignment="1">
      <alignment horizontal="center" vertical="center"/>
    </xf>
    <xf numFmtId="0" fontId="171" fillId="37" borderId="19" xfId="0" applyFont="1" applyFill="1" applyBorder="1" applyAlignment="1">
      <alignment horizontal="center" vertical="center"/>
    </xf>
    <xf numFmtId="0" fontId="189" fillId="36" borderId="19" xfId="0" applyFont="1" applyFill="1" applyBorder="1" applyAlignment="1">
      <alignment horizontal="center" vertical="center"/>
    </xf>
    <xf numFmtId="0" fontId="189" fillId="36" borderId="19" xfId="0" applyFont="1" applyFill="1" applyBorder="1" applyAlignment="1">
      <alignment horizontal="center" vertical="top"/>
    </xf>
    <xf numFmtId="0" fontId="174" fillId="36" borderId="19" xfId="0" applyFont="1" applyFill="1" applyBorder="1" applyAlignment="1">
      <alignment horizontal="center" vertical="top" wrapText="1"/>
    </xf>
    <xf numFmtId="0" fontId="189" fillId="37" borderId="1" xfId="0" applyFont="1" applyFill="1" applyBorder="1" applyAlignment="1">
      <alignment horizontal="center" vertical="top"/>
    </xf>
    <xf numFmtId="0" fontId="202" fillId="37" borderId="19" xfId="0" applyFont="1" applyFill="1" applyBorder="1" applyAlignment="1">
      <alignment vertical="top"/>
    </xf>
    <xf numFmtId="0" fontId="189" fillId="0" borderId="1" xfId="0" applyFont="1" applyFill="1" applyBorder="1" applyAlignment="1">
      <alignment horizontal="center" vertical="top"/>
    </xf>
    <xf numFmtId="0" fontId="196" fillId="37" borderId="19" xfId="0" applyFont="1" applyFill="1" applyBorder="1" applyAlignment="1">
      <alignment horizontal="center" vertical="center"/>
    </xf>
    <xf numFmtId="0" fontId="199" fillId="37" borderId="19" xfId="0" applyFont="1" applyFill="1" applyBorder="1" applyAlignment="1">
      <alignment horizontal="center" vertical="top"/>
    </xf>
    <xf numFmtId="0" fontId="66" fillId="37" borderId="19" xfId="0" applyFont="1" applyFill="1" applyBorder="1" applyAlignment="1">
      <alignment horizontal="center" vertical="top"/>
    </xf>
    <xf numFmtId="0" fontId="194" fillId="0" borderId="19" xfId="0" applyFont="1" applyFill="1" applyBorder="1" applyAlignment="1">
      <alignment horizontal="center" vertical="top" wrapText="1"/>
    </xf>
    <xf numFmtId="0" fontId="199" fillId="0" borderId="19" xfId="0" applyFont="1" applyFill="1" applyBorder="1" applyAlignment="1">
      <alignment horizontal="center" vertical="top"/>
    </xf>
    <xf numFmtId="0" fontId="32" fillId="0" borderId="19" xfId="0" applyFont="1" applyFill="1" applyBorder="1" applyAlignment="1">
      <alignment horizontal="center" vertical="center"/>
    </xf>
    <xf numFmtId="0" fontId="91" fillId="0" borderId="19" xfId="0" applyFont="1" applyFill="1" applyBorder="1" applyAlignment="1" quotePrefix="1">
      <alignment horizontal="center" vertical="top"/>
    </xf>
    <xf numFmtId="0" fontId="91" fillId="0" borderId="19" xfId="0" applyFont="1" applyFill="1" applyBorder="1" applyAlignment="1">
      <alignment horizontal="center" vertical="top" wrapText="1"/>
    </xf>
    <xf numFmtId="0" fontId="39" fillId="0" borderId="21" xfId="0" applyFont="1" applyFill="1" applyBorder="1" applyAlignment="1">
      <alignment horizontal="center" vertical="center"/>
    </xf>
    <xf numFmtId="49" fontId="184" fillId="37" borderId="19" xfId="0" applyNumberFormat="1" applyFont="1" applyFill="1" applyBorder="1" applyAlignment="1">
      <alignment horizontal="left" vertical="center" wrapText="1"/>
    </xf>
    <xf numFmtId="0" fontId="195" fillId="37" borderId="19" xfId="0" applyFont="1" applyFill="1" applyBorder="1" applyAlignment="1">
      <alignment horizontal="center" vertical="top"/>
    </xf>
    <xf numFmtId="0" fontId="215" fillId="37" borderId="19" xfId="0" applyFont="1" applyFill="1" applyBorder="1" applyAlignment="1">
      <alignment horizontal="center" vertical="center" wrapText="1"/>
    </xf>
    <xf numFmtId="0" fontId="197" fillId="0" borderId="19" xfId="0" applyFont="1" applyFill="1" applyBorder="1" applyAlignment="1">
      <alignment vertical="top" wrapText="1"/>
    </xf>
    <xf numFmtId="0" fontId="34" fillId="37" borderId="19" xfId="0" applyFont="1" applyFill="1" applyBorder="1" applyAlignment="1">
      <alignment/>
    </xf>
    <xf numFmtId="49" fontId="192" fillId="0" borderId="30" xfId="0" applyNumberFormat="1" applyFont="1" applyFill="1" applyBorder="1" applyAlignment="1">
      <alignment horizontal="justify" vertical="center" wrapText="1"/>
    </xf>
    <xf numFmtId="49" fontId="192" fillId="0" borderId="28" xfId="0" applyNumberFormat="1" applyFont="1" applyFill="1" applyBorder="1" applyAlignment="1">
      <alignment horizontal="justify" vertical="center" wrapText="1"/>
    </xf>
    <xf numFmtId="0" fontId="191" fillId="0" borderId="19" xfId="0" applyFont="1" applyFill="1" applyBorder="1" applyAlignment="1">
      <alignment vertical="top" wrapText="1"/>
    </xf>
    <xf numFmtId="0" fontId="195" fillId="0" borderId="19" xfId="0" applyFont="1" applyFill="1" applyBorder="1" applyAlignment="1">
      <alignment horizontal="center" vertical="center" wrapText="1"/>
    </xf>
    <xf numFmtId="0" fontId="192" fillId="0" borderId="19" xfId="0" applyFont="1" applyFill="1" applyBorder="1" applyAlignment="1">
      <alignment vertical="center" wrapText="1"/>
    </xf>
    <xf numFmtId="0" fontId="216" fillId="37" borderId="19" xfId="0" applyFont="1" applyFill="1" applyBorder="1" applyAlignment="1">
      <alignment horizontal="center" vertical="center"/>
    </xf>
    <xf numFmtId="182" fontId="216" fillId="37" borderId="19" xfId="46" applyNumberFormat="1" applyFont="1" applyFill="1" applyBorder="1" applyAlignment="1">
      <alignment horizontal="center" vertical="center"/>
    </xf>
    <xf numFmtId="0" fontId="203" fillId="0" borderId="19" xfId="0" applyFont="1" applyBorder="1" applyAlignment="1">
      <alignment horizontal="center" vertical="center"/>
    </xf>
    <xf numFmtId="49" fontId="191" fillId="36" borderId="19" xfId="0" applyNumberFormat="1" applyFont="1" applyFill="1" applyBorder="1" applyAlignment="1" quotePrefix="1">
      <alignment horizontal="justify" vertical="top" wrapText="1"/>
    </xf>
    <xf numFmtId="0" fontId="193" fillId="0" borderId="19" xfId="0" applyFont="1" applyFill="1" applyBorder="1" applyAlignment="1">
      <alignment vertical="top" wrapText="1"/>
    </xf>
    <xf numFmtId="0" fontId="196" fillId="0" borderId="19" xfId="0" applyFont="1" applyFill="1" applyBorder="1" applyAlignment="1">
      <alignment vertical="center" wrapText="1"/>
    </xf>
    <xf numFmtId="0" fontId="189" fillId="0" borderId="19" xfId="0" applyFont="1" applyFill="1" applyBorder="1" applyAlignment="1">
      <alignment horizontal="left" vertical="center" wrapText="1"/>
    </xf>
    <xf numFmtId="0" fontId="172" fillId="0" borderId="26" xfId="0" applyFont="1" applyFill="1" applyBorder="1" applyAlignment="1">
      <alignment horizontal="center" wrapText="1"/>
    </xf>
    <xf numFmtId="3" fontId="172" fillId="0" borderId="24" xfId="0" applyNumberFormat="1" applyFont="1" applyFill="1" applyBorder="1" applyAlignment="1">
      <alignment horizontal="right" vertical="center"/>
    </xf>
    <xf numFmtId="182" fontId="212" fillId="0" borderId="19" xfId="43" applyNumberFormat="1" applyFont="1" applyFill="1" applyBorder="1" applyAlignment="1">
      <alignment horizontal="center" vertical="center" wrapText="1"/>
    </xf>
    <xf numFmtId="182" fontId="212" fillId="0" borderId="19" xfId="0" applyNumberFormat="1" applyFont="1" applyFill="1" applyBorder="1" applyAlignment="1">
      <alignment/>
    </xf>
    <xf numFmtId="0" fontId="185" fillId="37" borderId="19" xfId="0" applyFont="1" applyFill="1" applyBorder="1" applyAlignment="1" quotePrefix="1">
      <alignment horizontal="left" vertical="center"/>
    </xf>
    <xf numFmtId="2" fontId="212" fillId="0" borderId="19" xfId="0" applyNumberFormat="1" applyFont="1" applyFill="1" applyBorder="1" applyAlignment="1">
      <alignment vertical="center" wrapText="1"/>
    </xf>
    <xf numFmtId="0" fontId="171" fillId="36" borderId="19" xfId="0" applyFont="1" applyFill="1" applyBorder="1" applyAlignment="1">
      <alignment wrapText="1"/>
    </xf>
    <xf numFmtId="0" fontId="171" fillId="36" borderId="19" xfId="0" applyFont="1" applyFill="1" applyBorder="1" applyAlignment="1">
      <alignment horizontal="center" wrapText="1"/>
    </xf>
    <xf numFmtId="3" fontId="174" fillId="0" borderId="19" xfId="0" applyNumberFormat="1" applyFont="1" applyFill="1" applyBorder="1" applyAlignment="1">
      <alignment horizontal="right" vertical="top"/>
    </xf>
    <xf numFmtId="49" fontId="80" fillId="0" borderId="19" xfId="0" applyNumberFormat="1" applyFont="1" applyFill="1" applyBorder="1" applyAlignment="1">
      <alignment vertical="top" wrapText="1"/>
    </xf>
    <xf numFmtId="173" fontId="191" fillId="0" borderId="19" xfId="43" applyFont="1" applyFill="1" applyBorder="1" applyAlignment="1">
      <alignment horizontal="right" vertical="top"/>
    </xf>
    <xf numFmtId="184" fontId="191" fillId="0" borderId="19" xfId="43" applyNumberFormat="1" applyFont="1" applyFill="1" applyBorder="1" applyAlignment="1">
      <alignment horizontal="right" vertical="top"/>
    </xf>
    <xf numFmtId="4" fontId="191" fillId="0" borderId="19" xfId="0" applyNumberFormat="1" applyFont="1" applyFill="1" applyBorder="1" applyAlignment="1">
      <alignment horizontal="right" vertical="top"/>
    </xf>
    <xf numFmtId="3" fontId="191" fillId="0" borderId="24" xfId="0" applyNumberFormat="1" applyFont="1" applyFill="1" applyBorder="1" applyAlignment="1">
      <alignment horizontal="right" vertical="center"/>
    </xf>
    <xf numFmtId="0" fontId="194" fillId="0" borderId="19" xfId="0" applyFont="1" applyFill="1" applyBorder="1" applyAlignment="1" quotePrefix="1">
      <alignment horizontal="center" vertical="center" wrapText="1"/>
    </xf>
    <xf numFmtId="0" fontId="209" fillId="0" borderId="19" xfId="0" applyFont="1" applyBorder="1" applyAlignment="1">
      <alignment horizontal="justify" wrapText="1"/>
    </xf>
    <xf numFmtId="3" fontId="171" fillId="36" borderId="27" xfId="0" applyNumberFormat="1" applyFont="1" applyFill="1" applyBorder="1" applyAlignment="1">
      <alignment horizontal="right" vertical="top"/>
    </xf>
    <xf numFmtId="4" fontId="191" fillId="36" borderId="19" xfId="0" applyNumberFormat="1" applyFont="1" applyFill="1" applyBorder="1" applyAlignment="1">
      <alignment horizontal="right" vertical="top"/>
    </xf>
    <xf numFmtId="183" fontId="209" fillId="36" borderId="19" xfId="43" applyNumberFormat="1" applyFont="1" applyFill="1" applyBorder="1" applyAlignment="1">
      <alignment vertical="center"/>
    </xf>
    <xf numFmtId="0" fontId="204" fillId="0" borderId="19" xfId="0" applyFont="1" applyBorder="1" applyAlignment="1">
      <alignment horizontal="center" vertical="top"/>
    </xf>
    <xf numFmtId="183" fontId="193" fillId="0" borderId="24" xfId="43" applyNumberFormat="1" applyFont="1" applyBorder="1" applyAlignment="1">
      <alignment horizontal="right" wrapText="1"/>
    </xf>
    <xf numFmtId="182" fontId="193" fillId="36" borderId="19" xfId="46" applyNumberFormat="1" applyFont="1" applyFill="1" applyBorder="1" applyAlignment="1">
      <alignment horizontal="right" vertical="center"/>
    </xf>
    <xf numFmtId="0" fontId="209" fillId="0" borderId="19" xfId="0" applyFont="1" applyFill="1" applyBorder="1" applyAlignment="1">
      <alignment horizontal="center"/>
    </xf>
    <xf numFmtId="0" fontId="198" fillId="0" borderId="19" xfId="0" applyFont="1" applyFill="1" applyBorder="1" applyAlignment="1">
      <alignment/>
    </xf>
    <xf numFmtId="183" fontId="198" fillId="0" borderId="19" xfId="43" applyNumberFormat="1" applyFont="1" applyFill="1" applyBorder="1" applyAlignment="1">
      <alignment/>
    </xf>
    <xf numFmtId="0" fontId="198" fillId="0" borderId="19" xfId="0" applyFont="1" applyFill="1" applyBorder="1" applyAlignment="1">
      <alignment horizontal="center"/>
    </xf>
    <xf numFmtId="3" fontId="198" fillId="0" borderId="19" xfId="0" applyNumberFormat="1" applyFont="1" applyBorder="1" applyAlignment="1">
      <alignment horizontal="right" vertical="top" wrapText="1"/>
    </xf>
    <xf numFmtId="0" fontId="198" fillId="0" borderId="27" xfId="0" applyFont="1" applyFill="1" applyBorder="1" applyAlignment="1">
      <alignment horizontal="center"/>
    </xf>
    <xf numFmtId="0" fontId="198" fillId="0" borderId="27" xfId="0" applyFont="1" applyBorder="1" applyAlignment="1">
      <alignment vertical="top" wrapText="1"/>
    </xf>
    <xf numFmtId="3" fontId="198" fillId="0" borderId="27" xfId="0" applyNumberFormat="1" applyFont="1" applyBorder="1" applyAlignment="1">
      <alignment horizontal="right" vertical="top" wrapText="1"/>
    </xf>
    <xf numFmtId="0" fontId="217" fillId="0" borderId="19" xfId="0" applyFont="1" applyFill="1" applyBorder="1" applyAlignment="1">
      <alignment horizontal="center"/>
    </xf>
    <xf numFmtId="0" fontId="217" fillId="0" borderId="19" xfId="0" applyFont="1" applyFill="1" applyBorder="1" applyAlignment="1">
      <alignment/>
    </xf>
    <xf numFmtId="0" fontId="198" fillId="0" borderId="19" xfId="0" applyFont="1" applyFill="1" applyBorder="1" applyAlignment="1">
      <alignment horizontal="center" vertical="top"/>
    </xf>
    <xf numFmtId="0" fontId="198" fillId="0" borderId="27" xfId="0" applyFont="1" applyFill="1" applyBorder="1" applyAlignment="1">
      <alignment horizontal="center" vertical="top"/>
    </xf>
    <xf numFmtId="3" fontId="198" fillId="0" borderId="19" xfId="0" applyNumberFormat="1" applyFont="1" applyBorder="1" applyAlignment="1">
      <alignment horizontal="right" vertical="top"/>
    </xf>
    <xf numFmtId="0" fontId="198" fillId="0" borderId="19" xfId="0" applyFont="1" applyBorder="1" applyAlignment="1">
      <alignment/>
    </xf>
    <xf numFmtId="3" fontId="198" fillId="0" borderId="19" xfId="0" applyNumberFormat="1" applyFont="1" applyBorder="1" applyAlignment="1">
      <alignment horizontal="right"/>
    </xf>
    <xf numFmtId="0" fontId="171" fillId="0" borderId="26" xfId="0" applyFont="1" applyBorder="1" applyAlignment="1">
      <alignment horizontal="left" vertical="center" wrapText="1"/>
    </xf>
    <xf numFmtId="0" fontId="171" fillId="0" borderId="31" xfId="0" applyFont="1" applyBorder="1" applyAlignment="1">
      <alignment horizontal="left" vertical="center" wrapText="1"/>
    </xf>
    <xf numFmtId="0" fontId="189" fillId="0" borderId="31" xfId="0" applyFont="1" applyBorder="1" applyAlignment="1">
      <alignment/>
    </xf>
    <xf numFmtId="0" fontId="171" fillId="0" borderId="19" xfId="0" applyFont="1" applyFill="1" applyBorder="1" applyAlignment="1">
      <alignment horizontal="center" vertical="top"/>
    </xf>
    <xf numFmtId="0" fontId="193" fillId="36" borderId="19" xfId="0" applyFont="1" applyFill="1" applyBorder="1" applyAlignment="1">
      <alignment horizontal="center" vertical="center" wrapText="1"/>
    </xf>
    <xf numFmtId="0" fontId="194" fillId="0" borderId="26" xfId="0" applyFont="1" applyFill="1" applyBorder="1" applyAlignment="1">
      <alignment horizontal="center" vertical="top"/>
    </xf>
    <xf numFmtId="0" fontId="8" fillId="0" borderId="1" xfId="0" applyFont="1" applyFill="1" applyBorder="1" applyAlignment="1">
      <alignment horizontal="center" vertical="center"/>
    </xf>
    <xf numFmtId="0" fontId="1" fillId="0" borderId="27" xfId="0" applyFont="1" applyFill="1" applyBorder="1" applyAlignment="1">
      <alignment horizontal="center" vertical="top"/>
    </xf>
    <xf numFmtId="0" fontId="174" fillId="0" borderId="19" xfId="0" applyFont="1" applyFill="1" applyBorder="1" applyAlignment="1">
      <alignment horizontal="center" vertical="center" wrapText="1"/>
    </xf>
    <xf numFmtId="2" fontId="189" fillId="0" borderId="25" xfId="0" applyNumberFormat="1" applyFont="1" applyFill="1" applyBorder="1" applyAlignment="1">
      <alignment horizontal="justify" vertical="top" wrapText="1"/>
    </xf>
    <xf numFmtId="183" fontId="171" fillId="0" borderId="19" xfId="43" applyNumberFormat="1" applyFont="1" applyFill="1" applyBorder="1" applyAlignment="1">
      <alignment vertical="top"/>
    </xf>
    <xf numFmtId="0" fontId="189" fillId="0" borderId="27" xfId="0" applyFont="1" applyFill="1" applyBorder="1" applyAlignment="1">
      <alignment horizontal="center" vertical="center"/>
    </xf>
    <xf numFmtId="0" fontId="189" fillId="0" borderId="32" xfId="0" applyFont="1" applyFill="1" applyBorder="1" applyAlignment="1">
      <alignment horizontal="center" vertical="center"/>
    </xf>
    <xf numFmtId="49" fontId="189" fillId="0" borderId="32" xfId="0" applyNumberFormat="1" applyFont="1" applyFill="1" applyBorder="1" applyAlignment="1">
      <alignment vertical="top" wrapText="1"/>
    </xf>
    <xf numFmtId="0" fontId="171" fillId="0" borderId="32" xfId="0" applyFont="1" applyFill="1" applyBorder="1" applyAlignment="1">
      <alignment horizontal="center" vertical="center"/>
    </xf>
    <xf numFmtId="3" fontId="171" fillId="0" borderId="32" xfId="0" applyNumberFormat="1" applyFont="1" applyFill="1" applyBorder="1" applyAlignment="1">
      <alignment horizontal="right" vertical="top"/>
    </xf>
    <xf numFmtId="0" fontId="171" fillId="0" borderId="32" xfId="0" applyFont="1" applyFill="1" applyBorder="1" applyAlignment="1">
      <alignment vertical="top"/>
    </xf>
    <xf numFmtId="0" fontId="189" fillId="0" borderId="22" xfId="0" applyFont="1" applyFill="1" applyBorder="1" applyAlignment="1">
      <alignment horizontal="center" vertical="center"/>
    </xf>
    <xf numFmtId="49" fontId="171" fillId="0" borderId="22" xfId="0" applyNumberFormat="1" applyFont="1" applyFill="1" applyBorder="1" applyAlignment="1" quotePrefix="1">
      <alignment vertical="top" wrapText="1"/>
    </xf>
    <xf numFmtId="0" fontId="171" fillId="0" borderId="22" xfId="0" applyFont="1" applyFill="1" applyBorder="1" applyAlignment="1">
      <alignment horizontal="center" vertical="center"/>
    </xf>
    <xf numFmtId="3" fontId="171" fillId="0" borderId="22" xfId="0" applyNumberFormat="1" applyFont="1" applyFill="1" applyBorder="1" applyAlignment="1">
      <alignment horizontal="right" vertical="top"/>
    </xf>
    <xf numFmtId="3" fontId="171" fillId="0" borderId="22" xfId="0" applyNumberFormat="1" applyFont="1" applyFill="1" applyBorder="1" applyAlignment="1">
      <alignment horizontal="right" vertical="center"/>
    </xf>
    <xf numFmtId="0" fontId="171" fillId="36" borderId="19" xfId="0" applyFont="1" applyFill="1" applyBorder="1" applyAlignment="1" quotePrefix="1">
      <alignment horizontal="left" vertical="center"/>
    </xf>
    <xf numFmtId="182" fontId="171" fillId="36" borderId="19" xfId="46" applyNumberFormat="1" applyFont="1" applyFill="1" applyBorder="1" applyAlignment="1">
      <alignment horizontal="right" vertical="center"/>
    </xf>
    <xf numFmtId="0" fontId="198" fillId="0" borderId="19" xfId="0" applyFont="1" applyBorder="1" applyAlignment="1">
      <alignment horizontal="center" vertical="center" wrapText="1"/>
    </xf>
    <xf numFmtId="0" fontId="0" fillId="0" borderId="24" xfId="0" applyBorder="1" applyAlignment="1">
      <alignment vertical="center" wrapText="1"/>
    </xf>
    <xf numFmtId="49" fontId="189" fillId="0" borderId="25" xfId="0" applyNumberFormat="1" applyFont="1" applyFill="1" applyBorder="1" applyAlignment="1">
      <alignment vertical="center" wrapText="1"/>
    </xf>
    <xf numFmtId="0" fontId="0" fillId="0" borderId="19" xfId="0" applyBorder="1" applyAlignment="1">
      <alignment vertical="center" wrapText="1"/>
    </xf>
    <xf numFmtId="183" fontId="218" fillId="0" borderId="24" xfId="43" applyNumberFormat="1" applyFont="1" applyBorder="1" applyAlignment="1">
      <alignment vertical="center" wrapText="1"/>
    </xf>
    <xf numFmtId="49" fontId="171" fillId="0" borderId="25" xfId="0" applyNumberFormat="1" applyFont="1" applyFill="1" applyBorder="1" applyAlignment="1">
      <alignment vertical="center" wrapText="1"/>
    </xf>
    <xf numFmtId="183" fontId="219" fillId="0" borderId="0" xfId="43" applyNumberFormat="1" applyFont="1" applyFill="1" applyAlignment="1">
      <alignment vertical="top"/>
    </xf>
    <xf numFmtId="0" fontId="204" fillId="0" borderId="19" xfId="0" applyFont="1" applyBorder="1" applyAlignment="1">
      <alignment horizontal="center" vertical="center" wrapText="1"/>
    </xf>
    <xf numFmtId="0" fontId="10" fillId="0" borderId="26" xfId="0" applyFont="1" applyFill="1" applyBorder="1" applyAlignment="1" quotePrefix="1">
      <alignment horizontal="center" vertical="top"/>
    </xf>
    <xf numFmtId="3" fontId="4" fillId="0" borderId="24" xfId="0" applyNumberFormat="1" applyFont="1" applyFill="1" applyBorder="1" applyAlignment="1">
      <alignment horizontal="right" vertical="top"/>
    </xf>
    <xf numFmtId="0" fontId="5"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189" fillId="0" borderId="19" xfId="66" applyFont="1" applyBorder="1" applyAlignment="1">
      <alignment horizontal="center" vertical="center" wrapText="1"/>
      <protection/>
    </xf>
    <xf numFmtId="0" fontId="189" fillId="0" borderId="19" xfId="66" applyFont="1" applyBorder="1" applyAlignment="1">
      <alignment horizontal="left" vertical="center"/>
      <protection/>
    </xf>
    <xf numFmtId="0" fontId="171" fillId="0" borderId="19" xfId="66" applyFont="1" applyFill="1" applyBorder="1" applyAlignment="1">
      <alignment horizontal="center" vertical="center" wrapText="1"/>
      <protection/>
    </xf>
    <xf numFmtId="0" fontId="171" fillId="0" borderId="19" xfId="0" applyFont="1" applyBorder="1" applyAlignment="1">
      <alignment/>
    </xf>
    <xf numFmtId="0" fontId="189" fillId="0" borderId="19" xfId="66" applyFont="1" applyFill="1" applyBorder="1" applyAlignment="1">
      <alignment horizontal="center" vertical="center" wrapText="1"/>
      <protection/>
    </xf>
    <xf numFmtId="0" fontId="189" fillId="0" borderId="19" xfId="0" applyFont="1" applyBorder="1" applyAlignment="1">
      <alignment/>
    </xf>
    <xf numFmtId="0" fontId="189" fillId="0" borderId="19" xfId="0" applyFont="1" applyFill="1" applyBorder="1" applyAlignment="1">
      <alignment horizontal="left" vertical="center"/>
    </xf>
    <xf numFmtId="0" fontId="91" fillId="0" borderId="19" xfId="0" applyFont="1" applyFill="1" applyBorder="1" applyAlignment="1">
      <alignment vertical="top" wrapText="1"/>
    </xf>
    <xf numFmtId="49" fontId="38" fillId="0" borderId="19" xfId="0" applyNumberFormat="1" applyFont="1" applyFill="1" applyBorder="1" applyAlignment="1">
      <alignment vertical="center" wrapText="1"/>
    </xf>
    <xf numFmtId="183" fontId="207" fillId="36" borderId="19" xfId="43" applyNumberFormat="1" applyFont="1" applyFill="1" applyBorder="1" applyAlignment="1">
      <alignment vertical="center"/>
    </xf>
    <xf numFmtId="0" fontId="211" fillId="36" borderId="19" xfId="0" applyFont="1" applyFill="1" applyBorder="1" applyAlignment="1">
      <alignment horizontal="center" vertical="center"/>
    </xf>
    <xf numFmtId="0" fontId="196" fillId="36" borderId="25" xfId="0" applyFont="1" applyFill="1" applyBorder="1" applyAlignment="1">
      <alignment horizontal="left" vertical="center" wrapText="1"/>
    </xf>
    <xf numFmtId="0" fontId="171" fillId="0" borderId="25" xfId="0" applyFont="1" applyBorder="1" applyAlignment="1">
      <alignment/>
    </xf>
    <xf numFmtId="0" fontId="4" fillId="0" borderId="26" xfId="0" applyFont="1" applyFill="1" applyBorder="1" applyAlignment="1">
      <alignment horizontal="center" vertical="center"/>
    </xf>
    <xf numFmtId="0" fontId="189" fillId="0" borderId="25" xfId="0" applyFont="1" applyBorder="1" applyAlignment="1">
      <alignment vertical="center"/>
    </xf>
    <xf numFmtId="0" fontId="10" fillId="0" borderId="25" xfId="0" applyFont="1" applyFill="1" applyBorder="1" applyAlignment="1" quotePrefix="1">
      <alignment horizontal="center" vertical="center" wrapText="1"/>
    </xf>
    <xf numFmtId="3" fontId="4" fillId="0" borderId="25" xfId="0" applyNumberFormat="1" applyFont="1" applyFill="1" applyBorder="1" applyAlignment="1">
      <alignment horizontal="right" vertical="top"/>
    </xf>
    <xf numFmtId="0" fontId="196" fillId="36" borderId="19" xfId="0" applyFont="1" applyFill="1" applyBorder="1" applyAlignment="1">
      <alignment horizontal="center" vertical="center" wrapText="1"/>
    </xf>
    <xf numFmtId="0" fontId="174" fillId="0" borderId="19" xfId="0" applyFont="1" applyFill="1" applyBorder="1" applyAlignment="1">
      <alignment horizontal="center" vertical="center" wrapText="1"/>
    </xf>
    <xf numFmtId="49" fontId="172" fillId="0" borderId="19" xfId="0" applyNumberFormat="1" applyFont="1" applyFill="1" applyBorder="1" applyAlignment="1" quotePrefix="1">
      <alignment vertical="center" wrapText="1"/>
    </xf>
    <xf numFmtId="0" fontId="196" fillId="0" borderId="26" xfId="0" applyNumberFormat="1" applyFont="1" applyFill="1" applyBorder="1" applyAlignment="1">
      <alignment horizontal="justify" vertical="center" wrapText="1"/>
    </xf>
    <xf numFmtId="3" fontId="172" fillId="36" borderId="19" xfId="0" applyNumberFormat="1" applyFont="1" applyFill="1" applyBorder="1" applyAlignment="1">
      <alignment horizontal="right" vertical="top"/>
    </xf>
    <xf numFmtId="0" fontId="196" fillId="0" borderId="25" xfId="0" applyFont="1" applyFill="1" applyBorder="1" applyAlignment="1">
      <alignment horizontal="justify" vertical="top" wrapText="1"/>
    </xf>
    <xf numFmtId="0" fontId="196" fillId="0" borderId="26" xfId="0" applyFont="1" applyFill="1" applyBorder="1" applyAlignment="1">
      <alignment horizontal="justify" vertical="top" wrapText="1"/>
    </xf>
    <xf numFmtId="0" fontId="219" fillId="0" borderId="0" xfId="0" applyFont="1" applyFill="1" applyAlignment="1" quotePrefix="1">
      <alignment vertical="top"/>
    </xf>
    <xf numFmtId="0" fontId="206" fillId="0" borderId="21" xfId="0" applyFont="1" applyFill="1" applyBorder="1" applyAlignment="1">
      <alignment horizontal="center" vertical="center"/>
    </xf>
    <xf numFmtId="3" fontId="206" fillId="36" borderId="21" xfId="0" applyNumberFormat="1" applyFont="1" applyFill="1" applyBorder="1" applyAlignment="1">
      <alignment horizontal="right" vertical="center"/>
    </xf>
    <xf numFmtId="0" fontId="205" fillId="0" borderId="25" xfId="0" applyFont="1" applyBorder="1" applyAlignment="1">
      <alignment horizontal="center" vertical="center"/>
    </xf>
    <xf numFmtId="49" fontId="209" fillId="0" borderId="21" xfId="0" applyNumberFormat="1" applyFont="1" applyFill="1" applyBorder="1" applyAlignment="1" quotePrefix="1">
      <alignment vertical="center" wrapText="1"/>
    </xf>
    <xf numFmtId="0" fontId="220" fillId="0" borderId="33" xfId="0" applyFont="1" applyBorder="1" applyAlignment="1">
      <alignment horizontal="justify" vertical="center"/>
    </xf>
    <xf numFmtId="0" fontId="220" fillId="0" borderId="19" xfId="0" applyFont="1" applyBorder="1" applyAlignment="1">
      <alignment horizontal="justify" vertical="center"/>
    </xf>
    <xf numFmtId="0" fontId="221" fillId="0" borderId="0" xfId="0" applyFont="1" applyFill="1" applyAlignment="1" quotePrefix="1">
      <alignment vertical="top"/>
    </xf>
    <xf numFmtId="0" fontId="196" fillId="0" borderId="1" xfId="0" applyFont="1" applyFill="1" applyBorder="1" applyAlignment="1">
      <alignment horizontal="center" vertical="center"/>
    </xf>
    <xf numFmtId="0" fontId="3" fillId="36" borderId="0" xfId="0" applyFont="1" applyFill="1" applyAlignment="1" quotePrefix="1">
      <alignment vertical="top"/>
    </xf>
    <xf numFmtId="183" fontId="193" fillId="0" borderId="19" xfId="43" applyNumberFormat="1" applyFont="1" applyFill="1" applyBorder="1" applyAlignment="1">
      <alignment horizontal="right" vertical="center" wrapText="1"/>
    </xf>
    <xf numFmtId="0" fontId="196" fillId="0" borderId="33" xfId="0" applyFont="1" applyFill="1" applyBorder="1" applyAlignment="1">
      <alignment horizontal="justify" vertical="top" wrapText="1"/>
    </xf>
    <xf numFmtId="0" fontId="196" fillId="0" borderId="27" xfId="0" applyFont="1" applyFill="1" applyBorder="1" applyAlignment="1">
      <alignment horizontal="justify" vertical="top" wrapText="1"/>
    </xf>
    <xf numFmtId="3" fontId="191" fillId="0" borderId="21" xfId="0" applyNumberFormat="1" applyFont="1" applyFill="1" applyBorder="1" applyAlignment="1">
      <alignment horizontal="right" vertical="top"/>
    </xf>
    <xf numFmtId="0" fontId="195" fillId="0" borderId="27" xfId="0" applyFont="1" applyFill="1" applyBorder="1" applyAlignment="1">
      <alignment horizontal="center" vertical="top"/>
    </xf>
    <xf numFmtId="0" fontId="191" fillId="0" borderId="27" xfId="0" applyFont="1" applyFill="1" applyBorder="1" applyAlignment="1">
      <alignment horizontal="center" vertical="top"/>
    </xf>
    <xf numFmtId="0" fontId="195" fillId="0" borderId="21" xfId="0" applyFont="1" applyFill="1" applyBorder="1" applyAlignment="1">
      <alignment horizontal="center" vertical="top"/>
    </xf>
    <xf numFmtId="0" fontId="196" fillId="0" borderId="19" xfId="64" applyFont="1" applyFill="1" applyBorder="1" applyAlignment="1">
      <alignment horizontal="left" vertical="center"/>
      <protection/>
    </xf>
    <xf numFmtId="0" fontId="193" fillId="0" borderId="19" xfId="64" applyFont="1" applyFill="1" applyBorder="1" applyAlignment="1">
      <alignment horizontal="center" vertical="center"/>
      <protection/>
    </xf>
    <xf numFmtId="0" fontId="193" fillId="0" borderId="19" xfId="66" applyFont="1" applyFill="1" applyBorder="1" applyAlignment="1">
      <alignment horizontal="left" vertical="center"/>
      <protection/>
    </xf>
    <xf numFmtId="3" fontId="193" fillId="0" borderId="19" xfId="64" applyNumberFormat="1" applyFont="1" applyBorder="1">
      <alignment/>
      <protection/>
    </xf>
    <xf numFmtId="0" fontId="196" fillId="0" borderId="1" xfId="64" applyFont="1" applyFill="1" applyBorder="1" applyAlignment="1">
      <alignment horizontal="left" vertical="center"/>
      <protection/>
    </xf>
    <xf numFmtId="3" fontId="193" fillId="0" borderId="1" xfId="64" applyNumberFormat="1" applyFont="1" applyBorder="1">
      <alignment/>
      <protection/>
    </xf>
    <xf numFmtId="0" fontId="193" fillId="0" borderId="19" xfId="64" applyFont="1" applyFill="1" applyBorder="1" applyAlignment="1">
      <alignment vertical="center"/>
      <protection/>
    </xf>
    <xf numFmtId="0" fontId="211" fillId="0" borderId="0" xfId="64" applyFont="1" applyFill="1" applyAlignment="1">
      <alignment horizontal="left" vertical="center"/>
      <protection/>
    </xf>
    <xf numFmtId="0" fontId="191" fillId="0" borderId="1" xfId="0" applyFont="1" applyFill="1" applyBorder="1" applyAlignment="1">
      <alignment horizontal="center" vertical="top"/>
    </xf>
    <xf numFmtId="3" fontId="191" fillId="0" borderId="1" xfId="0" applyNumberFormat="1" applyFont="1" applyFill="1" applyBorder="1" applyAlignment="1">
      <alignment horizontal="right" vertical="top"/>
    </xf>
    <xf numFmtId="49" fontId="196" fillId="0" borderId="21" xfId="0" applyNumberFormat="1" applyFont="1" applyFill="1" applyBorder="1" applyAlignment="1">
      <alignment vertical="top" wrapText="1"/>
    </xf>
    <xf numFmtId="0" fontId="191" fillId="0" borderId="21" xfId="0" applyFont="1" applyFill="1" applyBorder="1" applyAlignment="1">
      <alignment horizontal="center" vertical="center"/>
    </xf>
    <xf numFmtId="3" fontId="193" fillId="0" borderId="19" xfId="65" applyNumberFormat="1" applyFont="1" applyBorder="1" applyAlignment="1">
      <alignment horizontal="left" vertical="center"/>
      <protection/>
    </xf>
    <xf numFmtId="0" fontId="193" fillId="0" borderId="27" xfId="66" applyFont="1" applyFill="1" applyBorder="1" applyAlignment="1">
      <alignment horizontal="left" vertical="center"/>
      <protection/>
    </xf>
    <xf numFmtId="3" fontId="193" fillId="0" borderId="27" xfId="64" applyNumberFormat="1" applyFont="1" applyBorder="1">
      <alignment/>
      <protection/>
    </xf>
    <xf numFmtId="0" fontId="193" fillId="0" borderId="21" xfId="64" applyFont="1" applyFill="1" applyBorder="1" applyAlignment="1">
      <alignment horizontal="center" vertical="center"/>
      <protection/>
    </xf>
    <xf numFmtId="0" fontId="193" fillId="0" borderId="19" xfId="64" applyFont="1" applyFill="1" applyBorder="1" applyAlignment="1">
      <alignment horizontal="left" vertical="center"/>
      <protection/>
    </xf>
    <xf numFmtId="0" fontId="193" fillId="0" borderId="19" xfId="64" applyFont="1" applyFill="1" applyBorder="1" applyAlignment="1">
      <alignment horizontal="center" vertical="justify" wrapText="1"/>
      <protection/>
    </xf>
    <xf numFmtId="0" fontId="220" fillId="36" borderId="19" xfId="0" applyFont="1" applyFill="1" applyBorder="1" applyAlignment="1">
      <alignment horizontal="justify" vertical="center"/>
    </xf>
    <xf numFmtId="0" fontId="189" fillId="0" borderId="19" xfId="0" applyFont="1" applyFill="1" applyBorder="1" applyAlignment="1">
      <alignment horizontal="left" vertical="center" wrapText="1"/>
    </xf>
    <xf numFmtId="183" fontId="171" fillId="2" borderId="19" xfId="45" applyNumberFormat="1" applyFont="1" applyFill="1" applyBorder="1" applyAlignment="1">
      <alignment wrapText="1"/>
    </xf>
    <xf numFmtId="183" fontId="171" fillId="2" borderId="19" xfId="45" applyNumberFormat="1" applyFont="1" applyFill="1" applyBorder="1" applyAlignment="1">
      <alignment horizontal="right" wrapText="1"/>
    </xf>
    <xf numFmtId="0" fontId="171" fillId="0" borderId="34" xfId="0" applyFont="1" applyBorder="1" applyAlignment="1">
      <alignment horizontal="left" vertical="center" wrapText="1"/>
    </xf>
    <xf numFmtId="183" fontId="171" fillId="0" borderId="35" xfId="45" applyNumberFormat="1" applyFont="1" applyBorder="1" applyAlignment="1">
      <alignment horizontal="right" vertical="center" wrapText="1"/>
    </xf>
    <xf numFmtId="49" fontId="193" fillId="36" borderId="25" xfId="0" applyNumberFormat="1" applyFont="1" applyFill="1" applyBorder="1" applyAlignment="1" quotePrefix="1">
      <alignment horizontal="left" vertical="top" wrapText="1"/>
    </xf>
    <xf numFmtId="3" fontId="55" fillId="36" borderId="21" xfId="0" applyNumberFormat="1" applyFont="1" applyFill="1" applyBorder="1" applyAlignment="1">
      <alignment horizontal="right" vertical="top"/>
    </xf>
    <xf numFmtId="0" fontId="1" fillId="0" borderId="1" xfId="0" applyFont="1" applyFill="1" applyBorder="1" applyAlignment="1">
      <alignment horizontal="center" vertical="top"/>
    </xf>
    <xf numFmtId="0" fontId="209" fillId="0" borderId="26" xfId="0" applyFont="1" applyBorder="1" applyAlignment="1">
      <alignment wrapText="1"/>
    </xf>
    <xf numFmtId="49" fontId="189" fillId="36" borderId="25" xfId="0" applyNumberFormat="1" applyFont="1" applyFill="1" applyBorder="1" applyAlignment="1">
      <alignment vertical="center" wrapText="1"/>
    </xf>
    <xf numFmtId="49" fontId="193" fillId="36" borderId="25" xfId="0" applyNumberFormat="1" applyFont="1" applyFill="1" applyBorder="1" applyAlignment="1" quotePrefix="1">
      <alignment vertical="center" wrapText="1"/>
    </xf>
    <xf numFmtId="49" fontId="189" fillId="36" borderId="25" xfId="0" applyNumberFormat="1" applyFont="1" applyFill="1" applyBorder="1" applyAlignment="1">
      <alignment vertical="center" wrapText="1"/>
    </xf>
    <xf numFmtId="0" fontId="10" fillId="0" borderId="19" xfId="0" applyFont="1" applyFill="1" applyBorder="1" applyAlignment="1">
      <alignment horizontal="center" vertical="center" wrapText="1"/>
    </xf>
    <xf numFmtId="3" fontId="1" fillId="0" borderId="19" xfId="0" applyNumberFormat="1" applyFont="1" applyFill="1" applyBorder="1" applyAlignment="1">
      <alignment horizontal="right" vertical="center" wrapText="1"/>
    </xf>
    <xf numFmtId="2" fontId="174" fillId="0" borderId="19" xfId="0" applyNumberFormat="1" applyFont="1" applyFill="1" applyBorder="1" applyAlignment="1">
      <alignment horizontal="justify" vertical="top" wrapText="1"/>
    </xf>
    <xf numFmtId="49" fontId="171" fillId="36" borderId="25" xfId="0" applyNumberFormat="1" applyFont="1" applyFill="1" applyBorder="1" applyAlignment="1" quotePrefix="1">
      <alignment vertical="center" wrapText="1"/>
    </xf>
    <xf numFmtId="0" fontId="212" fillId="0" borderId="25" xfId="0" applyFont="1" applyBorder="1" applyAlignment="1">
      <alignment wrapText="1"/>
    </xf>
    <xf numFmtId="0" fontId="212" fillId="0" borderId="19" xfId="0" applyFont="1" applyBorder="1" applyAlignment="1">
      <alignment wrapText="1"/>
    </xf>
    <xf numFmtId="3" fontId="1" fillId="36" borderId="19" xfId="0" applyNumberFormat="1" applyFont="1" applyFill="1" applyBorder="1" applyAlignment="1">
      <alignment horizontal="right" vertical="center" wrapText="1"/>
    </xf>
    <xf numFmtId="49" fontId="191" fillId="0" borderId="25" xfId="0" applyNumberFormat="1" applyFont="1" applyFill="1" applyBorder="1" applyAlignment="1">
      <alignment vertical="top" wrapText="1"/>
    </xf>
    <xf numFmtId="49" fontId="192" fillId="0" borderId="25" xfId="0" applyNumberFormat="1" applyFont="1" applyFill="1" applyBorder="1" applyAlignment="1">
      <alignment vertical="top" wrapText="1"/>
    </xf>
    <xf numFmtId="0" fontId="195" fillId="0" borderId="25" xfId="0" applyFont="1" applyFill="1" applyBorder="1" applyAlignment="1">
      <alignment horizontal="center" vertical="top"/>
    </xf>
    <xf numFmtId="0" fontId="191" fillId="0" borderId="25" xfId="0" applyFont="1" applyFill="1" applyBorder="1" applyAlignment="1">
      <alignment horizontal="center" vertical="center"/>
    </xf>
    <xf numFmtId="0" fontId="193" fillId="0" borderId="25" xfId="0" applyFont="1" applyFill="1" applyBorder="1" applyAlignment="1">
      <alignment horizontal="center" vertical="center"/>
    </xf>
    <xf numFmtId="3" fontId="191" fillId="0" borderId="25" xfId="0" applyNumberFormat="1" applyFont="1" applyFill="1" applyBorder="1" applyAlignment="1">
      <alignment horizontal="right" vertical="top"/>
    </xf>
    <xf numFmtId="49" fontId="193" fillId="36" borderId="25" xfId="0" applyNumberFormat="1" applyFont="1" applyFill="1" applyBorder="1" applyAlignment="1" quotePrefix="1">
      <alignment horizontal="center" vertical="top" wrapText="1"/>
    </xf>
    <xf numFmtId="183" fontId="193" fillId="36" borderId="25" xfId="43" applyNumberFormat="1" applyFont="1" applyFill="1" applyBorder="1" applyAlignment="1" quotePrefix="1">
      <alignment horizontal="right" vertical="top" wrapText="1"/>
    </xf>
    <xf numFmtId="0" fontId="196" fillId="0" borderId="26" xfId="0" applyNumberFormat="1" applyFont="1" applyFill="1" applyBorder="1" applyAlignment="1">
      <alignment horizontal="justify" vertical="center" wrapText="1"/>
    </xf>
    <xf numFmtId="0" fontId="193" fillId="36" borderId="19" xfId="0" applyFont="1" applyFill="1" applyBorder="1" applyAlignment="1">
      <alignment horizontal="center" vertical="center" wrapText="1"/>
    </xf>
    <xf numFmtId="0" fontId="222" fillId="0" borderId="19" xfId="0" applyFont="1" applyBorder="1" applyAlignment="1">
      <alignment horizontal="left" vertical="center" wrapText="1"/>
    </xf>
    <xf numFmtId="0" fontId="222" fillId="0" borderId="19" xfId="0" applyFont="1" applyBorder="1" applyAlignment="1">
      <alignment horizontal="center" vertical="center" wrapText="1"/>
    </xf>
    <xf numFmtId="0" fontId="222" fillId="0" borderId="19" xfId="0" applyFont="1" applyFill="1" applyBorder="1" applyAlignment="1">
      <alignment horizontal="center"/>
    </xf>
    <xf numFmtId="3" fontId="222" fillId="0" borderId="19" xfId="0" applyNumberFormat="1" applyFont="1" applyFill="1" applyBorder="1" applyAlignment="1">
      <alignment horizontal="right" vertical="center"/>
    </xf>
    <xf numFmtId="0" fontId="222" fillId="0" borderId="19" xfId="0" applyFont="1" applyFill="1" applyBorder="1" applyAlignment="1" quotePrefix="1">
      <alignment horizontal="center" vertical="center"/>
    </xf>
    <xf numFmtId="3" fontId="171" fillId="36" borderId="19" xfId="43" applyNumberFormat="1" applyFont="1" applyFill="1" applyBorder="1" applyAlignment="1">
      <alignment horizontal="right" vertical="top"/>
    </xf>
    <xf numFmtId="3" fontId="222" fillId="0" borderId="19" xfId="43" applyNumberFormat="1" applyFont="1" applyBorder="1" applyAlignment="1">
      <alignment horizontal="right" vertical="center" wrapText="1"/>
    </xf>
    <xf numFmtId="49" fontId="196" fillId="36" borderId="19" xfId="0" applyNumberFormat="1" applyFont="1" applyFill="1" applyBorder="1" applyAlignment="1" quotePrefix="1">
      <alignment horizontal="left" vertical="top" wrapText="1"/>
    </xf>
    <xf numFmtId="49" fontId="196" fillId="36" borderId="25" xfId="0" applyNumberFormat="1" applyFont="1" applyFill="1" applyBorder="1" applyAlignment="1">
      <alignment horizontal="justify" vertical="center" wrapText="1"/>
    </xf>
    <xf numFmtId="49" fontId="193" fillId="0" borderId="25" xfId="0" applyNumberFormat="1" applyFont="1" applyFill="1" applyBorder="1" applyAlignment="1">
      <alignment horizontal="justify" vertical="center" wrapText="1"/>
    </xf>
    <xf numFmtId="0" fontId="194" fillId="0" borderId="25" xfId="0" applyFont="1" applyFill="1" applyBorder="1" applyAlignment="1">
      <alignment horizontal="center" vertical="center" wrapText="1"/>
    </xf>
    <xf numFmtId="49" fontId="193" fillId="36" borderId="25" xfId="0" applyNumberFormat="1" applyFont="1" applyFill="1" applyBorder="1" applyAlignment="1" quotePrefix="1">
      <alignment horizontal="justify" vertical="center" wrapText="1"/>
    </xf>
    <xf numFmtId="3" fontId="193" fillId="0" borderId="0" xfId="0" applyNumberFormat="1" applyFont="1" applyFill="1" applyBorder="1" applyAlignment="1">
      <alignment horizontal="right" vertical="center"/>
    </xf>
    <xf numFmtId="0" fontId="100" fillId="0" borderId="24" xfId="0" applyFont="1" applyBorder="1" applyAlignment="1">
      <alignment vertical="center" wrapText="1"/>
    </xf>
    <xf numFmtId="0" fontId="192" fillId="36" borderId="27" xfId="0" applyFont="1" applyFill="1" applyBorder="1" applyAlignment="1">
      <alignment horizontal="center" vertical="center"/>
    </xf>
    <xf numFmtId="0" fontId="100" fillId="0" borderId="30" xfId="0" applyFont="1" applyBorder="1" applyAlignment="1">
      <alignment vertical="center" wrapText="1"/>
    </xf>
    <xf numFmtId="183" fontId="193" fillId="0" borderId="24" xfId="43" applyNumberFormat="1" applyFont="1" applyFill="1" applyBorder="1" applyAlignment="1">
      <alignment horizontal="right" vertical="center" wrapText="1"/>
    </xf>
    <xf numFmtId="0" fontId="194" fillId="0" borderId="19" xfId="0" applyFont="1" applyBorder="1" applyAlignment="1">
      <alignment horizontal="center" vertical="center" wrapText="1"/>
    </xf>
    <xf numFmtId="0" fontId="194" fillId="0" borderId="19" xfId="0" applyFont="1" applyBorder="1" applyAlignment="1">
      <alignment vertical="center" wrapText="1"/>
    </xf>
    <xf numFmtId="3" fontId="194" fillId="0" borderId="19" xfId="0" applyNumberFormat="1" applyFont="1" applyBorder="1" applyAlignment="1">
      <alignment horizontal="center" vertical="center" wrapText="1"/>
    </xf>
    <xf numFmtId="0" fontId="196" fillId="0" borderId="29" xfId="0" applyFont="1" applyFill="1" applyBorder="1" applyAlignment="1">
      <alignment horizontal="left" vertical="center" wrapText="1"/>
    </xf>
    <xf numFmtId="0" fontId="100" fillId="0" borderId="19" xfId="0" applyFont="1" applyBorder="1" applyAlignment="1">
      <alignment vertical="center" wrapText="1"/>
    </xf>
    <xf numFmtId="0" fontId="195" fillId="0" borderId="24" xfId="0" applyFont="1" applyFill="1" applyBorder="1" applyAlignment="1">
      <alignment horizontal="center" vertical="top"/>
    </xf>
    <xf numFmtId="183" fontId="191" fillId="0" borderId="24" xfId="45" applyNumberFormat="1" applyFont="1" applyFill="1" applyBorder="1" applyAlignment="1">
      <alignment horizontal="right" vertical="top"/>
    </xf>
    <xf numFmtId="0" fontId="173" fillId="0" borderId="27" xfId="0" applyFont="1" applyFill="1" applyBorder="1" applyAlignment="1">
      <alignment horizontal="center" vertical="center"/>
    </xf>
    <xf numFmtId="0" fontId="174" fillId="0" borderId="36" xfId="0" applyFont="1" applyBorder="1" applyAlignment="1">
      <alignment horizontal="center" vertical="center" wrapText="1"/>
    </xf>
    <xf numFmtId="0" fontId="174" fillId="0" borderId="19" xfId="0" applyFont="1" applyBorder="1" applyAlignment="1">
      <alignment vertical="center" wrapText="1"/>
    </xf>
    <xf numFmtId="3" fontId="174" fillId="0" borderId="19" xfId="0" applyNumberFormat="1" applyFont="1" applyBorder="1" applyAlignment="1">
      <alignment horizontal="center" vertical="center" wrapText="1"/>
    </xf>
    <xf numFmtId="0" fontId="196" fillId="36" borderId="27" xfId="0" applyFont="1" applyFill="1" applyBorder="1" applyAlignment="1">
      <alignment horizontal="center" vertical="center"/>
    </xf>
    <xf numFmtId="0" fontId="194" fillId="0" borderId="36" xfId="0" applyFont="1" applyBorder="1" applyAlignment="1">
      <alignment horizontal="center" vertical="center" wrapText="1"/>
    </xf>
    <xf numFmtId="49" fontId="189" fillId="0" borderId="21" xfId="0" applyNumberFormat="1" applyFont="1" applyFill="1" applyBorder="1" applyAlignment="1">
      <alignment vertical="top" wrapText="1"/>
    </xf>
    <xf numFmtId="0" fontId="171" fillId="0" borderId="21" xfId="0" applyFont="1" applyFill="1" applyBorder="1" applyAlignment="1">
      <alignment horizontal="center" vertical="center"/>
    </xf>
    <xf numFmtId="3" fontId="171" fillId="0" borderId="21" xfId="0" applyNumberFormat="1" applyFont="1" applyFill="1" applyBorder="1" applyAlignment="1">
      <alignment horizontal="right" vertical="top"/>
    </xf>
    <xf numFmtId="0" fontId="171" fillId="0" borderId="21" xfId="0" applyFont="1" applyFill="1" applyBorder="1" applyAlignment="1">
      <alignment vertical="top"/>
    </xf>
    <xf numFmtId="0" fontId="174" fillId="0" borderId="19" xfId="0" applyFont="1" applyFill="1" applyBorder="1" applyAlignment="1">
      <alignment vertical="center" wrapText="1"/>
    </xf>
    <xf numFmtId="0" fontId="193" fillId="36" borderId="1" xfId="0" applyFont="1" applyFill="1" applyBorder="1" applyAlignment="1">
      <alignment vertical="center" wrapText="1"/>
    </xf>
    <xf numFmtId="0" fontId="193" fillId="36" borderId="21" xfId="0" applyFont="1" applyFill="1" applyBorder="1" applyAlignment="1">
      <alignment vertical="center" wrapText="1"/>
    </xf>
    <xf numFmtId="3" fontId="172" fillId="0" borderId="26" xfId="0" applyNumberFormat="1" applyFont="1" applyFill="1" applyBorder="1" applyAlignment="1">
      <alignment horizontal="right" vertical="top"/>
    </xf>
    <xf numFmtId="3" fontId="172" fillId="0" borderId="33" xfId="0" applyNumberFormat="1" applyFont="1" applyFill="1" applyBorder="1" applyAlignment="1">
      <alignment horizontal="right" vertical="top"/>
    </xf>
    <xf numFmtId="0" fontId="173" fillId="0" borderId="25" xfId="0" applyFont="1" applyFill="1" applyBorder="1" applyAlignment="1">
      <alignment horizontal="center" vertical="center"/>
    </xf>
    <xf numFmtId="0" fontId="172" fillId="0" borderId="27" xfId="0" applyFont="1" applyFill="1" applyBorder="1" applyAlignment="1">
      <alignment horizontal="center" vertical="center"/>
    </xf>
    <xf numFmtId="3" fontId="172" fillId="0" borderId="30" xfId="0" applyNumberFormat="1" applyFont="1" applyFill="1" applyBorder="1" applyAlignment="1">
      <alignment horizontal="right" vertical="top"/>
    </xf>
    <xf numFmtId="0" fontId="172" fillId="0" borderId="26" xfId="0" applyFont="1" applyFill="1" applyBorder="1" applyAlignment="1">
      <alignment horizontal="center" vertical="top"/>
    </xf>
    <xf numFmtId="0" fontId="172" fillId="0" borderId="33" xfId="0" applyFont="1" applyFill="1" applyBorder="1" applyAlignment="1">
      <alignment horizontal="center" vertical="top"/>
    </xf>
    <xf numFmtId="0" fontId="172" fillId="0" borderId="30" xfId="0" applyFont="1" applyFill="1" applyBorder="1" applyAlignment="1">
      <alignment horizontal="center" vertical="top"/>
    </xf>
    <xf numFmtId="0" fontId="172" fillId="0" borderId="19" xfId="0" applyFont="1" applyFill="1" applyBorder="1" applyAlignment="1">
      <alignment horizontal="center" vertical="top"/>
    </xf>
    <xf numFmtId="3" fontId="171" fillId="0" borderId="19" xfId="0" applyNumberFormat="1" applyFont="1" applyBorder="1" applyAlignment="1">
      <alignment horizontal="center" vertical="center" wrapText="1"/>
    </xf>
    <xf numFmtId="0" fontId="171" fillId="0" borderId="19" xfId="0" applyFont="1" applyBorder="1" applyAlignment="1">
      <alignment vertical="center" wrapText="1"/>
    </xf>
    <xf numFmtId="0" fontId="171" fillId="0" borderId="19" xfId="0" applyFont="1" applyBorder="1" applyAlignment="1">
      <alignment horizontal="left" vertical="center" wrapText="1"/>
    </xf>
    <xf numFmtId="0" fontId="196" fillId="0" borderId="25" xfId="0" applyFont="1" applyFill="1" applyBorder="1" applyAlignment="1">
      <alignment vertical="top"/>
    </xf>
    <xf numFmtId="0" fontId="200" fillId="0" borderId="19" xfId="0" applyFont="1" applyFill="1" applyBorder="1" applyAlignment="1">
      <alignment vertical="top"/>
    </xf>
    <xf numFmtId="0" fontId="200" fillId="0" borderId="26" xfId="0" applyFont="1" applyFill="1" applyBorder="1" applyAlignment="1">
      <alignment vertical="top"/>
    </xf>
    <xf numFmtId="0" fontId="171" fillId="0" borderId="1" xfId="0" applyFont="1" applyBorder="1" applyAlignment="1">
      <alignment vertical="center" wrapText="1"/>
    </xf>
    <xf numFmtId="0" fontId="189" fillId="0" borderId="25" xfId="0" applyFont="1" applyBorder="1" applyAlignment="1">
      <alignment vertical="center" wrapText="1"/>
    </xf>
    <xf numFmtId="0" fontId="173" fillId="0" borderId="25" xfId="0" applyFont="1" applyBorder="1" applyAlignment="1">
      <alignment vertical="center" wrapText="1"/>
    </xf>
    <xf numFmtId="0" fontId="30" fillId="0" borderId="37" xfId="0" applyFont="1" applyFill="1" applyBorder="1" applyAlignment="1">
      <alignment vertical="top"/>
    </xf>
    <xf numFmtId="49" fontId="193" fillId="36" borderId="25" xfId="0" applyNumberFormat="1" applyFont="1" applyFill="1" applyBorder="1" applyAlignment="1">
      <alignment horizontal="justify" vertical="center" wrapText="1"/>
    </xf>
    <xf numFmtId="183" fontId="193" fillId="36" borderId="19" xfId="43" applyNumberFormat="1" applyFont="1" applyFill="1" applyBorder="1" applyAlignment="1">
      <alignment horizontal="center" vertical="center"/>
    </xf>
    <xf numFmtId="183" fontId="193" fillId="0" borderId="24" xfId="43" applyNumberFormat="1" applyFont="1" applyBorder="1" applyAlignment="1">
      <alignment horizontal="justify" wrapText="1"/>
    </xf>
    <xf numFmtId="0" fontId="58" fillId="0" borderId="20" xfId="0" applyFont="1" applyBorder="1" applyAlignment="1">
      <alignment horizontal="left" vertical="center" wrapText="1"/>
    </xf>
    <xf numFmtId="0" fontId="58" fillId="0" borderId="38" xfId="0" applyFont="1" applyBorder="1" applyAlignment="1">
      <alignment horizontal="center" vertical="center" wrapText="1"/>
    </xf>
    <xf numFmtId="0" fontId="63" fillId="0" borderId="38" xfId="0" applyFont="1" applyBorder="1" applyAlignment="1">
      <alignment horizontal="center" vertical="center" wrapText="1"/>
    </xf>
    <xf numFmtId="183" fontId="63" fillId="0" borderId="38" xfId="43" applyNumberFormat="1" applyFont="1" applyBorder="1" applyAlignment="1">
      <alignment horizontal="center" vertical="center" wrapText="1"/>
    </xf>
    <xf numFmtId="0" fontId="58" fillId="0" borderId="20" xfId="0" applyFont="1" applyBorder="1" applyAlignment="1">
      <alignment horizontal="left" vertical="top" wrapText="1"/>
    </xf>
    <xf numFmtId="0" fontId="58" fillId="36" borderId="20" xfId="0" applyFont="1" applyFill="1" applyBorder="1" applyAlignment="1">
      <alignment horizontal="center" vertical="center" wrapText="1"/>
    </xf>
    <xf numFmtId="0" fontId="58" fillId="36" borderId="20" xfId="0" applyFont="1" applyFill="1" applyBorder="1" applyAlignment="1">
      <alignment horizontal="center" vertical="top" wrapText="1"/>
    </xf>
    <xf numFmtId="0" fontId="58" fillId="36" borderId="39" xfId="0" applyFont="1" applyFill="1" applyBorder="1" applyAlignment="1">
      <alignment horizontal="center" vertical="top" wrapText="1"/>
    </xf>
    <xf numFmtId="0" fontId="58" fillId="0" borderId="20" xfId="0" applyFont="1" applyBorder="1" applyAlignment="1">
      <alignment vertical="center" wrapText="1"/>
    </xf>
    <xf numFmtId="182" fontId="212" fillId="36" borderId="19" xfId="43" applyNumberFormat="1" applyFont="1" applyFill="1" applyBorder="1" applyAlignment="1">
      <alignment horizontal="center" vertical="center" wrapText="1"/>
    </xf>
    <xf numFmtId="182" fontId="212" fillId="36" borderId="19" xfId="0" applyNumberFormat="1" applyFont="1" applyFill="1" applyBorder="1" applyAlignment="1">
      <alignment/>
    </xf>
    <xf numFmtId="0" fontId="56" fillId="38" borderId="20" xfId="0" applyFont="1" applyFill="1" applyBorder="1" applyAlignment="1">
      <alignment horizontal="center" vertical="top"/>
    </xf>
    <xf numFmtId="0" fontId="56" fillId="38" borderId="20" xfId="0" applyFont="1" applyFill="1" applyBorder="1" applyAlignment="1">
      <alignment horizontal="center" vertical="top" wrapText="1"/>
    </xf>
    <xf numFmtId="0" fontId="56" fillId="38" borderId="20" xfId="0" applyFont="1" applyFill="1" applyBorder="1" applyAlignment="1">
      <alignment horizontal="center" vertical="center" wrapText="1"/>
    </xf>
    <xf numFmtId="183" fontId="58" fillId="0" borderId="38" xfId="43" applyNumberFormat="1" applyFont="1" applyBorder="1" applyAlignment="1">
      <alignment horizontal="center" vertical="center" wrapText="1"/>
    </xf>
    <xf numFmtId="0" fontId="58" fillId="0" borderId="0" xfId="0" applyFont="1" applyAlignment="1">
      <alignment horizontal="justify" vertical="center" wrapText="1"/>
    </xf>
    <xf numFmtId="3" fontId="223" fillId="0" borderId="20" xfId="0" applyNumberFormat="1" applyFont="1" applyBorder="1" applyAlignment="1">
      <alignment horizontal="right" vertical="center" wrapText="1"/>
    </xf>
    <xf numFmtId="183" fontId="224" fillId="0" borderId="19" xfId="43" applyNumberFormat="1" applyFont="1" applyBorder="1" applyAlignment="1">
      <alignment horizontal="right" wrapText="1"/>
    </xf>
    <xf numFmtId="49" fontId="189" fillId="36" borderId="25" xfId="0" applyNumberFormat="1" applyFont="1" applyFill="1" applyBorder="1" applyAlignment="1">
      <alignment vertical="center" wrapText="1"/>
    </xf>
    <xf numFmtId="0" fontId="189" fillId="0" borderId="19" xfId="0" applyFont="1" applyFill="1" applyBorder="1" applyAlignment="1">
      <alignment horizontal="left" vertical="center" wrapText="1"/>
    </xf>
    <xf numFmtId="49" fontId="193" fillId="36" borderId="26" xfId="0" applyNumberFormat="1" applyFont="1" applyFill="1" applyBorder="1" applyAlignment="1" quotePrefix="1">
      <alignment horizontal="center" vertical="top" wrapText="1"/>
    </xf>
    <xf numFmtId="3" fontId="1" fillId="36" borderId="19" xfId="0" applyNumberFormat="1" applyFont="1" applyFill="1" applyBorder="1" applyAlignment="1">
      <alignment horizontal="right" vertical="top"/>
    </xf>
    <xf numFmtId="3" fontId="1" fillId="36" borderId="22" xfId="0" applyNumberFormat="1" applyFont="1" applyFill="1" applyBorder="1" applyAlignment="1">
      <alignment horizontal="right" vertical="top"/>
    </xf>
    <xf numFmtId="0" fontId="173" fillId="0" borderId="19" xfId="0" applyFont="1" applyFill="1" applyBorder="1" applyAlignment="1">
      <alignment horizontal="left" vertical="center" wrapText="1"/>
    </xf>
    <xf numFmtId="0" fontId="56" fillId="38" borderId="20" xfId="0" applyFont="1" applyFill="1" applyBorder="1" applyAlignment="1">
      <alignment horizontal="center" vertical="center"/>
    </xf>
    <xf numFmtId="0" fontId="193" fillId="0" borderId="25" xfId="0" applyFont="1" applyFill="1" applyBorder="1" applyAlignment="1" quotePrefix="1">
      <alignment vertical="center" wrapText="1"/>
    </xf>
    <xf numFmtId="3" fontId="193" fillId="0" borderId="24" xfId="0" applyNumberFormat="1" applyFont="1" applyFill="1" applyBorder="1" applyAlignment="1">
      <alignment horizontal="right" vertical="center"/>
    </xf>
    <xf numFmtId="0" fontId="210" fillId="0" borderId="0" xfId="0" applyFont="1" applyFill="1" applyAlignment="1">
      <alignment vertical="top"/>
    </xf>
    <xf numFmtId="183" fontId="58" fillId="0" borderId="38" xfId="45" applyNumberFormat="1" applyFont="1" applyBorder="1" applyAlignment="1">
      <alignment horizontal="center" vertical="center" wrapText="1"/>
    </xf>
    <xf numFmtId="183" fontId="58" fillId="0" borderId="20" xfId="45" applyNumberFormat="1" applyFont="1" applyBorder="1" applyAlignment="1">
      <alignment horizontal="center" vertical="center" wrapText="1"/>
    </xf>
    <xf numFmtId="0" fontId="194" fillId="36" borderId="1" xfId="0" applyFont="1" applyFill="1" applyBorder="1" applyAlignment="1">
      <alignment horizontal="center" vertical="center" wrapText="1"/>
    </xf>
    <xf numFmtId="3" fontId="171" fillId="0" borderId="27" xfId="0" applyNumberFormat="1" applyFont="1" applyFill="1" applyBorder="1" applyAlignment="1">
      <alignment horizontal="right" vertical="center"/>
    </xf>
    <xf numFmtId="0" fontId="3" fillId="0" borderId="26" xfId="0" applyFont="1" applyFill="1" applyBorder="1" applyAlignment="1">
      <alignment vertical="top"/>
    </xf>
    <xf numFmtId="0" fontId="171" fillId="0" borderId="27" xfId="0" applyFont="1" applyFill="1" applyBorder="1" applyAlignment="1">
      <alignment horizontal="center" vertical="top" wrapText="1"/>
    </xf>
    <xf numFmtId="0" fontId="171" fillId="0" borderId="19" xfId="0" applyFont="1" applyFill="1" applyBorder="1" applyAlignment="1">
      <alignment horizontal="center" vertical="top" wrapText="1"/>
    </xf>
    <xf numFmtId="0" fontId="172" fillId="0" borderId="19" xfId="0" applyFont="1" applyFill="1" applyBorder="1" applyAlignment="1">
      <alignment horizontal="center"/>
    </xf>
    <xf numFmtId="0" fontId="172" fillId="0" borderId="19" xfId="0" applyFont="1" applyBorder="1" applyAlignment="1">
      <alignment horizontal="center"/>
    </xf>
    <xf numFmtId="0" fontId="172" fillId="0" borderId="19" xfId="0" applyFont="1" applyFill="1" applyBorder="1" applyAlignment="1">
      <alignment/>
    </xf>
    <xf numFmtId="0" fontId="172" fillId="0" borderId="19" xfId="0" applyFont="1" applyBorder="1" applyAlignment="1" quotePrefix="1">
      <alignment horizontal="left" vertical="center" wrapText="1" indent="1"/>
    </xf>
    <xf numFmtId="0" fontId="172" fillId="0" borderId="19" xfId="0" applyFont="1" applyFill="1" applyBorder="1" applyAlignment="1">
      <alignment horizontal="left" vertical="center" wrapText="1" indent="1"/>
    </xf>
    <xf numFmtId="0" fontId="172" fillId="0" borderId="19" xfId="0" applyFont="1" applyFill="1" applyBorder="1" applyAlignment="1">
      <alignment horizontal="left" vertical="center" wrapText="1"/>
    </xf>
    <xf numFmtId="0" fontId="172" fillId="0" borderId="19" xfId="0" applyFont="1" applyBorder="1" applyAlignment="1">
      <alignment horizontal="left" wrapText="1" indent="1"/>
    </xf>
    <xf numFmtId="0" fontId="172" fillId="0" borderId="26" xfId="0" applyFont="1" applyFill="1" applyBorder="1" applyAlignment="1">
      <alignment vertical="top"/>
    </xf>
    <xf numFmtId="0" fontId="173" fillId="0" borderId="19" xfId="0" applyFont="1" applyBorder="1" applyAlignment="1">
      <alignment wrapText="1"/>
    </xf>
    <xf numFmtId="0" fontId="172" fillId="0" borderId="19" xfId="0" applyFont="1" applyBorder="1" applyAlignment="1">
      <alignment horizontal="center" vertical="center" wrapText="1"/>
    </xf>
    <xf numFmtId="0" fontId="189" fillId="0" borderId="19" xfId="0" applyFont="1" applyFill="1" applyBorder="1" applyAlignment="1">
      <alignment horizontal="left" vertical="center" wrapText="1"/>
    </xf>
    <xf numFmtId="0" fontId="172" fillId="0" borderId="17" xfId="0" applyFont="1" applyFill="1" applyBorder="1" applyAlignment="1">
      <alignment horizontal="center"/>
    </xf>
    <xf numFmtId="0" fontId="173" fillId="0" borderId="19" xfId="0" applyFont="1" applyFill="1" applyBorder="1" applyAlignment="1">
      <alignment wrapText="1"/>
    </xf>
    <xf numFmtId="0" fontId="173" fillId="0" borderId="19" xfId="0" applyFont="1" applyFill="1" applyBorder="1" applyAlignment="1">
      <alignment/>
    </xf>
    <xf numFmtId="0" fontId="173" fillId="0" borderId="17" xfId="0" applyFont="1" applyFill="1" applyBorder="1" applyAlignment="1">
      <alignment vertical="center" wrapText="1"/>
    </xf>
    <xf numFmtId="0" fontId="173" fillId="0" borderId="19" xfId="0" applyFont="1" applyFill="1" applyBorder="1" applyAlignment="1">
      <alignment vertical="center" wrapText="1"/>
    </xf>
    <xf numFmtId="0" fontId="173" fillId="0" borderId="19" xfId="0" applyFont="1" applyBorder="1" applyAlignment="1">
      <alignment/>
    </xf>
    <xf numFmtId="3" fontId="63" fillId="0" borderId="0" xfId="0" applyNumberFormat="1" applyFont="1" applyAlignment="1">
      <alignment/>
    </xf>
    <xf numFmtId="0" fontId="223" fillId="0" borderId="20" xfId="0" applyFont="1" applyBorder="1" applyAlignment="1">
      <alignment horizontal="center" vertical="center" wrapText="1"/>
    </xf>
    <xf numFmtId="0" fontId="172" fillId="0" borderId="19" xfId="0" applyFont="1" applyBorder="1" applyAlignment="1" quotePrefix="1">
      <alignment vertical="center" wrapText="1"/>
    </xf>
    <xf numFmtId="0" fontId="172" fillId="0" borderId="19" xfId="0" applyFont="1" applyBorder="1" applyAlignment="1" quotePrefix="1">
      <alignment horizontal="left" indent="1"/>
    </xf>
    <xf numFmtId="0" fontId="172" fillId="0" borderId="19" xfId="0" applyFont="1" applyBorder="1" applyAlignment="1" quotePrefix="1">
      <alignment horizontal="left" wrapText="1" indent="1"/>
    </xf>
    <xf numFmtId="0" fontId="172" fillId="0" borderId="19" xfId="0" applyFont="1" applyBorder="1" applyAlignment="1" quotePrefix="1">
      <alignment wrapText="1"/>
    </xf>
    <xf numFmtId="0" fontId="172" fillId="0" borderId="19" xfId="0" applyFont="1" applyBorder="1" applyAlignment="1" quotePrefix="1">
      <alignment/>
    </xf>
    <xf numFmtId="49" fontId="193" fillId="0" borderId="19" xfId="0" applyNumberFormat="1" applyFont="1" applyFill="1" applyBorder="1" applyAlignment="1" quotePrefix="1">
      <alignment horizontal="left" vertical="top" wrapText="1"/>
    </xf>
    <xf numFmtId="0" fontId="196" fillId="0" borderId="29" xfId="0" applyFont="1" applyFill="1" applyBorder="1" applyAlignment="1">
      <alignment horizontal="left" vertical="center" wrapText="1"/>
    </xf>
    <xf numFmtId="0" fontId="70" fillId="0" borderId="0" xfId="0" applyFont="1" applyAlignment="1">
      <alignment vertical="center" wrapText="1"/>
    </xf>
    <xf numFmtId="0" fontId="58" fillId="0" borderId="20" xfId="0" applyFont="1" applyBorder="1" applyAlignment="1">
      <alignment horizontal="center" vertical="center" wrapText="1"/>
    </xf>
    <xf numFmtId="0" fontId="199" fillId="0" borderId="19" xfId="0" applyFont="1" applyBorder="1" applyAlignment="1">
      <alignment horizontal="center" vertical="center" wrapText="1"/>
    </xf>
    <xf numFmtId="0" fontId="182" fillId="0" borderId="27" xfId="0" applyFont="1" applyFill="1" applyBorder="1" applyAlignment="1">
      <alignment vertical="top"/>
    </xf>
    <xf numFmtId="0" fontId="174" fillId="0" borderId="29" xfId="0" applyFont="1" applyFill="1" applyBorder="1" applyAlignment="1">
      <alignment horizontal="center" vertical="center"/>
    </xf>
    <xf numFmtId="0" fontId="174" fillId="0" borderId="25" xfId="0" applyFont="1" applyFill="1" applyBorder="1" applyAlignment="1">
      <alignment horizontal="center" vertical="center"/>
    </xf>
    <xf numFmtId="3" fontId="171" fillId="0" borderId="29" xfId="0" applyNumberFormat="1" applyFont="1" applyFill="1" applyBorder="1" applyAlignment="1">
      <alignment horizontal="right" vertical="top"/>
    </xf>
    <xf numFmtId="3" fontId="171" fillId="0" borderId="25" xfId="0" applyNumberFormat="1" applyFont="1" applyFill="1" applyBorder="1" applyAlignment="1">
      <alignment horizontal="right" vertical="top"/>
    </xf>
    <xf numFmtId="0" fontId="194" fillId="0" borderId="25" xfId="0" applyNumberFormat="1" applyFont="1" applyBorder="1" applyAlignment="1" quotePrefix="1">
      <alignment horizontal="justify" wrapText="1"/>
    </xf>
    <xf numFmtId="0" fontId="194" fillId="0" borderId="19" xfId="0" applyNumberFormat="1" applyFont="1" applyBorder="1" applyAlignment="1" quotePrefix="1">
      <alignment horizontal="justify" wrapText="1"/>
    </xf>
    <xf numFmtId="183" fontId="193" fillId="0" borderId="24" xfId="43" applyNumberFormat="1" applyFont="1" applyBorder="1" applyAlignment="1" quotePrefix="1">
      <alignment horizontal="right" wrapText="1"/>
    </xf>
    <xf numFmtId="0" fontId="193" fillId="0" borderId="29" xfId="0" applyFont="1" applyFill="1" applyBorder="1" applyAlignment="1">
      <alignment horizontal="left" vertical="center" wrapText="1"/>
    </xf>
    <xf numFmtId="0" fontId="193" fillId="36" borderId="25" xfId="0" applyFont="1" applyFill="1" applyBorder="1" applyAlignment="1">
      <alignment horizontal="left" vertical="center"/>
    </xf>
    <xf numFmtId="0" fontId="100" fillId="0" borderId="29" xfId="0" applyFont="1" applyBorder="1" applyAlignment="1">
      <alignment vertical="center" wrapText="1"/>
    </xf>
    <xf numFmtId="0" fontId="195" fillId="0" borderId="29" xfId="0" applyFont="1" applyBorder="1" applyAlignment="1">
      <alignment horizontal="center" vertical="center" wrapText="1"/>
    </xf>
    <xf numFmtId="0" fontId="217" fillId="0" borderId="29" xfId="0" applyFont="1" applyBorder="1" applyAlignment="1">
      <alignment vertical="center" wrapText="1"/>
    </xf>
    <xf numFmtId="183" fontId="195" fillId="0" borderId="19" xfId="43" applyNumberFormat="1" applyFont="1" applyBorder="1" applyAlignment="1">
      <alignment vertical="center" wrapText="1"/>
    </xf>
    <xf numFmtId="0" fontId="217" fillId="0" borderId="25" xfId="0" applyFont="1" applyBorder="1" applyAlignment="1">
      <alignment vertical="center" wrapText="1"/>
    </xf>
    <xf numFmtId="183" fontId="207" fillId="36" borderId="19" xfId="43" applyNumberFormat="1" applyFont="1" applyFill="1" applyBorder="1" applyAlignment="1">
      <alignment horizontal="right" vertical="center"/>
    </xf>
    <xf numFmtId="4" fontId="211" fillId="36" borderId="19" xfId="0" applyNumberFormat="1" applyFont="1" applyFill="1" applyBorder="1" applyAlignment="1">
      <alignment horizontal="right" vertical="center"/>
    </xf>
    <xf numFmtId="3" fontId="1" fillId="36" borderId="19" xfId="0" applyNumberFormat="1" applyFont="1" applyFill="1" applyBorder="1" applyAlignment="1">
      <alignment horizontal="right" vertical="center"/>
    </xf>
    <xf numFmtId="3" fontId="32" fillId="36" borderId="0" xfId="0" applyNumberFormat="1" applyFont="1" applyFill="1" applyAlignment="1">
      <alignment horizontal="right" vertical="center"/>
    </xf>
    <xf numFmtId="3" fontId="4" fillId="36" borderId="0" xfId="0" applyNumberFormat="1" applyFont="1" applyFill="1" applyAlignment="1">
      <alignment horizontal="right" vertical="center"/>
    </xf>
    <xf numFmtId="49" fontId="196" fillId="36" borderId="19" xfId="0" applyNumberFormat="1" applyFont="1" applyFill="1" applyBorder="1" applyAlignment="1" quotePrefix="1">
      <alignment horizontal="left" vertical="top" wrapText="1"/>
    </xf>
    <xf numFmtId="0" fontId="63" fillId="0" borderId="20" xfId="0" applyFont="1" applyBorder="1" applyAlignment="1">
      <alignment horizontal="center" vertical="center" wrapText="1"/>
    </xf>
    <xf numFmtId="3" fontId="49" fillId="36" borderId="0" xfId="0" applyNumberFormat="1" applyFont="1" applyFill="1" applyAlignment="1">
      <alignment vertical="center" wrapText="1"/>
    </xf>
    <xf numFmtId="0" fontId="191" fillId="36" borderId="30" xfId="0" applyFont="1" applyFill="1" applyBorder="1" applyAlignment="1">
      <alignment horizontal="center" vertical="center"/>
    </xf>
    <xf numFmtId="3" fontId="191" fillId="36" borderId="24" xfId="0" applyNumberFormat="1" applyFont="1" applyFill="1" applyBorder="1" applyAlignment="1">
      <alignment horizontal="right" vertical="top"/>
    </xf>
    <xf numFmtId="49" fontId="193" fillId="36" borderId="29" xfId="0" applyNumberFormat="1" applyFont="1" applyFill="1" applyBorder="1" applyAlignment="1" quotePrefix="1">
      <alignment vertical="top" wrapText="1"/>
    </xf>
    <xf numFmtId="0" fontId="195" fillId="36" borderId="27" xfId="0" applyFont="1" applyFill="1" applyBorder="1" applyAlignment="1">
      <alignment horizontal="center" vertical="top"/>
    </xf>
    <xf numFmtId="3" fontId="191" fillId="36" borderId="27" xfId="0" applyNumberFormat="1" applyFont="1" applyFill="1" applyBorder="1" applyAlignment="1">
      <alignment horizontal="right" vertical="top"/>
    </xf>
    <xf numFmtId="0" fontId="199" fillId="0" borderId="25" xfId="0" applyFont="1" applyFill="1" applyBorder="1" applyAlignment="1">
      <alignment horizontal="center" vertical="top"/>
    </xf>
    <xf numFmtId="0" fontId="193" fillId="0" borderId="25" xfId="0" applyFont="1" applyFill="1" applyBorder="1" applyAlignment="1">
      <alignment horizontal="center" vertical="center" wrapText="1"/>
    </xf>
    <xf numFmtId="0" fontId="70" fillId="36" borderId="0" xfId="0" applyFont="1" applyFill="1" applyAlignment="1">
      <alignment vertical="center" wrapText="1"/>
    </xf>
    <xf numFmtId="0" fontId="198" fillId="0" borderId="19" xfId="0" applyFont="1" applyBorder="1" applyAlignment="1">
      <alignment horizontal="center" vertical="center"/>
    </xf>
    <xf numFmtId="49" fontId="60" fillId="37" borderId="26" xfId="0" applyNumberFormat="1" applyFont="1" applyFill="1" applyBorder="1" applyAlignment="1">
      <alignment horizontal="left" vertical="center" wrapText="1"/>
    </xf>
    <xf numFmtId="49" fontId="60" fillId="37" borderId="30" xfId="0" applyNumberFormat="1" applyFont="1" applyFill="1" applyBorder="1" applyAlignment="1">
      <alignment horizontal="left" vertical="center" wrapText="1"/>
    </xf>
    <xf numFmtId="49" fontId="60" fillId="36" borderId="30" xfId="0" applyNumberFormat="1" applyFont="1" applyFill="1" applyBorder="1" applyAlignment="1">
      <alignment horizontal="left" vertical="center" wrapText="1"/>
    </xf>
    <xf numFmtId="49" fontId="60" fillId="36" borderId="19" xfId="0" applyNumberFormat="1" applyFont="1" applyFill="1" applyBorder="1" applyAlignment="1">
      <alignment horizontal="left" vertical="center" wrapText="1"/>
    </xf>
    <xf numFmtId="49" fontId="60" fillId="36" borderId="26" xfId="0" applyNumberFormat="1" applyFont="1" applyFill="1" applyBorder="1" applyAlignment="1">
      <alignment horizontal="left" vertical="center" wrapText="1"/>
    </xf>
    <xf numFmtId="3" fontId="38" fillId="36" borderId="19" xfId="0" applyNumberFormat="1" applyFont="1" applyFill="1" applyBorder="1" applyAlignment="1">
      <alignment horizontal="right" vertical="top"/>
    </xf>
    <xf numFmtId="0" fontId="188" fillId="0" borderId="19" xfId="0" applyFont="1" applyFill="1" applyBorder="1" applyAlignment="1">
      <alignment horizontal="center"/>
    </xf>
    <xf numFmtId="0" fontId="204" fillId="0" borderId="19" xfId="0" applyFont="1" applyBorder="1" applyAlignment="1">
      <alignment horizontal="center" vertical="center" wrapText="1"/>
    </xf>
    <xf numFmtId="0" fontId="100" fillId="0" borderId="24" xfId="0" applyFont="1" applyBorder="1" applyAlignment="1">
      <alignment wrapText="1"/>
    </xf>
    <xf numFmtId="0" fontId="171" fillId="0" borderId="25" xfId="0" applyFont="1" applyFill="1" applyBorder="1" applyAlignment="1">
      <alignment vertical="center" wrapText="1"/>
    </xf>
    <xf numFmtId="183" fontId="172" fillId="0" borderId="19" xfId="43" applyNumberFormat="1" applyFont="1" applyBorder="1" applyAlignment="1">
      <alignment wrapText="1"/>
    </xf>
    <xf numFmtId="0" fontId="172" fillId="0" borderId="19" xfId="0" applyFont="1" applyBorder="1" applyAlignment="1">
      <alignment horizontal="center" wrapText="1"/>
    </xf>
    <xf numFmtId="49" fontId="193" fillId="36" borderId="24" xfId="0" applyNumberFormat="1" applyFont="1" applyFill="1" applyBorder="1" applyAlignment="1" quotePrefix="1">
      <alignment horizontal="center" vertical="top" wrapText="1"/>
    </xf>
    <xf numFmtId="49" fontId="60" fillId="37" borderId="21" xfId="0" applyNumberFormat="1" applyFont="1" applyFill="1" applyBorder="1" applyAlignment="1">
      <alignment horizontal="left" vertical="top" wrapText="1"/>
    </xf>
    <xf numFmtId="0" fontId="32" fillId="0" borderId="21" xfId="0" applyFont="1" applyFill="1" applyBorder="1" applyAlignment="1">
      <alignment horizontal="center" vertical="center"/>
    </xf>
    <xf numFmtId="0" fontId="62" fillId="0" borderId="21" xfId="0" applyFont="1" applyFill="1" applyBorder="1" applyAlignment="1">
      <alignment horizontal="center" vertical="top"/>
    </xf>
    <xf numFmtId="0" fontId="62" fillId="0" borderId="21" xfId="0" applyFont="1" applyFill="1" applyBorder="1" applyAlignment="1">
      <alignment horizontal="center" vertical="center"/>
    </xf>
    <xf numFmtId="3" fontId="62" fillId="0" borderId="21" xfId="0" applyNumberFormat="1" applyFont="1" applyFill="1" applyBorder="1" applyAlignment="1">
      <alignment horizontal="right" vertical="top"/>
    </xf>
    <xf numFmtId="0" fontId="4" fillId="0" borderId="19" xfId="0" applyFont="1" applyFill="1" applyBorder="1" applyAlignment="1">
      <alignment horizontal="center" vertical="top"/>
    </xf>
    <xf numFmtId="3" fontId="4" fillId="36" borderId="19" xfId="0" applyNumberFormat="1" applyFont="1" applyFill="1" applyBorder="1" applyAlignment="1">
      <alignment horizontal="right"/>
    </xf>
    <xf numFmtId="0" fontId="5" fillId="0" borderId="22" xfId="0" applyFont="1" applyFill="1" applyBorder="1" applyAlignment="1">
      <alignment horizontal="center" vertical="center"/>
    </xf>
    <xf numFmtId="49" fontId="4" fillId="0" borderId="22" xfId="0" applyNumberFormat="1" applyFont="1" applyFill="1" applyBorder="1" applyAlignment="1">
      <alignment vertical="top" wrapText="1"/>
    </xf>
    <xf numFmtId="0" fontId="4" fillId="0" borderId="22" xfId="0" applyFont="1" applyFill="1" applyBorder="1" applyAlignment="1">
      <alignment horizontal="center" vertical="top"/>
    </xf>
    <xf numFmtId="0" fontId="4" fillId="0" borderId="22" xfId="0" applyFont="1" applyFill="1" applyBorder="1" applyAlignment="1">
      <alignment horizontal="center" vertical="center"/>
    </xf>
    <xf numFmtId="3" fontId="4" fillId="0" borderId="22" xfId="0" applyNumberFormat="1" applyFont="1" applyFill="1" applyBorder="1" applyAlignment="1">
      <alignment horizontal="right" vertical="top"/>
    </xf>
    <xf numFmtId="0" fontId="5" fillId="0" borderId="1" xfId="0" applyFont="1" applyFill="1" applyBorder="1" applyAlignment="1">
      <alignment horizontal="center" vertical="center"/>
    </xf>
    <xf numFmtId="0" fontId="193" fillId="0" borderId="19" xfId="0" applyFont="1" applyBorder="1" applyAlignment="1">
      <alignment vertical="center"/>
    </xf>
    <xf numFmtId="183" fontId="193" fillId="0" borderId="24" xfId="43" applyNumberFormat="1" applyFont="1" applyBorder="1" applyAlignment="1">
      <alignment vertical="center"/>
    </xf>
    <xf numFmtId="0" fontId="196" fillId="0" borderId="25" xfId="0" applyFont="1" applyBorder="1" applyAlignment="1">
      <alignment/>
    </xf>
    <xf numFmtId="49" fontId="196" fillId="36" borderId="24" xfId="0" applyNumberFormat="1" applyFont="1" applyFill="1" applyBorder="1" applyAlignment="1" quotePrefix="1">
      <alignment horizontal="center" vertical="top" wrapText="1"/>
    </xf>
    <xf numFmtId="49" fontId="196" fillId="36" borderId="26" xfId="0" applyNumberFormat="1" applyFont="1" applyFill="1" applyBorder="1" applyAlignment="1" quotePrefix="1">
      <alignment horizontal="center" vertical="top" wrapText="1"/>
    </xf>
    <xf numFmtId="183" fontId="196" fillId="36" borderId="19" xfId="43" applyNumberFormat="1" applyFont="1" applyFill="1" applyBorder="1" applyAlignment="1" quotePrefix="1">
      <alignment horizontal="right" vertical="top" wrapText="1"/>
    </xf>
    <xf numFmtId="49" fontId="196" fillId="36" borderId="19" xfId="0" applyNumberFormat="1" applyFont="1" applyFill="1" applyBorder="1" applyAlignment="1" quotePrefix="1">
      <alignment horizontal="center" vertical="top" wrapText="1"/>
    </xf>
    <xf numFmtId="0" fontId="211" fillId="0" borderId="25" xfId="0" applyFont="1" applyBorder="1" applyAlignment="1">
      <alignment/>
    </xf>
    <xf numFmtId="183" fontId="193" fillId="0" borderId="19" xfId="43" applyNumberFormat="1" applyFont="1" applyBorder="1" applyAlignment="1">
      <alignment vertical="center"/>
    </xf>
    <xf numFmtId="183" fontId="193" fillId="36" borderId="24" xfId="43" applyNumberFormat="1" applyFont="1" applyFill="1" applyBorder="1" applyAlignment="1">
      <alignment horizontal="right" vertical="top"/>
    </xf>
    <xf numFmtId="0" fontId="188" fillId="0" borderId="19" xfId="0" applyFont="1" applyFill="1" applyBorder="1" applyAlignment="1" quotePrefix="1">
      <alignment horizontal="center"/>
    </xf>
    <xf numFmtId="0" fontId="204" fillId="0" borderId="19" xfId="0" applyFont="1" applyBorder="1" applyAlignment="1">
      <alignment horizontal="center"/>
    </xf>
    <xf numFmtId="49" fontId="212" fillId="0" borderId="25" xfId="0" applyNumberFormat="1" applyFont="1" applyFill="1" applyBorder="1" applyAlignment="1">
      <alignment vertical="center" wrapText="1"/>
    </xf>
    <xf numFmtId="0" fontId="50" fillId="36" borderId="0" xfId="0" applyFont="1" applyFill="1" applyAlignment="1">
      <alignment horizontal="center" vertical="top"/>
    </xf>
    <xf numFmtId="3" fontId="69" fillId="36" borderId="17" xfId="0" applyNumberFormat="1" applyFont="1" applyFill="1" applyBorder="1" applyAlignment="1">
      <alignment horizontal="center" vertical="center"/>
    </xf>
    <xf numFmtId="0" fontId="69" fillId="36" borderId="1" xfId="0" applyFont="1" applyFill="1" applyBorder="1" applyAlignment="1">
      <alignment horizontal="center" vertical="center" wrapText="1"/>
    </xf>
    <xf numFmtId="0" fontId="69" fillId="36" borderId="38" xfId="0" applyFont="1" applyFill="1" applyBorder="1" applyAlignment="1">
      <alignment horizontal="center" vertical="center"/>
    </xf>
    <xf numFmtId="0" fontId="175" fillId="36" borderId="21" xfId="0" applyFont="1" applyFill="1" applyBorder="1" applyAlignment="1">
      <alignment horizontal="center" vertical="center" wrapText="1"/>
    </xf>
    <xf numFmtId="0" fontId="179" fillId="36" borderId="19" xfId="0" applyFont="1" applyFill="1" applyBorder="1" applyAlignment="1">
      <alignment horizontal="justify" vertical="center"/>
    </xf>
    <xf numFmtId="3" fontId="214" fillId="36" borderId="21" xfId="0" applyNumberFormat="1" applyFont="1" applyFill="1" applyBorder="1" applyAlignment="1">
      <alignment horizontal="right" vertical="center"/>
    </xf>
    <xf numFmtId="3" fontId="214" fillId="36" borderId="19" xfId="0" applyNumberFormat="1" applyFont="1" applyFill="1" applyBorder="1" applyAlignment="1">
      <alignment horizontal="right" vertical="center"/>
    </xf>
    <xf numFmtId="0" fontId="179" fillId="36" borderId="19" xfId="0" applyFont="1" applyFill="1" applyBorder="1" applyAlignment="1">
      <alignment horizontal="left" vertical="center" wrapText="1"/>
    </xf>
    <xf numFmtId="0" fontId="179" fillId="36" borderId="19" xfId="0" applyFont="1" applyFill="1" applyBorder="1" applyAlignment="1">
      <alignment horizontal="left" vertical="top" wrapText="1"/>
    </xf>
    <xf numFmtId="0" fontId="204" fillId="36" borderId="19" xfId="0" applyFont="1" applyFill="1" applyBorder="1" applyAlignment="1">
      <alignment horizontal="right" vertical="center"/>
    </xf>
    <xf numFmtId="183" fontId="198" fillId="36" borderId="19" xfId="43" applyNumberFormat="1" applyFont="1" applyFill="1" applyBorder="1" applyAlignment="1">
      <alignment horizontal="right" vertical="center"/>
    </xf>
    <xf numFmtId="3" fontId="214" fillId="36" borderId="19" xfId="0" applyNumberFormat="1" applyFont="1" applyFill="1" applyBorder="1" applyAlignment="1">
      <alignment horizontal="right" vertical="center" wrapText="1"/>
    </xf>
    <xf numFmtId="0" fontId="204" fillId="36" borderId="19" xfId="0" applyFont="1" applyFill="1" applyBorder="1" applyAlignment="1">
      <alignment horizontal="right" vertical="center" wrapText="1"/>
    </xf>
    <xf numFmtId="49" fontId="60" fillId="36" borderId="28" xfId="0" applyNumberFormat="1" applyFont="1" applyFill="1" applyBorder="1" applyAlignment="1">
      <alignment horizontal="left" vertical="center" wrapText="1"/>
    </xf>
    <xf numFmtId="3" fontId="225" fillId="36" borderId="19" xfId="0" applyNumberFormat="1" applyFont="1" applyFill="1" applyBorder="1" applyAlignment="1">
      <alignment horizontal="right" vertical="center"/>
    </xf>
    <xf numFmtId="183" fontId="212" fillId="36" borderId="19" xfId="43" applyNumberFormat="1" applyFont="1" applyFill="1" applyBorder="1" applyAlignment="1">
      <alignment horizontal="center" vertical="center"/>
    </xf>
    <xf numFmtId="173" fontId="209" fillId="36" borderId="19" xfId="43" applyFont="1" applyFill="1" applyBorder="1" applyAlignment="1">
      <alignment horizontal="right" vertical="center"/>
    </xf>
    <xf numFmtId="4" fontId="225" fillId="36" borderId="19" xfId="0" applyNumberFormat="1" applyFont="1" applyFill="1" applyBorder="1" applyAlignment="1">
      <alignment horizontal="right" vertical="center"/>
    </xf>
    <xf numFmtId="0" fontId="214" fillId="36" borderId="19" xfId="0" applyFont="1" applyFill="1" applyBorder="1" applyAlignment="1">
      <alignment vertical="center"/>
    </xf>
    <xf numFmtId="0" fontId="226" fillId="36" borderId="19" xfId="0" applyFont="1" applyFill="1" applyBorder="1" applyAlignment="1">
      <alignment horizontal="center" wrapText="1"/>
    </xf>
    <xf numFmtId="183" fontId="210" fillId="36" borderId="19" xfId="43" applyNumberFormat="1" applyFont="1" applyFill="1" applyBorder="1" applyAlignment="1">
      <alignment vertical="center" wrapText="1"/>
    </xf>
    <xf numFmtId="0" fontId="209" fillId="36" borderId="19" xfId="0" applyFont="1" applyFill="1" applyBorder="1" applyAlignment="1">
      <alignment horizontal="right" vertical="center"/>
    </xf>
    <xf numFmtId="0" fontId="225" fillId="36" borderId="19" xfId="0" applyFont="1" applyFill="1" applyBorder="1" applyAlignment="1">
      <alignment vertical="center" wrapText="1"/>
    </xf>
    <xf numFmtId="183" fontId="202" fillId="36" borderId="19" xfId="43" applyNumberFormat="1" applyFont="1" applyFill="1" applyBorder="1" applyAlignment="1">
      <alignment horizontal="right" vertical="center"/>
    </xf>
    <xf numFmtId="0" fontId="214" fillId="36" borderId="19" xfId="0" applyFont="1" applyFill="1" applyBorder="1" applyAlignment="1">
      <alignment vertical="top"/>
    </xf>
    <xf numFmtId="3" fontId="214" fillId="36" borderId="0" xfId="0" applyNumberFormat="1" applyFont="1" applyFill="1" applyBorder="1" applyAlignment="1">
      <alignment horizontal="right" vertical="top"/>
    </xf>
    <xf numFmtId="3" fontId="227" fillId="36" borderId="0" xfId="0" applyNumberFormat="1" applyFont="1" applyFill="1" applyAlignment="1">
      <alignment horizontal="right" vertical="center"/>
    </xf>
    <xf numFmtId="0" fontId="3" fillId="36" borderId="0" xfId="0" applyFont="1" applyFill="1" applyAlignment="1">
      <alignment horizontal="right" vertical="center"/>
    </xf>
    <xf numFmtId="0" fontId="228" fillId="36" borderId="0" xfId="0" applyFont="1" applyFill="1" applyAlignment="1">
      <alignment vertical="top"/>
    </xf>
    <xf numFmtId="0" fontId="0" fillId="36" borderId="0" xfId="0" applyFill="1" applyAlignment="1">
      <alignment vertical="center" wrapText="1"/>
    </xf>
    <xf numFmtId="3" fontId="214" fillId="36" borderId="0" xfId="0" applyNumberFormat="1" applyFont="1" applyFill="1" applyAlignment="1">
      <alignment horizontal="right" vertical="center"/>
    </xf>
    <xf numFmtId="0" fontId="1" fillId="36" borderId="0" xfId="0" applyFont="1" applyFill="1" applyAlignment="1">
      <alignment horizontal="right" vertical="center"/>
    </xf>
    <xf numFmtId="182" fontId="170" fillId="0" borderId="0" xfId="0" applyNumberFormat="1" applyFont="1" applyFill="1" applyAlignment="1">
      <alignment vertical="top"/>
    </xf>
    <xf numFmtId="182" fontId="193" fillId="0" borderId="0" xfId="43" applyNumberFormat="1" applyFont="1" applyFill="1" applyBorder="1" applyAlignment="1">
      <alignment horizontal="center" vertical="center"/>
    </xf>
    <xf numFmtId="183" fontId="3" fillId="0" borderId="0" xfId="43" applyNumberFormat="1" applyFont="1" applyFill="1" applyAlignment="1">
      <alignment vertical="center"/>
    </xf>
    <xf numFmtId="3" fontId="193" fillId="0" borderId="19" xfId="0" applyNumberFormat="1" applyFont="1" applyFill="1" applyBorder="1" applyAlignment="1">
      <alignment horizontal="right" vertical="center" wrapText="1"/>
    </xf>
    <xf numFmtId="0" fontId="30" fillId="0" borderId="0" xfId="0" applyFont="1" applyFill="1" applyBorder="1" applyAlignment="1">
      <alignment vertical="top"/>
    </xf>
    <xf numFmtId="49" fontId="171" fillId="0" borderId="27" xfId="0" applyNumberFormat="1" applyFont="1" applyFill="1" applyBorder="1" applyAlignment="1" quotePrefix="1">
      <alignment vertical="top" wrapText="1"/>
    </xf>
    <xf numFmtId="0" fontId="174" fillId="0" borderId="27" xfId="0" applyFont="1" applyFill="1" applyBorder="1" applyAlignment="1">
      <alignment horizontal="center" vertical="center"/>
    </xf>
    <xf numFmtId="0" fontId="189" fillId="0" borderId="21" xfId="0" applyFont="1" applyFill="1" applyBorder="1" applyAlignment="1">
      <alignment horizontal="center" vertical="center"/>
    </xf>
    <xf numFmtId="0" fontId="189" fillId="0" borderId="25" xfId="0" applyFont="1" applyFill="1" applyBorder="1" applyAlignment="1">
      <alignment horizontal="center" vertical="center"/>
    </xf>
    <xf numFmtId="0" fontId="222" fillId="0" borderId="19" xfId="0" applyFont="1" applyFill="1" applyBorder="1" applyAlignment="1">
      <alignment horizontal="center" vertical="center"/>
    </xf>
    <xf numFmtId="3" fontId="222" fillId="0" borderId="19" xfId="0" applyNumberFormat="1" applyFont="1" applyFill="1" applyBorder="1" applyAlignment="1">
      <alignment horizontal="right" vertical="top"/>
    </xf>
    <xf numFmtId="3" fontId="218" fillId="0" borderId="19" xfId="0" applyNumberFormat="1" applyFont="1" applyFill="1" applyBorder="1" applyAlignment="1">
      <alignment horizontal="right" vertical="top"/>
    </xf>
    <xf numFmtId="0" fontId="185" fillId="37" borderId="21" xfId="0" applyFont="1" applyFill="1" applyBorder="1" applyAlignment="1">
      <alignment horizontal="center" vertical="center"/>
    </xf>
    <xf numFmtId="49" fontId="185" fillId="37" borderId="21" xfId="0" applyNumberFormat="1" applyFont="1" applyFill="1" applyBorder="1" applyAlignment="1" quotePrefix="1">
      <alignment horizontal="left" vertical="top" wrapText="1"/>
    </xf>
    <xf numFmtId="0" fontId="174" fillId="37" borderId="21" xfId="0" applyFont="1" applyFill="1" applyBorder="1" applyAlignment="1">
      <alignment horizontal="center" vertical="center" wrapText="1"/>
    </xf>
    <xf numFmtId="0" fontId="171" fillId="37" borderId="21" xfId="0" applyFont="1" applyFill="1" applyBorder="1" applyAlignment="1">
      <alignment horizontal="center" vertical="center"/>
    </xf>
    <xf numFmtId="3" fontId="171" fillId="37" borderId="21" xfId="0" applyNumberFormat="1" applyFont="1" applyFill="1" applyBorder="1" applyAlignment="1">
      <alignment horizontal="right" vertical="top"/>
    </xf>
    <xf numFmtId="3" fontId="171" fillId="37" borderId="21" xfId="0" applyNumberFormat="1" applyFont="1" applyFill="1" applyBorder="1" applyAlignment="1">
      <alignment horizontal="right" vertical="center"/>
    </xf>
    <xf numFmtId="0" fontId="229" fillId="0" borderId="19" xfId="0" applyFont="1" applyFill="1" applyBorder="1" applyAlignment="1">
      <alignment horizontal="center" vertical="center"/>
    </xf>
    <xf numFmtId="198" fontId="229" fillId="0" borderId="19" xfId="0" applyNumberFormat="1" applyFont="1" applyBorder="1" applyAlignment="1">
      <alignment horizontal="left"/>
    </xf>
    <xf numFmtId="182" fontId="229" fillId="0" borderId="19" xfId="43" applyNumberFormat="1" applyFont="1" applyBorder="1" applyAlignment="1">
      <alignment/>
    </xf>
    <xf numFmtId="3" fontId="229" fillId="0" borderId="19" xfId="70" applyNumberFormat="1" applyFont="1" applyFill="1" applyBorder="1" applyAlignment="1">
      <alignment horizontal="right" vertical="center"/>
      <protection/>
    </xf>
    <xf numFmtId="0" fontId="229" fillId="0" borderId="19" xfId="0" applyFont="1" applyFill="1" applyBorder="1" applyAlignment="1">
      <alignment horizontal="left" vertical="center"/>
    </xf>
    <xf numFmtId="0" fontId="230" fillId="0" borderId="19" xfId="0" applyFont="1" applyFill="1" applyBorder="1" applyAlignment="1">
      <alignment vertical="top"/>
    </xf>
    <xf numFmtId="0" fontId="231" fillId="37" borderId="19" xfId="0" applyFont="1" applyFill="1" applyBorder="1" applyAlignment="1">
      <alignment horizontal="center" vertical="center"/>
    </xf>
    <xf numFmtId="0" fontId="232" fillId="37" borderId="40" xfId="0" applyFont="1" applyFill="1" applyBorder="1" applyAlignment="1">
      <alignment horizontal="left" vertical="top" wrapText="1"/>
    </xf>
    <xf numFmtId="0" fontId="233" fillId="0" borderId="23" xfId="0" applyFont="1" applyBorder="1" applyAlignment="1">
      <alignment vertical="top" wrapText="1"/>
    </xf>
    <xf numFmtId="0" fontId="233" fillId="0" borderId="19" xfId="0" applyFont="1" applyBorder="1" applyAlignment="1">
      <alignment vertical="top" wrapText="1"/>
    </xf>
    <xf numFmtId="0" fontId="233" fillId="0" borderId="19" xfId="0" applyFont="1" applyBorder="1" applyAlignment="1">
      <alignment horizontal="center" vertical="top" wrapText="1"/>
    </xf>
    <xf numFmtId="49" fontId="32" fillId="0" borderId="19" xfId="0" applyNumberFormat="1" applyFont="1" applyFill="1" applyBorder="1" applyAlignment="1">
      <alignment vertical="top" wrapText="1"/>
    </xf>
    <xf numFmtId="3" fontId="207" fillId="36" borderId="19" xfId="0" applyNumberFormat="1" applyFont="1" applyFill="1" applyBorder="1" applyAlignment="1">
      <alignment horizontal="right" vertical="center"/>
    </xf>
    <xf numFmtId="3" fontId="229" fillId="36" borderId="19" xfId="0" applyNumberFormat="1" applyFont="1" applyFill="1" applyBorder="1" applyAlignment="1">
      <alignment horizontal="right" vertical="center"/>
    </xf>
    <xf numFmtId="0" fontId="0" fillId="0" borderId="26" xfId="0" applyBorder="1" applyAlignment="1">
      <alignment vertical="center" wrapText="1"/>
    </xf>
    <xf numFmtId="2" fontId="189" fillId="0" borderId="19" xfId="0" applyNumberFormat="1" applyFont="1" applyFill="1" applyBorder="1" applyAlignment="1">
      <alignment horizontal="justify" vertical="top" wrapText="1"/>
    </xf>
    <xf numFmtId="2" fontId="189" fillId="0" borderId="27" xfId="0" applyNumberFormat="1" applyFont="1" applyFill="1" applyBorder="1" applyAlignment="1">
      <alignment horizontal="justify" vertical="top" wrapText="1"/>
    </xf>
    <xf numFmtId="0" fontId="174" fillId="0" borderId="21" xfId="0" applyFont="1" applyFill="1" applyBorder="1" applyAlignment="1">
      <alignment horizontal="center" vertical="top"/>
    </xf>
    <xf numFmtId="0" fontId="222" fillId="36" borderId="19" xfId="0" applyFont="1" applyFill="1" applyBorder="1" applyAlignment="1">
      <alignment horizontal="center"/>
    </xf>
    <xf numFmtId="0" fontId="229" fillId="36" borderId="19" xfId="0" applyFont="1" applyFill="1" applyBorder="1" applyAlignment="1">
      <alignment horizontal="center"/>
    </xf>
    <xf numFmtId="0" fontId="229" fillId="0" borderId="21" xfId="0" applyFont="1" applyFill="1" applyBorder="1" applyAlignment="1">
      <alignment horizontal="center" vertical="center"/>
    </xf>
    <xf numFmtId="0" fontId="229" fillId="0" borderId="21" xfId="0" applyFont="1" applyFill="1" applyBorder="1" applyAlignment="1">
      <alignment horizontal="left" vertical="center"/>
    </xf>
    <xf numFmtId="0" fontId="233" fillId="0" borderId="21" xfId="0" applyFont="1" applyBorder="1" applyAlignment="1">
      <alignment horizontal="center" vertical="center" wrapText="1"/>
    </xf>
    <xf numFmtId="0" fontId="222" fillId="0" borderId="21" xfId="0" applyFont="1" applyFill="1" applyBorder="1" applyAlignment="1">
      <alignment horizontal="center" vertical="center"/>
    </xf>
    <xf numFmtId="0" fontId="230" fillId="0" borderId="21" xfId="0" applyFont="1" applyFill="1" applyBorder="1" applyAlignment="1">
      <alignment vertical="top"/>
    </xf>
    <xf numFmtId="3" fontId="229" fillId="0" borderId="21" xfId="70" applyNumberFormat="1" applyFont="1" applyFill="1" applyBorder="1" applyAlignment="1">
      <alignment horizontal="right" vertical="center"/>
      <protection/>
    </xf>
    <xf numFmtId="0" fontId="234" fillId="0" borderId="21" xfId="0" applyFont="1" applyFill="1" applyBorder="1" applyAlignment="1">
      <alignment horizontal="center" vertical="center"/>
    </xf>
    <xf numFmtId="0" fontId="234" fillId="0" borderId="21" xfId="0" applyFont="1" applyFill="1" applyBorder="1" applyAlignment="1">
      <alignment horizontal="left" vertical="center"/>
    </xf>
    <xf numFmtId="0" fontId="175" fillId="36" borderId="21" xfId="0" applyFont="1" applyFill="1" applyBorder="1" applyAlignment="1">
      <alignment horizontal="center" vertical="center"/>
    </xf>
    <xf numFmtId="183" fontId="212" fillId="36" borderId="19" xfId="43" applyNumberFormat="1" applyFont="1" applyFill="1" applyBorder="1" applyAlignment="1">
      <alignment vertical="center"/>
    </xf>
    <xf numFmtId="0" fontId="203" fillId="36" borderId="19" xfId="0" applyFont="1" applyFill="1" applyBorder="1" applyAlignment="1">
      <alignment horizontal="justify" vertical="center"/>
    </xf>
    <xf numFmtId="3" fontId="204" fillId="36" borderId="21" xfId="0" applyNumberFormat="1" applyFont="1" applyFill="1" applyBorder="1" applyAlignment="1">
      <alignment horizontal="right" vertical="center"/>
    </xf>
    <xf numFmtId="49" fontId="189" fillId="36" borderId="30" xfId="0" applyNumberFormat="1" applyFont="1" applyFill="1" applyBorder="1" applyAlignment="1">
      <alignment horizontal="left" vertical="center" wrapText="1"/>
    </xf>
    <xf numFmtId="49" fontId="189" fillId="36" borderId="19" xfId="0" applyNumberFormat="1" applyFont="1" applyFill="1" applyBorder="1" applyAlignment="1">
      <alignment horizontal="left" vertical="center" wrapText="1"/>
    </xf>
    <xf numFmtId="4" fontId="212" fillId="36" borderId="19" xfId="0" applyNumberFormat="1" applyFont="1" applyFill="1" applyBorder="1" applyAlignment="1">
      <alignment horizontal="right" vertical="center"/>
    </xf>
    <xf numFmtId="0" fontId="172" fillId="36" borderId="19" xfId="0" applyFont="1" applyFill="1" applyBorder="1" applyAlignment="1">
      <alignment horizontal="center" wrapText="1"/>
    </xf>
    <xf numFmtId="3" fontId="202" fillId="36" borderId="19" xfId="0" applyNumberFormat="1" applyFont="1" applyFill="1" applyBorder="1" applyAlignment="1">
      <alignment horizontal="right" vertical="center"/>
    </xf>
    <xf numFmtId="3" fontId="204" fillId="36" borderId="21" xfId="0" applyNumberFormat="1" applyFont="1" applyFill="1" applyBorder="1" applyAlignment="1">
      <alignment horizontal="right" vertical="top"/>
    </xf>
    <xf numFmtId="3" fontId="204" fillId="36" borderId="19" xfId="0" applyNumberFormat="1" applyFont="1" applyFill="1" applyBorder="1" applyAlignment="1">
      <alignment horizontal="right"/>
    </xf>
    <xf numFmtId="3" fontId="204" fillId="36" borderId="22" xfId="0" applyNumberFormat="1" applyFont="1" applyFill="1" applyBorder="1" applyAlignment="1">
      <alignment horizontal="right" vertical="top"/>
    </xf>
    <xf numFmtId="3" fontId="204" fillId="36" borderId="0" xfId="0" applyNumberFormat="1" applyFont="1" applyFill="1" applyBorder="1" applyAlignment="1">
      <alignment horizontal="right" vertical="top"/>
    </xf>
    <xf numFmtId="0" fontId="48" fillId="36" borderId="0" xfId="0" applyFont="1" applyFill="1" applyAlignment="1">
      <alignment horizontal="center" vertical="top" wrapText="1"/>
    </xf>
    <xf numFmtId="0" fontId="235" fillId="36" borderId="0" xfId="0" applyFont="1" applyFill="1" applyAlignment="1">
      <alignment horizontal="center" vertical="top"/>
    </xf>
    <xf numFmtId="0" fontId="236" fillId="36" borderId="0" xfId="0" applyFont="1" applyFill="1" applyAlignment="1">
      <alignment horizontal="center" vertical="top"/>
    </xf>
    <xf numFmtId="3" fontId="237" fillId="36" borderId="0" xfId="0" applyNumberFormat="1" applyFont="1" applyFill="1" applyAlignment="1">
      <alignment horizontal="right" vertical="center"/>
    </xf>
    <xf numFmtId="3" fontId="236" fillId="36" borderId="0" xfId="0" applyNumberFormat="1" applyFont="1" applyFill="1" applyAlignment="1">
      <alignment horizontal="right" vertical="center"/>
    </xf>
    <xf numFmtId="3" fontId="51" fillId="36" borderId="0" xfId="0" applyNumberFormat="1" applyFont="1" applyFill="1" applyAlignment="1">
      <alignment horizontal="right" vertical="center"/>
    </xf>
    <xf numFmtId="0" fontId="212" fillId="36" borderId="0" xfId="0" applyFont="1" applyFill="1" applyAlignment="1">
      <alignment horizontal="center" vertical="top"/>
    </xf>
    <xf numFmtId="3" fontId="238" fillId="36" borderId="0" xfId="0" applyNumberFormat="1" applyFont="1" applyFill="1" applyAlignment="1">
      <alignment horizontal="right" vertical="center"/>
    </xf>
    <xf numFmtId="3" fontId="6" fillId="36" borderId="0" xfId="0" applyNumberFormat="1" applyFont="1" applyFill="1" applyAlignment="1">
      <alignment horizontal="right" vertical="center"/>
    </xf>
    <xf numFmtId="0" fontId="239" fillId="36" borderId="0" xfId="0" applyFont="1" applyFill="1" applyAlignment="1">
      <alignment horizontal="center" vertical="top"/>
    </xf>
    <xf numFmtId="0" fontId="240" fillId="36" borderId="0" xfId="0" applyFont="1" applyFill="1" applyAlignment="1">
      <alignment vertical="top"/>
    </xf>
    <xf numFmtId="0" fontId="241" fillId="36" borderId="0" xfId="0" applyFont="1" applyFill="1" applyAlignment="1">
      <alignment vertical="top"/>
    </xf>
    <xf numFmtId="3" fontId="204" fillId="36" borderId="0" xfId="0" applyNumberFormat="1" applyFont="1" applyFill="1" applyAlignment="1">
      <alignment horizontal="right" vertical="center"/>
    </xf>
    <xf numFmtId="0" fontId="31" fillId="0" borderId="19" xfId="0" applyFont="1" applyFill="1" applyBorder="1" applyAlignment="1">
      <alignment horizontal="center" vertical="center"/>
    </xf>
    <xf numFmtId="49" fontId="31" fillId="0" borderId="19" xfId="0" applyNumberFormat="1" applyFont="1" applyFill="1" applyBorder="1" applyAlignment="1">
      <alignment vertical="center" wrapText="1"/>
    </xf>
    <xf numFmtId="0" fontId="198" fillId="0" borderId="19" xfId="0" applyFont="1" applyBorder="1" applyAlignment="1">
      <alignment vertical="center" wrapText="1"/>
    </xf>
    <xf numFmtId="49" fontId="203" fillId="0" borderId="21" xfId="0" applyNumberFormat="1" applyFont="1" applyFill="1" applyBorder="1" applyAlignment="1">
      <alignment vertical="center" wrapText="1"/>
    </xf>
    <xf numFmtId="2" fontId="212" fillId="0" borderId="19" xfId="0" applyNumberFormat="1" applyFont="1" applyFill="1" applyBorder="1" applyAlignment="1">
      <alignment horizontal="justify" vertical="center" wrapText="1"/>
    </xf>
    <xf numFmtId="49" fontId="178" fillId="37" borderId="19" xfId="0" applyNumberFormat="1" applyFont="1" applyFill="1" applyBorder="1" applyAlignment="1">
      <alignment horizontal="left" vertical="center" wrapText="1"/>
    </xf>
    <xf numFmtId="49" fontId="196" fillId="36" borderId="25" xfId="0" applyNumberFormat="1" applyFont="1" applyFill="1" applyBorder="1" applyAlignment="1" quotePrefix="1">
      <alignment horizontal="left" vertical="top" wrapText="1"/>
    </xf>
    <xf numFmtId="0" fontId="0" fillId="0" borderId="26" xfId="0" applyBorder="1" applyAlignment="1">
      <alignment vertical="top" wrapText="1"/>
    </xf>
    <xf numFmtId="0" fontId="0" fillId="0" borderId="24" xfId="0" applyBorder="1" applyAlignment="1">
      <alignment vertical="top" wrapText="1"/>
    </xf>
    <xf numFmtId="49" fontId="196" fillId="36" borderId="25" xfId="0" applyNumberFormat="1" applyFont="1" applyFill="1" applyBorder="1" applyAlignment="1" quotePrefix="1">
      <alignment horizontal="left" vertical="center" wrapText="1"/>
    </xf>
    <xf numFmtId="0" fontId="0" fillId="0" borderId="26" xfId="0" applyBorder="1" applyAlignment="1">
      <alignment vertical="center" wrapText="1"/>
    </xf>
    <xf numFmtId="0" fontId="0" fillId="0" borderId="24" xfId="0" applyBorder="1" applyAlignment="1">
      <alignment vertical="center" wrapText="1"/>
    </xf>
    <xf numFmtId="0" fontId="189" fillId="0" borderId="25" xfId="0" applyFont="1" applyFill="1" applyBorder="1" applyAlignment="1">
      <alignment vertical="center" wrapText="1"/>
    </xf>
    <xf numFmtId="0" fontId="100" fillId="0" borderId="30" xfId="0" applyFont="1" applyBorder="1" applyAlignment="1">
      <alignment wrapText="1"/>
    </xf>
    <xf numFmtId="0" fontId="100" fillId="0" borderId="26" xfId="0" applyFont="1" applyBorder="1" applyAlignment="1">
      <alignment wrapText="1"/>
    </xf>
    <xf numFmtId="0" fontId="100" fillId="0" borderId="24" xfId="0" applyFont="1" applyBorder="1" applyAlignment="1">
      <alignment wrapText="1"/>
    </xf>
    <xf numFmtId="0" fontId="188" fillId="0" borderId="19" xfId="0" applyFont="1" applyFill="1" applyBorder="1" applyAlignment="1">
      <alignment horizontal="center" vertical="top" wrapText="1"/>
    </xf>
    <xf numFmtId="49" fontId="173" fillId="0" borderId="25" xfId="0" applyNumberFormat="1" applyFont="1" applyFill="1" applyBorder="1" applyAlignment="1">
      <alignment vertical="top" wrapText="1"/>
    </xf>
    <xf numFmtId="49" fontId="196" fillId="36" borderId="25" xfId="0" applyNumberFormat="1" applyFont="1" applyFill="1" applyBorder="1" applyAlignment="1" quotePrefix="1">
      <alignment vertical="top" wrapText="1"/>
    </xf>
    <xf numFmtId="0" fontId="0" fillId="0" borderId="26" xfId="0" applyBorder="1" applyAlignment="1">
      <alignment wrapText="1"/>
    </xf>
    <xf numFmtId="0" fontId="0" fillId="0" borderId="24" xfId="0" applyBorder="1" applyAlignment="1">
      <alignment wrapText="1"/>
    </xf>
    <xf numFmtId="0" fontId="188" fillId="0" borderId="19" xfId="0" applyFont="1" applyFill="1" applyBorder="1" applyAlignment="1">
      <alignment horizontal="center" vertical="center" wrapText="1"/>
    </xf>
    <xf numFmtId="0" fontId="188" fillId="0" borderId="19" xfId="0" applyFont="1" applyFill="1" applyBorder="1" applyAlignment="1">
      <alignment horizontal="center"/>
    </xf>
    <xf numFmtId="0" fontId="189" fillId="0" borderId="29" xfId="0" applyFont="1" applyBorder="1" applyAlignment="1">
      <alignment vertical="center" wrapText="1"/>
    </xf>
    <xf numFmtId="0" fontId="173" fillId="0" borderId="26" xfId="0" applyFont="1" applyBorder="1" applyAlignment="1">
      <alignment vertical="center" wrapText="1"/>
    </xf>
    <xf numFmtId="0" fontId="173" fillId="0" borderId="24" xfId="0" applyFont="1" applyBorder="1" applyAlignment="1">
      <alignment vertical="center" wrapText="1"/>
    </xf>
    <xf numFmtId="2" fontId="189" fillId="0" borderId="25" xfId="0" applyNumberFormat="1" applyFont="1" applyFill="1" applyBorder="1" applyAlignment="1">
      <alignment horizontal="justify" vertical="center" wrapText="1"/>
    </xf>
    <xf numFmtId="0" fontId="212" fillId="0" borderId="26" xfId="0" applyFont="1" applyFill="1" applyBorder="1" applyAlignment="1">
      <alignment horizontal="justify" vertical="center" wrapText="1"/>
    </xf>
    <xf numFmtId="0" fontId="212" fillId="0" borderId="24" xfId="0" applyFont="1" applyFill="1" applyBorder="1" applyAlignment="1">
      <alignment horizontal="justify" vertical="center" wrapText="1"/>
    </xf>
    <xf numFmtId="49" fontId="189" fillId="36" borderId="30" xfId="0" applyNumberFormat="1" applyFont="1" applyFill="1" applyBorder="1" applyAlignment="1">
      <alignment vertical="top" wrapText="1"/>
    </xf>
    <xf numFmtId="0" fontId="171" fillId="36" borderId="30" xfId="0" applyFont="1" applyFill="1" applyBorder="1" applyAlignment="1">
      <alignment wrapText="1"/>
    </xf>
    <xf numFmtId="0" fontId="171" fillId="36" borderId="28" xfId="0" applyFont="1" applyFill="1" applyBorder="1" applyAlignment="1">
      <alignment wrapText="1"/>
    </xf>
    <xf numFmtId="49" fontId="189" fillId="36" borderId="25" xfId="0" applyNumberFormat="1" applyFont="1" applyFill="1" applyBorder="1" applyAlignment="1">
      <alignment vertical="center" wrapText="1"/>
    </xf>
    <xf numFmtId="0" fontId="212" fillId="0" borderId="26" xfId="0" applyFont="1" applyBorder="1" applyAlignment="1">
      <alignment wrapText="1"/>
    </xf>
    <xf numFmtId="0" fontId="212" fillId="0" borderId="24" xfId="0" applyFont="1" applyBorder="1" applyAlignment="1">
      <alignment wrapText="1"/>
    </xf>
    <xf numFmtId="49" fontId="189" fillId="0" borderId="29" xfId="0" applyNumberFormat="1" applyFont="1" applyFill="1" applyBorder="1" applyAlignment="1" quotePrefix="1">
      <alignment vertical="top" wrapText="1"/>
    </xf>
    <xf numFmtId="0" fontId="0" fillId="0" borderId="30" xfId="0" applyBorder="1" applyAlignment="1">
      <alignment wrapText="1"/>
    </xf>
    <xf numFmtId="0" fontId="0" fillId="0" borderId="28" xfId="0" applyBorder="1" applyAlignment="1">
      <alignment wrapText="1"/>
    </xf>
    <xf numFmtId="0" fontId="189" fillId="0" borderId="29" xfId="0" applyFont="1" applyFill="1" applyBorder="1" applyAlignment="1">
      <alignment horizontal="left" vertical="center" wrapText="1"/>
    </xf>
    <xf numFmtId="0" fontId="201" fillId="0" borderId="30" xfId="0" applyFont="1" applyBorder="1" applyAlignment="1">
      <alignment vertical="center" wrapText="1"/>
    </xf>
    <xf numFmtId="0" fontId="201" fillId="0" borderId="24" xfId="0" applyFont="1" applyBorder="1" applyAlignment="1">
      <alignment vertical="center" wrapText="1"/>
    </xf>
    <xf numFmtId="0" fontId="196" fillId="0" borderId="29" xfId="0" applyFont="1" applyFill="1" applyBorder="1" applyAlignment="1">
      <alignment horizontal="left" vertical="center" wrapText="1"/>
    </xf>
    <xf numFmtId="0" fontId="100" fillId="0" borderId="30" xfId="0" applyFont="1" applyBorder="1" applyAlignment="1">
      <alignment vertical="center" wrapText="1"/>
    </xf>
    <xf numFmtId="0" fontId="100" fillId="0" borderId="24" xfId="0" applyFont="1" applyBorder="1" applyAlignment="1">
      <alignment vertical="center" wrapText="1"/>
    </xf>
    <xf numFmtId="0" fontId="26" fillId="0" borderId="26" xfId="0" applyFont="1" applyBorder="1" applyAlignment="1">
      <alignment wrapText="1"/>
    </xf>
    <xf numFmtId="0" fontId="26" fillId="0" borderId="24" xfId="0" applyFont="1" applyBorder="1" applyAlignment="1">
      <alignment wrapText="1"/>
    </xf>
    <xf numFmtId="49" fontId="196" fillId="36" borderId="25" xfId="0" applyNumberFormat="1" applyFont="1" applyFill="1" applyBorder="1" applyAlignment="1">
      <alignment horizontal="justify" vertical="top" wrapText="1"/>
    </xf>
    <xf numFmtId="0" fontId="26" fillId="0" borderId="26" xfId="0" applyFont="1" applyBorder="1" applyAlignment="1">
      <alignment horizontal="justify" wrapText="1"/>
    </xf>
    <xf numFmtId="0" fontId="26" fillId="0" borderId="24" xfId="0" applyFont="1" applyBorder="1" applyAlignment="1">
      <alignment horizontal="justify" wrapText="1"/>
    </xf>
    <xf numFmtId="0" fontId="173" fillId="0" borderId="19" xfId="0" applyFont="1" applyFill="1" applyBorder="1" applyAlignment="1">
      <alignment horizontal="left" vertical="center" wrapText="1"/>
    </xf>
    <xf numFmtId="49" fontId="196" fillId="0" borderId="25" xfId="0" applyNumberFormat="1" applyFont="1" applyFill="1" applyBorder="1" applyAlignment="1">
      <alignment horizontal="justify" vertical="center" wrapText="1"/>
    </xf>
    <xf numFmtId="0" fontId="198" fillId="0" borderId="26" xfId="0" applyFont="1" applyBorder="1" applyAlignment="1">
      <alignment horizontal="justify" vertical="center" wrapText="1"/>
    </xf>
    <xf numFmtId="0" fontId="198" fillId="0" borderId="24" xfId="0" applyFont="1" applyBorder="1" applyAlignment="1">
      <alignment horizontal="justify" vertical="center" wrapText="1"/>
    </xf>
    <xf numFmtId="0" fontId="196" fillId="0" borderId="25" xfId="0" applyFont="1" applyFill="1" applyBorder="1" applyAlignment="1">
      <alignment vertical="center" wrapText="1"/>
    </xf>
    <xf numFmtId="0" fontId="100" fillId="0" borderId="26" xfId="0" applyFont="1" applyBorder="1" applyAlignment="1">
      <alignment vertical="center" wrapText="1"/>
    </xf>
    <xf numFmtId="0" fontId="194" fillId="36" borderId="1" xfId="0" applyFont="1" applyFill="1" applyBorder="1" applyAlignment="1">
      <alignment horizontal="center" vertical="center" wrapText="1"/>
    </xf>
    <xf numFmtId="0" fontId="0" fillId="0" borderId="1" xfId="0" applyBorder="1" applyAlignment="1">
      <alignment vertical="center" wrapText="1"/>
    </xf>
    <xf numFmtId="0" fontId="0" fillId="0" borderId="21" xfId="0" applyBorder="1" applyAlignment="1">
      <alignment vertical="center" wrapText="1"/>
    </xf>
    <xf numFmtId="49" fontId="173" fillId="0" borderId="25" xfId="0" applyNumberFormat="1" applyFont="1" applyFill="1" applyBorder="1" applyAlignment="1">
      <alignment vertical="center" wrapText="1"/>
    </xf>
    <xf numFmtId="0" fontId="204" fillId="0" borderId="26" xfId="0" applyFont="1" applyBorder="1" applyAlignment="1">
      <alignment wrapText="1"/>
    </xf>
    <xf numFmtId="0" fontId="204" fillId="0" borderId="24" xfId="0" applyFont="1" applyBorder="1" applyAlignment="1">
      <alignment wrapText="1"/>
    </xf>
    <xf numFmtId="49" fontId="189" fillId="36" borderId="25" xfId="0" applyNumberFormat="1" applyFont="1" applyFill="1" applyBorder="1" applyAlignment="1" quotePrefix="1">
      <alignment vertical="center" wrapText="1"/>
    </xf>
    <xf numFmtId="0" fontId="212" fillId="0" borderId="26" xfId="0" applyFont="1" applyBorder="1" applyAlignment="1">
      <alignment vertical="center" wrapText="1"/>
    </xf>
    <xf numFmtId="0" fontId="212" fillId="0" borderId="24" xfId="0" applyFont="1" applyBorder="1" applyAlignment="1">
      <alignment vertical="center" wrapText="1"/>
    </xf>
    <xf numFmtId="2" fontId="189" fillId="0" borderId="25" xfId="0" applyNumberFormat="1" applyFont="1" applyFill="1" applyBorder="1" applyAlignment="1">
      <alignment horizontal="justify" vertical="top" wrapText="1"/>
    </xf>
    <xf numFmtId="2" fontId="189" fillId="0" borderId="26" xfId="0" applyNumberFormat="1" applyFont="1" applyFill="1" applyBorder="1" applyAlignment="1">
      <alignment horizontal="justify" vertical="top" wrapText="1"/>
    </xf>
    <xf numFmtId="2" fontId="189" fillId="0" borderId="24" xfId="0" applyNumberFormat="1" applyFont="1" applyFill="1" applyBorder="1" applyAlignment="1">
      <alignment horizontal="justify" vertical="top" wrapText="1"/>
    </xf>
    <xf numFmtId="49" fontId="196" fillId="36" borderId="25" xfId="0" applyNumberFormat="1" applyFont="1" applyFill="1" applyBorder="1" applyAlignment="1">
      <alignment horizontal="justify" vertical="center" wrapText="1"/>
    </xf>
    <xf numFmtId="0" fontId="209" fillId="0" borderId="26" xfId="0" applyFont="1" applyBorder="1" applyAlignment="1">
      <alignment horizontal="justify" wrapText="1"/>
    </xf>
    <xf numFmtId="0" fontId="209" fillId="0" borderId="24" xfId="0" applyFont="1" applyBorder="1" applyAlignment="1">
      <alignment horizontal="justify" wrapText="1"/>
    </xf>
    <xf numFmtId="2" fontId="196" fillId="36" borderId="25" xfId="0" applyNumberFormat="1" applyFont="1" applyFill="1" applyBorder="1" applyAlignment="1">
      <alignment horizontal="justify" vertical="center" wrapText="1"/>
    </xf>
    <xf numFmtId="0" fontId="25" fillId="0" borderId="26" xfId="0" applyFont="1" applyBorder="1" applyAlignment="1">
      <alignment horizontal="justify" vertical="center" wrapText="1"/>
    </xf>
    <xf numFmtId="0" fontId="25" fillId="0" borderId="24" xfId="0" applyFont="1" applyBorder="1" applyAlignment="1">
      <alignment horizontal="justify" vertical="center" wrapText="1"/>
    </xf>
    <xf numFmtId="0" fontId="229" fillId="0" borderId="19" xfId="0" applyFont="1" applyFill="1" applyBorder="1" applyAlignment="1">
      <alignment horizontal="center" vertical="center" wrapText="1"/>
    </xf>
    <xf numFmtId="0" fontId="233" fillId="0" borderId="19" xfId="0" applyFont="1" applyBorder="1" applyAlignment="1">
      <alignment horizontal="center" vertical="center" wrapText="1"/>
    </xf>
    <xf numFmtId="0" fontId="196" fillId="0" borderId="27" xfId="0" applyFont="1" applyFill="1" applyBorder="1" applyAlignment="1">
      <alignment horizontal="center" vertical="center" wrapText="1"/>
    </xf>
    <xf numFmtId="0" fontId="0" fillId="0" borderId="1" xfId="0" applyBorder="1" applyAlignment="1">
      <alignment horizontal="center" vertical="center" wrapText="1"/>
    </xf>
    <xf numFmtId="49" fontId="193" fillId="0" borderId="27" xfId="0" applyNumberFormat="1" applyFont="1" applyFill="1" applyBorder="1" applyAlignment="1">
      <alignment vertical="center" wrapText="1"/>
    </xf>
    <xf numFmtId="2" fontId="232" fillId="0" borderId="29" xfId="0" applyNumberFormat="1" applyFont="1" applyFill="1" applyBorder="1" applyAlignment="1">
      <alignment horizontal="justify" vertical="center" wrapText="1"/>
    </xf>
    <xf numFmtId="2" fontId="232" fillId="0" borderId="30" xfId="0" applyNumberFormat="1" applyFont="1" applyFill="1" applyBorder="1" applyAlignment="1">
      <alignment horizontal="justify" vertical="center" wrapText="1"/>
    </xf>
    <xf numFmtId="2" fontId="232" fillId="0" borderId="28" xfId="0" applyNumberFormat="1" applyFont="1" applyFill="1" applyBorder="1" applyAlignment="1">
      <alignment horizontal="justify" vertical="center" wrapText="1"/>
    </xf>
    <xf numFmtId="49" fontId="189" fillId="36" borderId="25" xfId="0" applyNumberFormat="1" applyFont="1" applyFill="1" applyBorder="1" applyAlignment="1">
      <alignment horizontal="justify" vertical="center" wrapText="1"/>
    </xf>
    <xf numFmtId="0" fontId="212" fillId="0" borderId="26" xfId="0" applyFont="1" applyBorder="1" applyAlignment="1">
      <alignment horizontal="justify" wrapText="1"/>
    </xf>
    <xf numFmtId="0" fontId="212" fillId="0" borderId="24" xfId="0" applyFont="1" applyBorder="1" applyAlignment="1">
      <alignment horizontal="justify" wrapText="1"/>
    </xf>
    <xf numFmtId="0" fontId="196" fillId="0" borderId="19" xfId="0" applyFont="1" applyFill="1" applyBorder="1" applyAlignment="1">
      <alignment horizontal="center" vertical="center" wrapText="1"/>
    </xf>
    <xf numFmtId="0" fontId="0" fillId="0" borderId="19" xfId="0" applyBorder="1" applyAlignment="1">
      <alignment horizontal="center" vertical="center" wrapText="1"/>
    </xf>
    <xf numFmtId="0" fontId="196" fillId="0" borderId="25" xfId="0" applyFont="1" applyFill="1" applyBorder="1" applyAlignment="1">
      <alignment horizontal="justify" vertical="center" wrapText="1"/>
    </xf>
    <xf numFmtId="0" fontId="196" fillId="0" borderId="26" xfId="0" applyFont="1" applyFill="1" applyBorder="1" applyAlignment="1">
      <alignment horizontal="justify" vertical="center" wrapText="1"/>
    </xf>
    <xf numFmtId="0" fontId="196" fillId="0" borderId="24" xfId="0" applyFont="1" applyFill="1" applyBorder="1" applyAlignment="1">
      <alignment horizontal="justify" vertical="center" wrapText="1"/>
    </xf>
    <xf numFmtId="0" fontId="196" fillId="0" borderId="25" xfId="0" applyFont="1" applyFill="1" applyBorder="1" applyAlignment="1">
      <alignment horizontal="justify" vertical="top" wrapText="1"/>
    </xf>
    <xf numFmtId="0" fontId="196" fillId="0" borderId="26" xfId="0" applyFont="1" applyFill="1" applyBorder="1" applyAlignment="1">
      <alignment horizontal="justify" vertical="top" wrapText="1"/>
    </xf>
    <xf numFmtId="0" fontId="196" fillId="0" borderId="24" xfId="0" applyFont="1" applyFill="1" applyBorder="1" applyAlignment="1">
      <alignment horizontal="justify" vertical="top" wrapText="1"/>
    </xf>
    <xf numFmtId="0" fontId="196" fillId="36" borderId="19" xfId="0" applyFont="1" applyFill="1" applyBorder="1" applyAlignment="1">
      <alignment horizontal="left" vertical="top" wrapText="1"/>
    </xf>
    <xf numFmtId="49" fontId="242" fillId="0" borderId="25" xfId="0" applyNumberFormat="1" applyFont="1" applyFill="1" applyBorder="1" applyAlignment="1">
      <alignment horizontal="justify" vertical="center" wrapText="1"/>
    </xf>
    <xf numFmtId="0" fontId="243" fillId="0" borderId="26" xfId="0" applyFont="1" applyBorder="1" applyAlignment="1">
      <alignment horizontal="justify" wrapText="1"/>
    </xf>
    <xf numFmtId="0" fontId="243" fillId="0" borderId="24" xfId="0" applyFont="1" applyBorder="1" applyAlignment="1">
      <alignment horizontal="justify" wrapText="1"/>
    </xf>
    <xf numFmtId="0" fontId="189" fillId="0" borderId="25" xfId="0" applyFont="1" applyFill="1" applyBorder="1" applyAlignment="1">
      <alignment horizontal="justify" vertical="center" wrapText="1"/>
    </xf>
    <xf numFmtId="0" fontId="25" fillId="0" borderId="26" xfId="0" applyFont="1" applyBorder="1" applyAlignment="1">
      <alignment/>
    </xf>
    <xf numFmtId="0" fontId="25" fillId="0" borderId="24" xfId="0" applyFont="1" applyBorder="1" applyAlignment="1">
      <alignment/>
    </xf>
    <xf numFmtId="2" fontId="196" fillId="36" borderId="26" xfId="0" applyNumberFormat="1" applyFont="1" applyFill="1" applyBorder="1" applyAlignment="1">
      <alignment horizontal="justify" vertical="center" wrapText="1"/>
    </xf>
    <xf numFmtId="2" fontId="196" fillId="36" borderId="24" xfId="0" applyNumberFormat="1" applyFont="1" applyFill="1" applyBorder="1" applyAlignment="1">
      <alignment horizontal="justify" vertical="center" wrapText="1"/>
    </xf>
    <xf numFmtId="0" fontId="196" fillId="36" borderId="19" xfId="0" applyFont="1" applyFill="1" applyBorder="1" applyAlignment="1">
      <alignment horizontal="left" vertical="center" wrapText="1"/>
    </xf>
    <xf numFmtId="0" fontId="189" fillId="0" borderId="19" xfId="0" applyFont="1" applyFill="1" applyBorder="1" applyAlignment="1">
      <alignment horizontal="left" vertical="center" wrapText="1"/>
    </xf>
    <xf numFmtId="49" fontId="189" fillId="36" borderId="29" xfId="0" applyNumberFormat="1" applyFont="1" applyFill="1" applyBorder="1" applyAlignment="1">
      <alignment vertical="top" wrapText="1"/>
    </xf>
    <xf numFmtId="0" fontId="78" fillId="0" borderId="25" xfId="0" applyFont="1" applyFill="1" applyBorder="1" applyAlignment="1">
      <alignment horizontal="justify" vertical="center" wrapText="1"/>
    </xf>
    <xf numFmtId="0" fontId="192" fillId="0" borderId="26" xfId="0" applyFont="1" applyFill="1" applyBorder="1" applyAlignment="1">
      <alignment horizontal="justify" vertical="center" wrapText="1"/>
    </xf>
    <xf numFmtId="0" fontId="192" fillId="0" borderId="24" xfId="0" applyFont="1" applyFill="1" applyBorder="1" applyAlignment="1">
      <alignment horizontal="justify" vertical="center" wrapText="1"/>
    </xf>
    <xf numFmtId="0" fontId="174" fillId="0" borderId="32" xfId="0" applyFont="1" applyFill="1" applyBorder="1" applyAlignment="1">
      <alignment horizontal="center" vertical="center" wrapText="1"/>
    </xf>
    <xf numFmtId="0" fontId="174" fillId="0" borderId="19" xfId="0" applyFont="1" applyFill="1" applyBorder="1" applyAlignment="1">
      <alignment horizontal="center" vertical="center" wrapText="1"/>
    </xf>
    <xf numFmtId="0" fontId="196" fillId="0" borderId="29" xfId="0" applyFont="1" applyFill="1" applyBorder="1" applyAlignment="1">
      <alignment horizontal="justify" vertical="top" wrapText="1"/>
    </xf>
    <xf numFmtId="0" fontId="196" fillId="0" borderId="30" xfId="0" applyFont="1" applyFill="1" applyBorder="1" applyAlignment="1">
      <alignment horizontal="justify" vertical="top" wrapText="1"/>
    </xf>
    <xf numFmtId="0" fontId="212" fillId="0" borderId="19" xfId="0" applyFont="1" applyFill="1" applyBorder="1" applyAlignment="1">
      <alignment horizontal="center" vertical="center" wrapText="1"/>
    </xf>
    <xf numFmtId="0" fontId="212" fillId="0" borderId="19" xfId="0" applyFont="1" applyFill="1" applyBorder="1" applyAlignment="1" quotePrefix="1">
      <alignment horizontal="center" vertical="center"/>
    </xf>
    <xf numFmtId="49" fontId="189" fillId="0" borderId="25" xfId="0" applyNumberFormat="1" applyFont="1" applyFill="1" applyBorder="1" applyAlignment="1">
      <alignment horizontal="justify" vertical="top" wrapText="1"/>
    </xf>
    <xf numFmtId="49" fontId="189" fillId="0" borderId="26" xfId="0" applyNumberFormat="1" applyFont="1" applyFill="1" applyBorder="1" applyAlignment="1">
      <alignment horizontal="justify" vertical="top" wrapText="1"/>
    </xf>
    <xf numFmtId="49" fontId="189" fillId="0" borderId="24" xfId="0" applyNumberFormat="1" applyFont="1" applyFill="1" applyBorder="1" applyAlignment="1">
      <alignment horizontal="justify" vertical="top" wrapText="1"/>
    </xf>
    <xf numFmtId="49" fontId="38" fillId="0" borderId="25" xfId="0" applyNumberFormat="1" applyFont="1" applyFill="1" applyBorder="1" applyAlignment="1">
      <alignment horizontal="justify" vertical="top" wrapText="1"/>
    </xf>
    <xf numFmtId="49" fontId="192" fillId="0" borderId="25" xfId="0" applyNumberFormat="1" applyFont="1" applyFill="1" applyBorder="1" applyAlignment="1">
      <alignment vertical="center" wrapText="1"/>
    </xf>
    <xf numFmtId="2" fontId="232" fillId="0" borderId="26" xfId="0" applyNumberFormat="1" applyFont="1" applyFill="1" applyBorder="1" applyAlignment="1">
      <alignment horizontal="justify" vertical="center" wrapText="1"/>
    </xf>
    <xf numFmtId="2" fontId="232" fillId="0" borderId="24" xfId="0" applyNumberFormat="1" applyFont="1" applyFill="1" applyBorder="1" applyAlignment="1">
      <alignment horizontal="justify" vertical="center" wrapText="1"/>
    </xf>
    <xf numFmtId="2" fontId="189" fillId="0" borderId="30" xfId="0" applyNumberFormat="1" applyFont="1" applyFill="1" applyBorder="1" applyAlignment="1">
      <alignment horizontal="justify" vertical="top" wrapText="1"/>
    </xf>
    <xf numFmtId="2" fontId="189" fillId="0" borderId="28" xfId="0" applyNumberFormat="1" applyFont="1" applyFill="1" applyBorder="1" applyAlignment="1">
      <alignment horizontal="justify" vertical="top" wrapText="1"/>
    </xf>
    <xf numFmtId="0" fontId="189" fillId="0" borderId="25" xfId="0" applyFont="1" applyFill="1" applyBorder="1" applyAlignment="1">
      <alignment horizontal="justify" vertical="top" wrapText="1"/>
    </xf>
    <xf numFmtId="0" fontId="189" fillId="0" borderId="26" xfId="0" applyFont="1" applyFill="1" applyBorder="1" applyAlignment="1">
      <alignment horizontal="justify" vertical="top" wrapText="1"/>
    </xf>
    <xf numFmtId="0" fontId="189" fillId="0" borderId="24" xfId="0" applyFont="1" applyFill="1" applyBorder="1" applyAlignment="1">
      <alignment horizontal="justify" vertical="top" wrapText="1"/>
    </xf>
    <xf numFmtId="0" fontId="189" fillId="0" borderId="29" xfId="0" applyFont="1" applyFill="1" applyBorder="1" applyAlignment="1">
      <alignment horizontal="justify" vertical="center" wrapText="1"/>
    </xf>
    <xf numFmtId="49" fontId="196" fillId="36" borderId="19" xfId="0" applyNumberFormat="1" applyFont="1" applyFill="1" applyBorder="1" applyAlignment="1" quotePrefix="1">
      <alignment horizontal="left" vertical="top" wrapText="1"/>
    </xf>
    <xf numFmtId="0" fontId="199" fillId="0" borderId="25" xfId="0" applyFont="1" applyBorder="1" applyAlignment="1">
      <alignment horizontal="justify" wrapText="1"/>
    </xf>
    <xf numFmtId="0" fontId="199" fillId="0" borderId="26" xfId="0" applyFont="1" applyBorder="1" applyAlignment="1">
      <alignment horizontal="justify" wrapText="1"/>
    </xf>
    <xf numFmtId="0" fontId="199" fillId="0" borderId="24" xfId="0" applyFont="1" applyBorder="1" applyAlignment="1">
      <alignment horizontal="justify" wrapText="1"/>
    </xf>
    <xf numFmtId="49" fontId="189" fillId="0" borderId="25" xfId="0" applyNumberFormat="1" applyFont="1" applyFill="1" applyBorder="1" applyAlignment="1">
      <alignment horizontal="left" vertical="top" wrapText="1"/>
    </xf>
    <xf numFmtId="49" fontId="189" fillId="0" borderId="26" xfId="0" applyNumberFormat="1" applyFont="1" applyFill="1" applyBorder="1" applyAlignment="1">
      <alignment horizontal="left" vertical="top" wrapText="1"/>
    </xf>
    <xf numFmtId="49" fontId="189" fillId="0" borderId="24" xfId="0" applyNumberFormat="1" applyFont="1" applyFill="1" applyBorder="1" applyAlignment="1">
      <alignment horizontal="left" vertical="top" wrapText="1"/>
    </xf>
    <xf numFmtId="49" fontId="189" fillId="0" borderId="25" xfId="0" applyNumberFormat="1" applyFont="1" applyFill="1" applyBorder="1" applyAlignment="1">
      <alignment vertical="center" wrapText="1"/>
    </xf>
    <xf numFmtId="0" fontId="194" fillId="0" borderId="27" xfId="0" applyFont="1" applyFill="1" applyBorder="1" applyAlignment="1">
      <alignment horizontal="center" vertical="center" wrapText="1"/>
    </xf>
    <xf numFmtId="0" fontId="0" fillId="0" borderId="21" xfId="0" applyBorder="1" applyAlignment="1">
      <alignment horizontal="center" vertical="center" wrapText="1"/>
    </xf>
    <xf numFmtId="0" fontId="174" fillId="0" borderId="27" xfId="0" applyFont="1" applyFill="1" applyBorder="1" applyAlignment="1">
      <alignment horizontal="center" vertical="center" wrapText="1"/>
    </xf>
    <xf numFmtId="0" fontId="204" fillId="0" borderId="21" xfId="0" applyFont="1" applyFill="1" applyBorder="1" applyAlignment="1">
      <alignment horizontal="center" vertical="center" wrapText="1"/>
    </xf>
    <xf numFmtId="0" fontId="196" fillId="0" borderId="25" xfId="0" applyFont="1" applyFill="1" applyBorder="1" applyAlignment="1">
      <alignment horizontal="left" vertical="center" wrapText="1"/>
    </xf>
    <xf numFmtId="0" fontId="244" fillId="0" borderId="0" xfId="0" applyFont="1" applyFill="1" applyAlignment="1">
      <alignment vertical="center" wrapText="1"/>
    </xf>
    <xf numFmtId="0" fontId="204" fillId="0" borderId="0" xfId="0" applyFont="1" applyAlignment="1">
      <alignment vertical="center" wrapText="1"/>
    </xf>
    <xf numFmtId="0" fontId="245" fillId="0" borderId="0" xfId="0" applyFont="1" applyFill="1" applyAlignment="1">
      <alignment vertical="center" wrapText="1"/>
    </xf>
    <xf numFmtId="0" fontId="237" fillId="0" borderId="0" xfId="0" applyFont="1" applyFill="1" applyAlignment="1">
      <alignment vertical="top" wrapText="1"/>
    </xf>
    <xf numFmtId="0" fontId="204" fillId="0" borderId="0" xfId="0" applyFont="1" applyAlignment="1">
      <alignment vertical="top" wrapText="1"/>
    </xf>
    <xf numFmtId="0" fontId="172" fillId="0" borderId="0" xfId="0" applyFont="1" applyFill="1" applyAlignment="1">
      <alignment vertical="top" wrapText="1"/>
    </xf>
    <xf numFmtId="0" fontId="189" fillId="36" borderId="19" xfId="0" applyFont="1" applyFill="1" applyBorder="1" applyAlignment="1">
      <alignment horizontal="left" vertical="center" wrapText="1"/>
    </xf>
    <xf numFmtId="0" fontId="41" fillId="0" borderId="0" xfId="0" applyFont="1" applyFill="1" applyAlignment="1">
      <alignment horizontal="left" vertical="center" wrapText="1"/>
    </xf>
    <xf numFmtId="0" fontId="42" fillId="0" borderId="0" xfId="0" applyFont="1" applyFill="1" applyAlignment="1">
      <alignment horizontal="left" vertical="center" wrapText="1"/>
    </xf>
    <xf numFmtId="0" fontId="41" fillId="0" borderId="0" xfId="0" applyFont="1" applyFill="1" applyAlignment="1">
      <alignment vertical="center" wrapText="1"/>
    </xf>
    <xf numFmtId="3" fontId="71" fillId="0" borderId="0" xfId="0" applyNumberFormat="1" applyFont="1" applyFill="1" applyAlignment="1">
      <alignment horizontal="center" vertical="top"/>
    </xf>
    <xf numFmtId="3" fontId="72" fillId="0" borderId="0" xfId="0" applyNumberFormat="1" applyFont="1" applyFill="1" applyAlignment="1">
      <alignment horizontal="center" vertical="top"/>
    </xf>
    <xf numFmtId="3" fontId="73" fillId="0" borderId="0" xfId="0" applyNumberFormat="1" applyFont="1" applyFill="1" applyAlignment="1">
      <alignment horizontal="center" vertical="top"/>
    </xf>
    <xf numFmtId="0" fontId="192" fillId="0" borderId="19" xfId="0" applyFont="1" applyFill="1" applyBorder="1" applyAlignment="1">
      <alignment horizontal="left" vertical="center" wrapText="1"/>
    </xf>
    <xf numFmtId="0" fontId="77" fillId="0" borderId="19" xfId="0" applyFont="1" applyFill="1" applyBorder="1" applyAlignment="1">
      <alignment horizontal="left" vertical="center" wrapText="1"/>
    </xf>
    <xf numFmtId="0" fontId="191" fillId="0" borderId="19" xfId="0" applyFont="1" applyFill="1" applyBorder="1" applyAlignment="1">
      <alignment horizontal="left" vertical="center" wrapText="1"/>
    </xf>
    <xf numFmtId="0" fontId="196" fillId="0" borderId="25" xfId="0" applyNumberFormat="1" applyFont="1" applyFill="1" applyBorder="1" applyAlignment="1" quotePrefix="1">
      <alignment horizontal="justify" vertical="center" wrapText="1"/>
    </xf>
    <xf numFmtId="0" fontId="193" fillId="0" borderId="26" xfId="0" applyNumberFormat="1" applyFont="1" applyFill="1" applyBorder="1" applyAlignment="1">
      <alignment horizontal="justify" vertical="center" wrapText="1"/>
    </xf>
    <xf numFmtId="0" fontId="193" fillId="0" borderId="24" xfId="0" applyNumberFormat="1" applyFont="1" applyFill="1" applyBorder="1" applyAlignment="1">
      <alignment horizontal="justify" vertical="center" wrapText="1"/>
    </xf>
    <xf numFmtId="49" fontId="47" fillId="0" borderId="20" xfId="0" applyNumberFormat="1" applyFont="1" applyFill="1" applyBorder="1" applyAlignment="1">
      <alignment horizontal="center" vertical="center" wrapText="1"/>
    </xf>
    <xf numFmtId="49" fontId="38" fillId="0" borderId="20" xfId="0" applyNumberFormat="1" applyFont="1" applyFill="1" applyBorder="1" applyAlignment="1">
      <alignment horizontal="center" vertical="center" wrapText="1"/>
    </xf>
    <xf numFmtId="0" fontId="39" fillId="0" borderId="41" xfId="0" applyFont="1" applyFill="1" applyBorder="1" applyAlignment="1">
      <alignment horizontal="center" vertical="center"/>
    </xf>
    <xf numFmtId="0" fontId="189" fillId="0" borderId="25" xfId="0" applyNumberFormat="1" applyFont="1" applyFill="1" applyBorder="1" applyAlignment="1" quotePrefix="1">
      <alignment horizontal="justify" vertical="center" wrapText="1"/>
    </xf>
    <xf numFmtId="0" fontId="171" fillId="0" borderId="26" xfId="0" applyNumberFormat="1" applyFont="1" applyFill="1" applyBorder="1" applyAlignment="1">
      <alignment horizontal="justify" vertical="center" wrapText="1"/>
    </xf>
    <xf numFmtId="0" fontId="171" fillId="0" borderId="30" xfId="0" applyNumberFormat="1" applyFont="1" applyFill="1" applyBorder="1" applyAlignment="1">
      <alignment horizontal="justify" vertical="center" wrapText="1"/>
    </xf>
    <xf numFmtId="0" fontId="171" fillId="0" borderId="24" xfId="0" applyNumberFormat="1" applyFont="1" applyFill="1" applyBorder="1" applyAlignment="1">
      <alignment horizontal="justify" vertical="center" wrapText="1"/>
    </xf>
    <xf numFmtId="3" fontId="9" fillId="0" borderId="0" xfId="0" applyNumberFormat="1" applyFont="1" applyFill="1" applyAlignment="1">
      <alignment horizontal="center" vertical="top"/>
    </xf>
    <xf numFmtId="0" fontId="47" fillId="0" borderId="20" xfId="0" applyFont="1" applyFill="1" applyBorder="1" applyAlignment="1">
      <alignment horizontal="center" vertical="center" wrapText="1"/>
    </xf>
    <xf numFmtId="0" fontId="47" fillId="0" borderId="20" xfId="0" applyFont="1" applyFill="1" applyBorder="1" applyAlignment="1">
      <alignment horizontal="center" vertical="center"/>
    </xf>
    <xf numFmtId="3" fontId="46" fillId="0" borderId="20" xfId="0" applyNumberFormat="1"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5" fillId="0" borderId="0" xfId="0" applyFont="1" applyFill="1" applyAlignment="1">
      <alignment horizontal="center" vertical="top" wrapText="1"/>
    </xf>
    <xf numFmtId="0" fontId="45" fillId="0" borderId="0" xfId="0" applyFont="1" applyFill="1" applyAlignment="1">
      <alignment horizontal="center" vertical="top"/>
    </xf>
    <xf numFmtId="0" fontId="196" fillId="36" borderId="25" xfId="0" applyFont="1" applyFill="1" applyBorder="1" applyAlignment="1">
      <alignment horizontal="justify" vertical="center" wrapText="1"/>
    </xf>
    <xf numFmtId="0" fontId="196" fillId="36" borderId="26" xfId="0" applyFont="1" applyFill="1" applyBorder="1" applyAlignment="1">
      <alignment horizontal="justify" vertical="center" wrapText="1"/>
    </xf>
    <xf numFmtId="0" fontId="196" fillId="36" borderId="24" xfId="0" applyFont="1" applyFill="1" applyBorder="1" applyAlignment="1">
      <alignment horizontal="justify" vertical="center" wrapText="1"/>
    </xf>
    <xf numFmtId="49" fontId="196" fillId="36" borderId="25" xfId="0" applyNumberFormat="1" applyFont="1" applyFill="1" applyBorder="1" applyAlignment="1">
      <alignment vertical="center" wrapText="1"/>
    </xf>
    <xf numFmtId="0" fontId="209" fillId="0" borderId="26" xfId="0" applyFont="1" applyBorder="1" applyAlignment="1">
      <alignment wrapText="1"/>
    </xf>
    <xf numFmtId="0" fontId="209" fillId="0" borderId="24" xfId="0" applyFont="1" applyBorder="1" applyAlignment="1">
      <alignment wrapText="1"/>
    </xf>
    <xf numFmtId="49" fontId="196" fillId="0" borderId="25" xfId="0" applyNumberFormat="1" applyFont="1" applyFill="1" applyBorder="1" applyAlignment="1">
      <alignment vertical="top" wrapText="1"/>
    </xf>
    <xf numFmtId="2" fontId="196" fillId="0" borderId="25" xfId="0" applyNumberFormat="1" applyFont="1" applyFill="1" applyBorder="1" applyAlignment="1">
      <alignment horizontal="justify" vertical="center" wrapText="1"/>
    </xf>
    <xf numFmtId="2" fontId="196" fillId="0" borderId="26" xfId="0" applyNumberFormat="1" applyFont="1" applyFill="1" applyBorder="1" applyAlignment="1">
      <alignment horizontal="justify" vertical="center" wrapText="1"/>
    </xf>
    <xf numFmtId="2" fontId="196" fillId="0" borderId="24" xfId="0" applyNumberFormat="1" applyFont="1" applyFill="1" applyBorder="1" applyAlignment="1">
      <alignment horizontal="justify" vertical="center" wrapText="1"/>
    </xf>
    <xf numFmtId="0" fontId="174" fillId="0" borderId="19" xfId="0" applyFont="1" applyFill="1" applyBorder="1" applyAlignment="1">
      <alignment horizontal="center" vertical="top" wrapText="1"/>
    </xf>
    <xf numFmtId="49" fontId="189" fillId="0" borderId="25" xfId="0" applyNumberFormat="1" applyFont="1" applyFill="1" applyBorder="1" applyAlignment="1">
      <alignment horizontal="justify" vertical="center" wrapText="1"/>
    </xf>
    <xf numFmtId="0" fontId="172" fillId="0" borderId="26" xfId="0" applyFont="1" applyBorder="1" applyAlignment="1">
      <alignment horizontal="justify" wrapText="1"/>
    </xf>
    <xf numFmtId="0" fontId="172" fillId="0" borderId="24" xfId="0" applyFont="1" applyBorder="1" applyAlignment="1">
      <alignment horizontal="justify" wrapText="1"/>
    </xf>
    <xf numFmtId="0" fontId="196" fillId="0" borderId="26" xfId="0" applyNumberFormat="1" applyFont="1" applyFill="1" applyBorder="1" applyAlignment="1">
      <alignment horizontal="justify" vertical="center" wrapText="1"/>
    </xf>
    <xf numFmtId="0" fontId="196" fillId="0" borderId="24" xfId="0" applyNumberFormat="1" applyFont="1" applyFill="1" applyBorder="1" applyAlignment="1">
      <alignment horizontal="justify" vertical="center" wrapText="1"/>
    </xf>
    <xf numFmtId="0" fontId="198" fillId="0" borderId="26" xfId="0" applyFont="1" applyBorder="1" applyAlignment="1">
      <alignment vertical="top" wrapText="1"/>
    </xf>
    <xf numFmtId="0" fontId="198" fillId="0" borderId="24" xfId="0" applyFont="1" applyBorder="1" applyAlignment="1">
      <alignment vertical="top" wrapText="1"/>
    </xf>
    <xf numFmtId="0" fontId="193" fillId="36" borderId="27" xfId="0" applyFont="1" applyFill="1" applyBorder="1" applyAlignment="1">
      <alignment horizontal="center" vertical="center" wrapText="1"/>
    </xf>
    <xf numFmtId="0" fontId="209" fillId="0" borderId="30" xfId="0" applyFont="1" applyBorder="1" applyAlignment="1">
      <alignment horizontal="justify" wrapText="1"/>
    </xf>
    <xf numFmtId="0" fontId="189" fillId="36" borderId="25" xfId="0" applyFont="1" applyFill="1" applyBorder="1" applyAlignment="1" quotePrefix="1">
      <alignment horizontal="left" vertical="center" wrapText="1"/>
    </xf>
    <xf numFmtId="0" fontId="201" fillId="0" borderId="26" xfId="0" applyFont="1" applyBorder="1" applyAlignment="1">
      <alignment vertical="center" wrapText="1"/>
    </xf>
    <xf numFmtId="0" fontId="196" fillId="0" borderId="25" xfId="0" applyFont="1" applyFill="1" applyBorder="1" applyAlignment="1" quotePrefix="1">
      <alignment vertical="center" wrapText="1"/>
    </xf>
    <xf numFmtId="0" fontId="198" fillId="0" borderId="26" xfId="0" applyFont="1" applyBorder="1" applyAlignment="1">
      <alignment wrapText="1"/>
    </xf>
    <xf numFmtId="0" fontId="198" fillId="0" borderId="24" xfId="0" applyFont="1" applyBorder="1" applyAlignment="1">
      <alignment wrapText="1"/>
    </xf>
    <xf numFmtId="0" fontId="174" fillId="0" borderId="1" xfId="0" applyFont="1" applyFill="1" applyBorder="1" applyAlignment="1">
      <alignment horizontal="center" vertical="center" wrapText="1"/>
    </xf>
    <xf numFmtId="0" fontId="0" fillId="0" borderId="38" xfId="0" applyBorder="1" applyAlignment="1">
      <alignment horizontal="center" vertical="center" wrapText="1"/>
    </xf>
    <xf numFmtId="0" fontId="198" fillId="0" borderId="19" xfId="0" applyFont="1" applyBorder="1" applyAlignment="1">
      <alignment horizontal="center" vertical="center"/>
    </xf>
    <xf numFmtId="49" fontId="196" fillId="0" borderId="25" xfId="0" applyNumberFormat="1" applyFont="1" applyFill="1" applyBorder="1" applyAlignment="1">
      <alignment horizontal="justify" vertical="top" wrapText="1"/>
    </xf>
    <xf numFmtId="0" fontId="196" fillId="36" borderId="25" xfId="0" applyFont="1" applyFill="1" applyBorder="1" applyAlignment="1">
      <alignment horizontal="justify" vertical="top" wrapText="1"/>
    </xf>
    <xf numFmtId="0" fontId="196" fillId="36" borderId="26" xfId="0" applyFont="1" applyFill="1" applyBorder="1" applyAlignment="1">
      <alignment horizontal="justify" vertical="top" wrapText="1"/>
    </xf>
    <xf numFmtId="0" fontId="196" fillId="36" borderId="24" xfId="0" applyFont="1" applyFill="1" applyBorder="1" applyAlignment="1">
      <alignment horizontal="justify" vertical="top" wrapText="1"/>
    </xf>
    <xf numFmtId="0" fontId="196" fillId="0" borderId="25" xfId="0" applyFont="1" applyFill="1" applyBorder="1" applyAlignment="1">
      <alignment vertical="top" wrapText="1"/>
    </xf>
    <xf numFmtId="0" fontId="195" fillId="0" borderId="27" xfId="0" applyFont="1" applyFill="1" applyBorder="1" applyAlignment="1">
      <alignment horizontal="center" vertical="center" wrapText="1"/>
    </xf>
    <xf numFmtId="0" fontId="195" fillId="0" borderId="1" xfId="0" applyFont="1" applyFill="1" applyBorder="1" applyAlignment="1">
      <alignment horizontal="center" vertical="center" wrapText="1"/>
    </xf>
    <xf numFmtId="0" fontId="195" fillId="0" borderId="21" xfId="0" applyFont="1" applyFill="1" applyBorder="1" applyAlignment="1">
      <alignment horizontal="center" vertical="center" wrapText="1"/>
    </xf>
    <xf numFmtId="0" fontId="198" fillId="0" borderId="19" xfId="0" applyFont="1" applyBorder="1" applyAlignment="1">
      <alignment horizontal="center" vertical="center" wrapText="1"/>
    </xf>
    <xf numFmtId="0" fontId="198" fillId="0" borderId="27" xfId="0" applyFont="1" applyBorder="1" applyAlignment="1">
      <alignment horizontal="center" vertical="center" wrapText="1"/>
    </xf>
    <xf numFmtId="49" fontId="196" fillId="0" borderId="26" xfId="0" applyNumberFormat="1" applyFont="1" applyFill="1" applyBorder="1" applyAlignment="1">
      <alignment horizontal="justify" vertical="top" wrapText="1"/>
    </xf>
    <xf numFmtId="49" fontId="196" fillId="0" borderId="24" xfId="0" applyNumberFormat="1" applyFont="1" applyFill="1" applyBorder="1" applyAlignment="1">
      <alignment horizontal="justify" vertical="top" wrapText="1"/>
    </xf>
    <xf numFmtId="49" fontId="196" fillId="0" borderId="26" xfId="0" applyNumberFormat="1" applyFont="1" applyFill="1" applyBorder="1" applyAlignment="1">
      <alignment horizontal="justify" vertical="center" wrapText="1"/>
    </xf>
    <xf numFmtId="49" fontId="196" fillId="0" borderId="24" xfId="0" applyNumberFormat="1" applyFont="1" applyFill="1" applyBorder="1" applyAlignment="1">
      <alignment horizontal="justify" vertical="center" wrapText="1"/>
    </xf>
    <xf numFmtId="0" fontId="232" fillId="37" borderId="40" xfId="0" applyFont="1" applyFill="1" applyBorder="1" applyAlignment="1">
      <alignment horizontal="left" vertical="top" wrapText="1"/>
    </xf>
    <xf numFmtId="0" fontId="233" fillId="0" borderId="33" xfId="0" applyFont="1" applyBorder="1" applyAlignment="1">
      <alignment vertical="top" wrapText="1"/>
    </xf>
    <xf numFmtId="0" fontId="233" fillId="0" borderId="23" xfId="0" applyFont="1" applyBorder="1" applyAlignment="1">
      <alignment vertical="top" wrapText="1"/>
    </xf>
    <xf numFmtId="0" fontId="232" fillId="0" borderId="25" xfId="0" applyFont="1" applyBorder="1" applyAlignment="1">
      <alignment horizontal="left" vertical="center" wrapText="1"/>
    </xf>
    <xf numFmtId="182" fontId="246" fillId="2" borderId="27" xfId="0" applyNumberFormat="1" applyFont="1" applyFill="1" applyBorder="1" applyAlignment="1">
      <alignment horizontal="center" vertical="center" wrapText="1"/>
    </xf>
    <xf numFmtId="0" fontId="63" fillId="0" borderId="1" xfId="0" applyFont="1" applyBorder="1" applyAlignment="1">
      <alignment horizontal="center" vertical="center" wrapText="1"/>
    </xf>
    <xf numFmtId="0" fontId="63" fillId="0" borderId="21" xfId="0" applyFont="1" applyBorder="1" applyAlignment="1">
      <alignment horizontal="center" vertical="center" wrapText="1"/>
    </xf>
    <xf numFmtId="0" fontId="196" fillId="0" borderId="25" xfId="0" applyFont="1" applyFill="1" applyBorder="1" applyAlignment="1" quotePrefix="1">
      <alignment horizontal="justify" vertical="center" wrapText="1" shrinkToFit="1"/>
    </xf>
    <xf numFmtId="0" fontId="196" fillId="0" borderId="26" xfId="0" applyFont="1" applyFill="1" applyBorder="1" applyAlignment="1" quotePrefix="1">
      <alignment horizontal="justify" vertical="center" wrapText="1" shrinkToFit="1"/>
    </xf>
    <xf numFmtId="0" fontId="196" fillId="0" borderId="24" xfId="0" applyFont="1" applyFill="1" applyBorder="1" applyAlignment="1" quotePrefix="1">
      <alignment horizontal="justify" vertical="center" wrapText="1" shrinkToFit="1"/>
    </xf>
    <xf numFmtId="49" fontId="189" fillId="0" borderId="25" xfId="0" applyNumberFormat="1" applyFont="1" applyFill="1" applyBorder="1" applyAlignment="1" quotePrefix="1">
      <alignment horizontal="justify" vertical="center" wrapText="1"/>
    </xf>
    <xf numFmtId="2" fontId="32" fillId="0" borderId="25" xfId="0" applyNumberFormat="1" applyFont="1" applyFill="1" applyBorder="1" applyAlignment="1">
      <alignment horizontal="justify" vertical="top" wrapText="1"/>
    </xf>
    <xf numFmtId="2" fontId="32" fillId="0" borderId="26" xfId="0" applyNumberFormat="1" applyFont="1" applyFill="1" applyBorder="1" applyAlignment="1">
      <alignment horizontal="justify" vertical="top" wrapText="1"/>
    </xf>
    <xf numFmtId="2" fontId="32" fillId="0" borderId="24" xfId="0" applyNumberFormat="1" applyFont="1" applyFill="1" applyBorder="1" applyAlignment="1">
      <alignment horizontal="justify" vertical="top" wrapText="1"/>
    </xf>
    <xf numFmtId="0" fontId="45" fillId="0" borderId="0" xfId="0" applyFont="1" applyAlignment="1">
      <alignment horizontal="center" vertical="center" wrapText="1"/>
    </xf>
    <xf numFmtId="0" fontId="247" fillId="0" borderId="32" xfId="0" applyFont="1" applyBorder="1" applyAlignment="1">
      <alignment horizontal="center" vertical="center" wrapText="1"/>
    </xf>
    <xf numFmtId="0" fontId="247" fillId="0" borderId="19" xfId="0" applyFont="1" applyBorder="1" applyAlignment="1">
      <alignment horizontal="center" vertical="center" wrapText="1"/>
    </xf>
    <xf numFmtId="0" fontId="247" fillId="0" borderId="22" xfId="0" applyFont="1" applyBorder="1" applyAlignment="1">
      <alignment horizontal="center" vertical="center" wrapText="1"/>
    </xf>
    <xf numFmtId="3" fontId="26" fillId="36" borderId="17" xfId="0" applyNumberFormat="1" applyFont="1" applyFill="1" applyBorder="1" applyAlignment="1">
      <alignment horizontal="center" vertical="center" wrapText="1"/>
    </xf>
    <xf numFmtId="3" fontId="26" fillId="36" borderId="1" xfId="0" applyNumberFormat="1" applyFont="1" applyFill="1" applyBorder="1" applyAlignment="1">
      <alignment horizontal="center" vertical="center" wrapText="1"/>
    </xf>
    <xf numFmtId="3" fontId="26" fillId="36" borderId="38" xfId="0" applyNumberFormat="1" applyFont="1" applyFill="1" applyBorder="1" applyAlignment="1">
      <alignment horizontal="center" vertical="center" wrapText="1"/>
    </xf>
    <xf numFmtId="3" fontId="247" fillId="36" borderId="21" xfId="0" applyNumberFormat="1" applyFont="1" applyFill="1" applyBorder="1" applyAlignment="1">
      <alignment horizontal="center" vertical="center" wrapText="1"/>
    </xf>
    <xf numFmtId="3" fontId="247" fillId="36" borderId="19" xfId="0" applyNumberFormat="1" applyFont="1" applyFill="1" applyBorder="1" applyAlignment="1">
      <alignment horizontal="center" vertical="center" wrapText="1"/>
    </xf>
    <xf numFmtId="3" fontId="247" fillId="36" borderId="22" xfId="0" applyNumberFormat="1" applyFont="1" applyFill="1" applyBorder="1" applyAlignment="1">
      <alignment horizontal="center" vertical="center" wrapText="1"/>
    </xf>
    <xf numFmtId="3" fontId="52" fillId="36" borderId="20" xfId="0" applyNumberFormat="1" applyFont="1" applyFill="1" applyBorder="1" applyAlignment="1">
      <alignment horizontal="center" vertical="center"/>
    </xf>
    <xf numFmtId="0" fontId="44" fillId="37" borderId="25" xfId="0" applyFont="1" applyFill="1" applyBorder="1" applyAlignment="1">
      <alignment horizontal="left" vertical="center" wrapText="1"/>
    </xf>
    <xf numFmtId="0" fontId="0" fillId="37" borderId="26" xfId="0" applyFill="1" applyBorder="1" applyAlignment="1">
      <alignment horizontal="left" vertical="center" wrapText="1"/>
    </xf>
    <xf numFmtId="0" fontId="0" fillId="37" borderId="24" xfId="0" applyFill="1" applyBorder="1" applyAlignment="1">
      <alignment horizontal="left" vertical="center" wrapText="1"/>
    </xf>
    <xf numFmtId="0" fontId="247" fillId="0" borderId="19" xfId="0" applyFont="1" applyBorder="1" applyAlignment="1">
      <alignment horizontal="center" vertical="center"/>
    </xf>
    <xf numFmtId="0" fontId="247" fillId="0" borderId="22" xfId="0" applyFont="1" applyBorder="1" applyAlignment="1">
      <alignment horizontal="center" vertical="center"/>
    </xf>
    <xf numFmtId="3" fontId="68" fillId="36" borderId="38" xfId="0" applyNumberFormat="1" applyFont="1" applyFill="1" applyBorder="1" applyAlignment="1">
      <alignment horizontal="center" vertical="center"/>
    </xf>
    <xf numFmtId="3" fontId="69" fillId="36" borderId="17" xfId="0" applyNumberFormat="1" applyFont="1" applyFill="1" applyBorder="1" applyAlignment="1">
      <alignment horizontal="center" vertical="center" wrapText="1"/>
    </xf>
    <xf numFmtId="3" fontId="69" fillId="36" borderId="1" xfId="0" applyNumberFormat="1" applyFont="1" applyFill="1" applyBorder="1" applyAlignment="1">
      <alignment horizontal="center" vertical="center" wrapText="1"/>
    </xf>
    <xf numFmtId="3" fontId="69" fillId="36" borderId="38" xfId="0" applyNumberFormat="1" applyFont="1" applyFill="1" applyBorder="1" applyAlignment="1">
      <alignment horizontal="center" vertical="center" wrapText="1"/>
    </xf>
    <xf numFmtId="0" fontId="204" fillId="0" borderId="19" xfId="0" applyFont="1" applyBorder="1" applyAlignment="1">
      <alignment horizontal="center" vertical="top" wrapText="1"/>
    </xf>
    <xf numFmtId="0" fontId="247" fillId="0" borderId="17" xfId="0" applyFont="1" applyBorder="1" applyAlignment="1">
      <alignment horizontal="center" vertical="center" wrapText="1"/>
    </xf>
    <xf numFmtId="0" fontId="247" fillId="0" borderId="1" xfId="0" applyFont="1" applyBorder="1" applyAlignment="1">
      <alignment horizontal="center" vertical="center" wrapText="1"/>
    </xf>
    <xf numFmtId="0" fontId="247" fillId="0" borderId="38" xfId="0" applyFont="1" applyBorder="1" applyAlignment="1">
      <alignment horizontal="center" vertical="center" wrapText="1"/>
    </xf>
    <xf numFmtId="0" fontId="203" fillId="0" borderId="25" xfId="0" applyFont="1" applyBorder="1" applyAlignment="1">
      <alignment horizontal="justify" vertical="center" wrapText="1"/>
    </xf>
    <xf numFmtId="0" fontId="203" fillId="0" borderId="26" xfId="0" applyFont="1" applyBorder="1" applyAlignment="1">
      <alignment horizontal="justify" vertical="center" wrapText="1"/>
    </xf>
    <xf numFmtId="0" fontId="203" fillId="0" borderId="24" xfId="0" applyFont="1" applyBorder="1" applyAlignment="1">
      <alignment horizontal="justify" vertical="center" wrapText="1"/>
    </xf>
    <xf numFmtId="49" fontId="60" fillId="37" borderId="25" xfId="0" applyNumberFormat="1" applyFont="1" applyFill="1" applyBorder="1" applyAlignment="1">
      <alignment horizontal="left" vertical="center" wrapText="1"/>
    </xf>
    <xf numFmtId="0" fontId="0" fillId="0" borderId="26" xfId="0" applyBorder="1" applyAlignment="1">
      <alignment horizontal="left" vertical="center" wrapText="1"/>
    </xf>
    <xf numFmtId="0" fontId="0" fillId="0" borderId="24" xfId="0" applyBorder="1" applyAlignment="1">
      <alignment horizontal="left" vertical="center" wrapText="1"/>
    </xf>
    <xf numFmtId="0" fontId="204" fillId="0" borderId="19" xfId="0" applyFont="1" applyBorder="1" applyAlignment="1">
      <alignment horizontal="center" vertical="center" wrapText="1"/>
    </xf>
    <xf numFmtId="3" fontId="247" fillId="36" borderId="17" xfId="0" applyNumberFormat="1" applyFont="1" applyFill="1" applyBorder="1" applyAlignment="1">
      <alignment horizontal="center" vertical="center" wrapText="1"/>
    </xf>
    <xf numFmtId="3" fontId="247" fillId="36" borderId="1" xfId="0" applyNumberFormat="1" applyFont="1" applyFill="1" applyBorder="1" applyAlignment="1">
      <alignment horizontal="center" vertical="center" wrapText="1"/>
    </xf>
    <xf numFmtId="3" fontId="247" fillId="36" borderId="38" xfId="0" applyNumberFormat="1" applyFont="1" applyFill="1" applyBorder="1" applyAlignment="1">
      <alignment horizontal="center" vertical="center" wrapText="1"/>
    </xf>
    <xf numFmtId="0" fontId="220" fillId="0" borderId="25" xfId="0" applyFont="1" applyBorder="1" applyAlignment="1">
      <alignment vertical="center" wrapText="1"/>
    </xf>
    <xf numFmtId="0" fontId="207" fillId="0" borderId="26" xfId="0" applyFont="1" applyBorder="1" applyAlignment="1">
      <alignment vertical="center" wrapText="1"/>
    </xf>
    <xf numFmtId="0" fontId="207" fillId="0" borderId="24" xfId="0" applyFont="1" applyBorder="1" applyAlignment="1">
      <alignment vertical="center" wrapText="1"/>
    </xf>
    <xf numFmtId="0" fontId="203" fillId="0" borderId="25" xfId="0" applyFont="1" applyBorder="1" applyAlignment="1">
      <alignment vertical="center" wrapText="1"/>
    </xf>
    <xf numFmtId="0" fontId="179" fillId="37" borderId="25" xfId="0" applyFont="1" applyFill="1" applyBorder="1" applyAlignment="1" quotePrefix="1">
      <alignment horizontal="left" vertical="center" wrapText="1"/>
    </xf>
    <xf numFmtId="0" fontId="0" fillId="0" borderId="26" xfId="0" applyFont="1" applyBorder="1" applyAlignment="1">
      <alignment horizontal="left" wrapText="1"/>
    </xf>
    <xf numFmtId="0" fontId="0" fillId="0" borderId="24" xfId="0" applyFont="1" applyBorder="1" applyAlignment="1">
      <alignment horizontal="left" wrapText="1"/>
    </xf>
    <xf numFmtId="49" fontId="179" fillId="37" borderId="25" xfId="0" applyNumberFormat="1"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4" xfId="0" applyFont="1" applyBorder="1" applyAlignment="1">
      <alignment horizontal="left" vertical="center" wrapText="1"/>
    </xf>
    <xf numFmtId="0" fontId="220" fillId="0" borderId="42" xfId="0" applyFont="1" applyBorder="1" applyAlignment="1">
      <alignment horizontal="justify" vertical="center" wrapText="1"/>
    </xf>
    <xf numFmtId="0" fontId="220" fillId="0" borderId="26" xfId="0" applyFont="1" applyBorder="1" applyAlignment="1">
      <alignment horizontal="justify" vertical="center"/>
    </xf>
    <xf numFmtId="0" fontId="220" fillId="0" borderId="24" xfId="0" applyFont="1" applyBorder="1" applyAlignment="1">
      <alignment horizontal="justify" vertical="center"/>
    </xf>
    <xf numFmtId="49" fontId="38" fillId="0" borderId="0" xfId="0" applyNumberFormat="1" applyFont="1" applyFill="1" applyBorder="1" applyAlignment="1" quotePrefix="1">
      <alignment horizontal="justify" vertical="top" wrapText="1"/>
    </xf>
    <xf numFmtId="49" fontId="38" fillId="0" borderId="0" xfId="0" applyNumberFormat="1" applyFont="1" applyFill="1" applyBorder="1" applyAlignment="1">
      <alignment horizontal="justify" vertical="top" wrapText="1"/>
    </xf>
    <xf numFmtId="0" fontId="204" fillId="0" borderId="19" xfId="0" applyFont="1" applyBorder="1" applyAlignment="1">
      <alignment/>
    </xf>
    <xf numFmtId="49" fontId="60" fillId="37" borderId="26" xfId="0" applyNumberFormat="1" applyFont="1" applyFill="1" applyBorder="1" applyAlignment="1">
      <alignment horizontal="left" vertical="center" wrapText="1"/>
    </xf>
    <xf numFmtId="49" fontId="60" fillId="37" borderId="24" xfId="0" applyNumberFormat="1" applyFont="1" applyFill="1" applyBorder="1" applyAlignment="1">
      <alignment horizontal="left" vertical="center" wrapText="1"/>
    </xf>
    <xf numFmtId="0" fontId="60" fillId="37" borderId="25" xfId="0" applyFont="1" applyFill="1" applyBorder="1" applyAlignment="1">
      <alignment horizontal="left" vertical="center" wrapText="1"/>
    </xf>
    <xf numFmtId="0" fontId="63" fillId="37" borderId="26" xfId="0" applyFont="1" applyFill="1" applyBorder="1" applyAlignment="1">
      <alignment horizontal="left" wrapText="1"/>
    </xf>
    <xf numFmtId="0" fontId="63" fillId="37" borderId="24" xfId="0" applyFont="1" applyFill="1" applyBorder="1" applyAlignment="1">
      <alignment horizontal="left" wrapText="1"/>
    </xf>
    <xf numFmtId="0" fontId="188" fillId="0" borderId="27" xfId="0" applyFont="1" applyFill="1" applyBorder="1" applyAlignment="1">
      <alignment horizontal="center" vertical="center" wrapText="1"/>
    </xf>
    <xf numFmtId="0" fontId="188" fillId="0" borderId="21" xfId="0" applyFont="1" applyFill="1" applyBorder="1" applyAlignment="1">
      <alignment horizontal="center" vertical="center" wrapText="1"/>
    </xf>
    <xf numFmtId="49" fontId="38" fillId="0" borderId="0" xfId="0" applyNumberFormat="1" applyFont="1" applyBorder="1" applyAlignment="1" quotePrefix="1">
      <alignment horizontal="justify" vertical="top" wrapText="1"/>
    </xf>
    <xf numFmtId="49" fontId="38" fillId="0" borderId="0" xfId="0" applyNumberFormat="1" applyFont="1" applyBorder="1" applyAlignment="1">
      <alignment horizontal="justify" vertical="top" wrapText="1"/>
    </xf>
    <xf numFmtId="3" fontId="49" fillId="36" borderId="0" xfId="0" applyNumberFormat="1" applyFont="1" applyFill="1" applyAlignment="1">
      <alignment horizontal="center" vertical="center" wrapText="1"/>
    </xf>
    <xf numFmtId="0" fontId="104" fillId="36" borderId="0" xfId="0" applyFont="1" applyFill="1" applyAlignment="1">
      <alignment vertical="center" wrapText="1"/>
    </xf>
    <xf numFmtId="0" fontId="50" fillId="36" borderId="0" xfId="0" applyFont="1" applyFill="1" applyAlignment="1">
      <alignment horizontal="center" vertical="top"/>
    </xf>
    <xf numFmtId="0" fontId="222" fillId="0" borderId="0" xfId="0" applyFont="1" applyAlignment="1" quotePrefix="1">
      <alignment horizontal="justify" vertical="top" wrapText="1"/>
    </xf>
    <xf numFmtId="3" fontId="49" fillId="36" borderId="0" xfId="0" applyNumberFormat="1" applyFont="1" applyFill="1" applyAlignment="1">
      <alignment horizontal="left" vertical="center" wrapText="1"/>
    </xf>
    <xf numFmtId="0" fontId="56" fillId="38" borderId="39" xfId="0" applyFont="1" applyFill="1" applyBorder="1" applyAlignment="1">
      <alignment horizontal="left" vertical="top" wrapText="1"/>
    </xf>
    <xf numFmtId="0" fontId="0" fillId="38" borderId="5" xfId="0" applyFill="1" applyBorder="1" applyAlignment="1">
      <alignment horizontal="left" vertical="top" wrapText="1"/>
    </xf>
    <xf numFmtId="0" fontId="0" fillId="38" borderId="43" xfId="0" applyFill="1" applyBorder="1" applyAlignment="1">
      <alignment horizontal="left" vertical="top" wrapText="1"/>
    </xf>
    <xf numFmtId="0" fontId="56" fillId="0" borderId="0" xfId="0" applyFont="1" applyAlignment="1">
      <alignment horizontal="center" vertical="top" wrapText="1"/>
    </xf>
    <xf numFmtId="0" fontId="63" fillId="0" borderId="0" xfId="0" applyFont="1" applyAlignment="1">
      <alignment horizontal="center" vertical="top" wrapText="1"/>
    </xf>
    <xf numFmtId="0" fontId="76" fillId="0" borderId="0" xfId="0" applyFont="1" applyAlignment="1">
      <alignment horizontal="center" vertical="top" wrapText="1"/>
    </xf>
    <xf numFmtId="0" fontId="75" fillId="0" borderId="0" xfId="0" applyFont="1" applyAlignment="1">
      <alignment horizontal="center" vertical="top" wrapText="1"/>
    </xf>
    <xf numFmtId="0" fontId="58" fillId="0" borderId="17" xfId="0" applyFont="1" applyBorder="1" applyAlignment="1">
      <alignment horizontal="center" vertical="center" wrapText="1"/>
    </xf>
    <xf numFmtId="0" fontId="58" fillId="0" borderId="20" xfId="0" applyFont="1" applyBorder="1" applyAlignment="1">
      <alignment horizontal="center" vertical="center"/>
    </xf>
    <xf numFmtId="0" fontId="58" fillId="0" borderId="17" xfId="0" applyFont="1" applyBorder="1" applyAlignment="1" quotePrefix="1">
      <alignment horizontal="justify" vertical="center" wrapText="1"/>
    </xf>
    <xf numFmtId="0" fontId="58" fillId="0" borderId="38" xfId="0" applyFont="1" applyBorder="1" applyAlignment="1" quotePrefix="1">
      <alignment horizontal="justify" vertical="center" wrapText="1"/>
    </xf>
    <xf numFmtId="0" fontId="58" fillId="36" borderId="20" xfId="0" applyFont="1" applyFill="1" applyBorder="1" applyAlignment="1">
      <alignment horizontal="justify" vertical="center" wrapText="1"/>
    </xf>
    <xf numFmtId="0" fontId="58" fillId="0" borderId="20" xfId="0" applyFont="1" applyBorder="1" applyAlignment="1">
      <alignment horizontal="center" vertical="center" wrapText="1"/>
    </xf>
    <xf numFmtId="0" fontId="58" fillId="36" borderId="17" xfId="0" applyFont="1" applyFill="1" applyBorder="1" applyAlignment="1">
      <alignment horizontal="justify" vertical="center" wrapText="1"/>
    </xf>
    <xf numFmtId="0" fontId="58" fillId="36" borderId="38" xfId="0" applyFont="1" applyFill="1" applyBorder="1" applyAlignment="1">
      <alignment horizontal="justify" vertical="center" wrapText="1"/>
    </xf>
    <xf numFmtId="0" fontId="180" fillId="0" borderId="17" xfId="0" applyFont="1" applyBorder="1" applyAlignment="1">
      <alignment horizontal="justify" vertical="center" wrapText="1"/>
    </xf>
    <xf numFmtId="0" fontId="180" fillId="0" borderId="38" xfId="0" applyFont="1" applyBorder="1" applyAlignment="1">
      <alignment horizontal="justify" vertical="center" wrapText="1"/>
    </xf>
    <xf numFmtId="0" fontId="58" fillId="36" borderId="17" xfId="0" applyFont="1" applyFill="1" applyBorder="1" applyAlignment="1">
      <alignment horizontal="justify" vertical="center"/>
    </xf>
    <xf numFmtId="0" fontId="58" fillId="36" borderId="38" xfId="0" applyFont="1" applyFill="1" applyBorder="1" applyAlignment="1">
      <alignment horizontal="justify" vertical="center"/>
    </xf>
  </cellXfs>
  <cellStyles count="77">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5" xfId="64"/>
    <cellStyle name="Normal_Bang gia HDPE" xfId="65"/>
    <cellStyle name="Normal_Sheet1" xfId="66"/>
    <cellStyle name="Note" xfId="67"/>
    <cellStyle name="Output" xfId="68"/>
    <cellStyle name="Percent" xfId="69"/>
    <cellStyle name="Style 1" xfId="70"/>
    <cellStyle name="Title" xfId="71"/>
    <cellStyle name="Total" xfId="72"/>
    <cellStyle name="Warning Text" xfId="73"/>
    <cellStyle name="똿뗦먛귟 [0.00]_PRODUCT DETAIL Q1" xfId="74"/>
    <cellStyle name="똿뗦먛귟_PRODUCT DETAIL Q1" xfId="75"/>
    <cellStyle name="믅됞 [0.00]_PRODUCT DETAIL Q1" xfId="76"/>
    <cellStyle name="믅됞_PRODUCT DETAIL Q1" xfId="77"/>
    <cellStyle name="백분율_95" xfId="78"/>
    <cellStyle name="뷭?_BOOKSHIP" xfId="79"/>
    <cellStyle name="콤마 [0]_1202" xfId="80"/>
    <cellStyle name="콤마_1202" xfId="81"/>
    <cellStyle name="통화 [0]_1202" xfId="82"/>
    <cellStyle name="통화_1202" xfId="83"/>
    <cellStyle name="표준_(정보부문)월별인원계획" xfId="84"/>
    <cellStyle name="표준_kc-elec system check list" xfId="85"/>
    <cellStyle name="一般_Book1" xfId="86"/>
    <cellStyle name="千分位[0]_Book1" xfId="87"/>
    <cellStyle name="千分位_Book1" xfId="88"/>
    <cellStyle name="貨幣 [0]_Book1" xfId="89"/>
    <cellStyle name="貨幣_Book1" xfId="90"/>
  </cellStyles>
  <dxfs count="6">
    <dxf>
      <border>
        <bottom style="hair"/>
      </border>
    </dxf>
    <dxf>
      <font>
        <b val="0"/>
        <i val="0"/>
      </font>
      <fill>
        <patternFill>
          <bgColor indexed="26"/>
        </patternFill>
      </fill>
    </dxf>
    <dxf>
      <border>
        <bottom style="hair"/>
      </border>
    </dxf>
    <dxf>
      <font>
        <b val="0"/>
        <i val="0"/>
      </font>
      <fill>
        <patternFill>
          <bgColor indexed="26"/>
        </patternFill>
      </fill>
    </dxf>
    <dxf>
      <font>
        <b val="0"/>
        <i val="0"/>
      </font>
      <fill>
        <patternFill>
          <bgColor rgb="FFFFFFCC"/>
        </patternFill>
      </fill>
      <border/>
    </dxf>
    <dxf>
      <borde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619125</xdr:colOff>
      <xdr:row>1005</xdr:row>
      <xdr:rowOff>0</xdr:rowOff>
    </xdr:from>
    <xdr:ext cx="228600" cy="266700"/>
    <xdr:sp fLocksText="0">
      <xdr:nvSpPr>
        <xdr:cNvPr id="1" name="TextBox 1"/>
        <xdr:cNvSpPr txBox="1">
          <a:spLocks noChangeArrowheads="1"/>
        </xdr:cNvSpPr>
      </xdr:nvSpPr>
      <xdr:spPr>
        <a:xfrm>
          <a:off x="12534900" y="31128652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1005</xdr:row>
      <xdr:rowOff>0</xdr:rowOff>
    </xdr:from>
    <xdr:ext cx="228600" cy="266700"/>
    <xdr:sp fLocksText="0">
      <xdr:nvSpPr>
        <xdr:cNvPr id="2" name="TextBox 1"/>
        <xdr:cNvSpPr txBox="1">
          <a:spLocks noChangeArrowheads="1"/>
        </xdr:cNvSpPr>
      </xdr:nvSpPr>
      <xdr:spPr>
        <a:xfrm>
          <a:off x="12534900" y="31128652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1046</xdr:row>
      <xdr:rowOff>0</xdr:rowOff>
    </xdr:from>
    <xdr:ext cx="228600" cy="266700"/>
    <xdr:sp fLocksText="0">
      <xdr:nvSpPr>
        <xdr:cNvPr id="3" name="TextBox 7"/>
        <xdr:cNvSpPr txBox="1">
          <a:spLocks noChangeArrowheads="1"/>
        </xdr:cNvSpPr>
      </xdr:nvSpPr>
      <xdr:spPr>
        <a:xfrm>
          <a:off x="12534900" y="32525017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1005</xdr:row>
      <xdr:rowOff>0</xdr:rowOff>
    </xdr:from>
    <xdr:ext cx="228600" cy="266700"/>
    <xdr:sp fLocksText="0">
      <xdr:nvSpPr>
        <xdr:cNvPr id="4" name="TextBox 1"/>
        <xdr:cNvSpPr txBox="1">
          <a:spLocks noChangeArrowheads="1"/>
        </xdr:cNvSpPr>
      </xdr:nvSpPr>
      <xdr:spPr>
        <a:xfrm>
          <a:off x="12534900" y="31128652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twoCellAnchor>
    <xdr:from>
      <xdr:col>1</xdr:col>
      <xdr:colOff>1028700</xdr:colOff>
      <xdr:row>2</xdr:row>
      <xdr:rowOff>57150</xdr:rowOff>
    </xdr:from>
    <xdr:to>
      <xdr:col>1</xdr:col>
      <xdr:colOff>2095500</xdr:colOff>
      <xdr:row>2</xdr:row>
      <xdr:rowOff>57150</xdr:rowOff>
    </xdr:to>
    <xdr:sp>
      <xdr:nvSpPr>
        <xdr:cNvPr id="5" name="Straight Connector 11"/>
        <xdr:cNvSpPr>
          <a:spLocks/>
        </xdr:cNvSpPr>
      </xdr:nvSpPr>
      <xdr:spPr>
        <a:xfrm>
          <a:off x="1704975" y="7048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6600825</xdr:colOff>
      <xdr:row>2</xdr:row>
      <xdr:rowOff>57150</xdr:rowOff>
    </xdr:from>
    <xdr:to>
      <xdr:col>4</xdr:col>
      <xdr:colOff>304800</xdr:colOff>
      <xdr:row>2</xdr:row>
      <xdr:rowOff>66675</xdr:rowOff>
    </xdr:to>
    <xdr:sp>
      <xdr:nvSpPr>
        <xdr:cNvPr id="6" name="Straight Connector 16"/>
        <xdr:cNvSpPr>
          <a:spLocks/>
        </xdr:cNvSpPr>
      </xdr:nvSpPr>
      <xdr:spPr>
        <a:xfrm>
          <a:off x="7277100" y="704850"/>
          <a:ext cx="37814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oneCellAnchor>
    <xdr:from>
      <xdr:col>1</xdr:col>
      <xdr:colOff>1485900</xdr:colOff>
      <xdr:row>1249</xdr:row>
      <xdr:rowOff>0</xdr:rowOff>
    </xdr:from>
    <xdr:ext cx="0" cy="28575"/>
    <xdr:sp fLocksText="0">
      <xdr:nvSpPr>
        <xdr:cNvPr id="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3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3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3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3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3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3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3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3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3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3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4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4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4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4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4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4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4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4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4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4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5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5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5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5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5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5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5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5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5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5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6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6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6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6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6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6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6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6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6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6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7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7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7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7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7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7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7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7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7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7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8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8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8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8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8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8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8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8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8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8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9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9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9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9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9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9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9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9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9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9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0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0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0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0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0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0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0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0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0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0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1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1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1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1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1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1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1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1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1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1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2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2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2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2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2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2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2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2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2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2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3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3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3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3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3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3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3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3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3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3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4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4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4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4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4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4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4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4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4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4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5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5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5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5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5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5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5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5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5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5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6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6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6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6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6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6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6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6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6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6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7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7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7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7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7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7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7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7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7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7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8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8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8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8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8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8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8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8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8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8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9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9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9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9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9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9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9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9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9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29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0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0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0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0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0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0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0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0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0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0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1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1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1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1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1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1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1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1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1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1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2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2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2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2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2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2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2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2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2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2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3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3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3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3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3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3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3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3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3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3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4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4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4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4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4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4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4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4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4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4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5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5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5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5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5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5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5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5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5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5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6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6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6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6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6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6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6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6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6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6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7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7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7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7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7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7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7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7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7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7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8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8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8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8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8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8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8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8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8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8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9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9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9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9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9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9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9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9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9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39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0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0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0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0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0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0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0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0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0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0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1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1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1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1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1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1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1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1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1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1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2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2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2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2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2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2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2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2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2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2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3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3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3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3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3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3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3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3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3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3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4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4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4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4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4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4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4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4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4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4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5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5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5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5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5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5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5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5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5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5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6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6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6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6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6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6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6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6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6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6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7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7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7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7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7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7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7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7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7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7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8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8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8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8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8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8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8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8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8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8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9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9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9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9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9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9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9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9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9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49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0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0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0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0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0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0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0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0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0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0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1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1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1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1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1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1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1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1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1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1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2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2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2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2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2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2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2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2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2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2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3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3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3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3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3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3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3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3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3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3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4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4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4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4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4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4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4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4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4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4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5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5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5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5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5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5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5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5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5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5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6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6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6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6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6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6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6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6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6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6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7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7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7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7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7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7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7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7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7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7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8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8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8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8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8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8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8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8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8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8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9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9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9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9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9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9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9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9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9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59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0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0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0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0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0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0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0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0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0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0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1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1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1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1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1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1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1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1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1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1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2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2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2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2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2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2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2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2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2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2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3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3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3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3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3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3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3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3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3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3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4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4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4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4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4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4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4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4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4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4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5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5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5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5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5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5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5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5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5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5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6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6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6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6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6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6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6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6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6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6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7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7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7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7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7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7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7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7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7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7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8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8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8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8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8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8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8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8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8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8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9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9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9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9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9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9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9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9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9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69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0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0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0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0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0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0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0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0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0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0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1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1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1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1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1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1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1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1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1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1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2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2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2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2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2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2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2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2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2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2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3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3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3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3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3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3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3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3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3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3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4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4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4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4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4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4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4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4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4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4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5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5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5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5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5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5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5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5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5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5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6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6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6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6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6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6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6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6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6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6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7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7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7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7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7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7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7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7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7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7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8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8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8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8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8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8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8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8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8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8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9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9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9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9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9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9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9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9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9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79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0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0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0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0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0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0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0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0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0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0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1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1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1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1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1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1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1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1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1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1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2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2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2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2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2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2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2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2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2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2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3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3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3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3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3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3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3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3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3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3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4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4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4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4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4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4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4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4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4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4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5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5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5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5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5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5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5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5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5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5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6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6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6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6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6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6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6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6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6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6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7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7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7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7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7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7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7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7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7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7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8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8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8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8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8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8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8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8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8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8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9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9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9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9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9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9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9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9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9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89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0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0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0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0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0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0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0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0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0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0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1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1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1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1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1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1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1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1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1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1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2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2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2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2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2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2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2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2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2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2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3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3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3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3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3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3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3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3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3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3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4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4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4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4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4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4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4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4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4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4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5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5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5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5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5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5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5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5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5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5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6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6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6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6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6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6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6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6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6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6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7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7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7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7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7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7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7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7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7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7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8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8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8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8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8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8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8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8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8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8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9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9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9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9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9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9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9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9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9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99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0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0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0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0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0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0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0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0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0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0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1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1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1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1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1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1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1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1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1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1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2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2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2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2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2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2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2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2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2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2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3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3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3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3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3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3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3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3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3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3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4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4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4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4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4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4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4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4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4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4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5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5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5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5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5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5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5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5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5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5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6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6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6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6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6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6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6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6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6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6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7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7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7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7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7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7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7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7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7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7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8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8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8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8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8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8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8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8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8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8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9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9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9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9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9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9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9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9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9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09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0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0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0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0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0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0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0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0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0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0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1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1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1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1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1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1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1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1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1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1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2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2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2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2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2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2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2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2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2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2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3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3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3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3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3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3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3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3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3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3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4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4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4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4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4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4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4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4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4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4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5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5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5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5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5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5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5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5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5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5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6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6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6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6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6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6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6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6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6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6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7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7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7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7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7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7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7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7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7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7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8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8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8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8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8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8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8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8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8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8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9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9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9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9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9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9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9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97"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98"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199"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00"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01"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02" name="Text Box 82"/>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03" name="Text Box 83"/>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04" name="Text Box 84"/>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05" name="Text Box 85"/>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1249</xdr:row>
      <xdr:rowOff>0</xdr:rowOff>
    </xdr:from>
    <xdr:ext cx="0" cy="28575"/>
    <xdr:sp fLocksText="0">
      <xdr:nvSpPr>
        <xdr:cNvPr id="1206" name="Text Box 86"/>
        <xdr:cNvSpPr txBox="1">
          <a:spLocks noChangeArrowheads="1"/>
        </xdr:cNvSpPr>
      </xdr:nvSpPr>
      <xdr:spPr>
        <a:xfrm>
          <a:off x="2162175" y="3955542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83</xdr:row>
      <xdr:rowOff>0</xdr:rowOff>
    </xdr:from>
    <xdr:ext cx="228600" cy="266700"/>
    <xdr:sp fLocksText="0">
      <xdr:nvSpPr>
        <xdr:cNvPr id="1" name="TextBox 1"/>
        <xdr:cNvSpPr txBox="1">
          <a:spLocks noChangeArrowheads="1"/>
        </xdr:cNvSpPr>
      </xdr:nvSpPr>
      <xdr:spPr>
        <a:xfrm>
          <a:off x="5467350" y="3231832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83</xdr:row>
      <xdr:rowOff>0</xdr:rowOff>
    </xdr:from>
    <xdr:ext cx="228600" cy="266700"/>
    <xdr:sp fLocksText="0">
      <xdr:nvSpPr>
        <xdr:cNvPr id="2" name="TextBox 1"/>
        <xdr:cNvSpPr txBox="1">
          <a:spLocks noChangeArrowheads="1"/>
        </xdr:cNvSpPr>
      </xdr:nvSpPr>
      <xdr:spPr>
        <a:xfrm>
          <a:off x="4562475" y="3231832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83</xdr:row>
      <xdr:rowOff>0</xdr:rowOff>
    </xdr:from>
    <xdr:ext cx="228600" cy="266700"/>
    <xdr:sp fLocksText="0">
      <xdr:nvSpPr>
        <xdr:cNvPr id="3" name="TextBox 3"/>
        <xdr:cNvSpPr txBox="1">
          <a:spLocks noChangeArrowheads="1"/>
        </xdr:cNvSpPr>
      </xdr:nvSpPr>
      <xdr:spPr>
        <a:xfrm>
          <a:off x="5467350" y="3231832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83</xdr:row>
      <xdr:rowOff>0</xdr:rowOff>
    </xdr:from>
    <xdr:ext cx="228600" cy="266700"/>
    <xdr:sp fLocksText="0">
      <xdr:nvSpPr>
        <xdr:cNvPr id="4" name="TextBox 1"/>
        <xdr:cNvSpPr txBox="1">
          <a:spLocks noChangeArrowheads="1"/>
        </xdr:cNvSpPr>
      </xdr:nvSpPr>
      <xdr:spPr>
        <a:xfrm>
          <a:off x="4562475" y="3231832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132</xdr:row>
      <xdr:rowOff>0</xdr:rowOff>
    </xdr:from>
    <xdr:ext cx="228600" cy="228600"/>
    <xdr:sp fLocksText="0">
      <xdr:nvSpPr>
        <xdr:cNvPr id="5" name="TextBox 5"/>
        <xdr:cNvSpPr txBox="1">
          <a:spLocks noChangeArrowheads="1"/>
        </xdr:cNvSpPr>
      </xdr:nvSpPr>
      <xdr:spPr>
        <a:xfrm>
          <a:off x="5467350" y="55159275"/>
          <a:ext cx="228600" cy="2286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132</xdr:row>
      <xdr:rowOff>0</xdr:rowOff>
    </xdr:from>
    <xdr:ext cx="228600" cy="228600"/>
    <xdr:sp fLocksText="0">
      <xdr:nvSpPr>
        <xdr:cNvPr id="6" name="TextBox 1"/>
        <xdr:cNvSpPr txBox="1">
          <a:spLocks noChangeArrowheads="1"/>
        </xdr:cNvSpPr>
      </xdr:nvSpPr>
      <xdr:spPr>
        <a:xfrm>
          <a:off x="4562475" y="55159275"/>
          <a:ext cx="228600" cy="2286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138</xdr:row>
      <xdr:rowOff>0</xdr:rowOff>
    </xdr:from>
    <xdr:ext cx="228600" cy="266700"/>
    <xdr:sp fLocksText="0">
      <xdr:nvSpPr>
        <xdr:cNvPr id="7" name="TextBox 7"/>
        <xdr:cNvSpPr txBox="1">
          <a:spLocks noChangeArrowheads="1"/>
        </xdr:cNvSpPr>
      </xdr:nvSpPr>
      <xdr:spPr>
        <a:xfrm>
          <a:off x="5467350" y="571309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138</xdr:row>
      <xdr:rowOff>0</xdr:rowOff>
    </xdr:from>
    <xdr:ext cx="228600" cy="266700"/>
    <xdr:sp fLocksText="0">
      <xdr:nvSpPr>
        <xdr:cNvPr id="8" name="TextBox 1"/>
        <xdr:cNvSpPr txBox="1">
          <a:spLocks noChangeArrowheads="1"/>
        </xdr:cNvSpPr>
      </xdr:nvSpPr>
      <xdr:spPr>
        <a:xfrm>
          <a:off x="4562475" y="571309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049"/>
  <sheetViews>
    <sheetView zoomScale="85" zoomScaleNormal="85" zoomScaleSheetLayoutView="70" zoomScalePageLayoutView="55" workbookViewId="0" topLeftCell="A1">
      <selection activeCell="A4" sqref="A4:F4"/>
    </sheetView>
  </sheetViews>
  <sheetFormatPr defaultColWidth="8.796875" defaultRowHeight="15"/>
  <cols>
    <col min="1" max="1" width="7.09765625" style="48" customWidth="1"/>
    <col min="2" max="2" width="74.5" style="43" customWidth="1"/>
    <col min="3" max="3" width="22.69921875" style="75" customWidth="1"/>
    <col min="4" max="4" width="8.59765625" style="49" customWidth="1"/>
    <col min="5" max="5" width="12.19921875" style="50" customWidth="1"/>
    <col min="6" max="6" width="13.3984375" style="50" customWidth="1"/>
    <col min="7" max="7" width="13" style="34" customWidth="1"/>
    <col min="8" max="8" width="13.8984375" style="34" customWidth="1"/>
    <col min="9" max="16384" width="9" style="34" customWidth="1"/>
  </cols>
  <sheetData>
    <row r="1" spans="1:6" s="36" customFormat="1" ht="27.75" customHeight="1">
      <c r="A1" s="1096" t="s">
        <v>1958</v>
      </c>
      <c r="B1" s="1097"/>
      <c r="C1" s="1097"/>
      <c r="D1" s="1097"/>
      <c r="E1" s="1097"/>
      <c r="F1" s="1097"/>
    </row>
    <row r="2" spans="1:6" s="36" customFormat="1" ht="23.25" customHeight="1">
      <c r="A2" s="1098" t="s">
        <v>1959</v>
      </c>
      <c r="B2" s="1097"/>
      <c r="C2" s="1097"/>
      <c r="D2" s="1097"/>
      <c r="E2" s="1097"/>
      <c r="F2" s="1097"/>
    </row>
    <row r="3" spans="1:6" s="36" customFormat="1" ht="13.5" customHeight="1">
      <c r="A3" s="1101"/>
      <c r="B3" s="1100"/>
      <c r="C3" s="1100"/>
      <c r="D3" s="1100"/>
      <c r="E3" s="1100"/>
      <c r="F3" s="1100"/>
    </row>
    <row r="4" spans="1:6" s="36" customFormat="1" ht="33.75" customHeight="1">
      <c r="A4" s="1099" t="s">
        <v>2176</v>
      </c>
      <c r="B4" s="1100"/>
      <c r="C4" s="1100"/>
      <c r="D4" s="1100"/>
      <c r="E4" s="1100"/>
      <c r="F4" s="1100"/>
    </row>
    <row r="5" spans="1:6" s="36" customFormat="1" ht="14.25" customHeight="1">
      <c r="A5" s="38"/>
      <c r="B5" s="39"/>
      <c r="C5" s="75"/>
      <c r="D5" s="40"/>
      <c r="E5" s="37"/>
      <c r="F5" s="37"/>
    </row>
    <row r="6" spans="1:6" s="36" customFormat="1" ht="27">
      <c r="A6" s="1108" t="s">
        <v>741</v>
      </c>
      <c r="B6" s="1108"/>
      <c r="C6" s="1108"/>
      <c r="D6" s="1108"/>
      <c r="E6" s="1108"/>
      <c r="F6" s="1108"/>
    </row>
    <row r="7" spans="1:6" s="36" customFormat="1" ht="26.25" customHeight="1">
      <c r="A7" s="1106" t="s">
        <v>2104</v>
      </c>
      <c r="B7" s="1107"/>
      <c r="C7" s="1107"/>
      <c r="D7" s="1107"/>
      <c r="E7" s="1107"/>
      <c r="F7" s="1107"/>
    </row>
    <row r="8" spans="1:6" s="36" customFormat="1" ht="23.25">
      <c r="A8" s="1122" t="s">
        <v>36</v>
      </c>
      <c r="B8" s="1122"/>
      <c r="C8" s="1122"/>
      <c r="D8" s="1122"/>
      <c r="E8" s="1122"/>
      <c r="F8" s="1122"/>
    </row>
    <row r="9" spans="1:6" s="36" customFormat="1" ht="30" customHeight="1">
      <c r="A9" s="1103" t="s">
        <v>1742</v>
      </c>
      <c r="B9" s="1104"/>
      <c r="C9" s="1104"/>
      <c r="D9" s="1104"/>
      <c r="E9" s="1104"/>
      <c r="F9" s="1104"/>
    </row>
    <row r="10" spans="1:6" s="36" customFormat="1" ht="27" customHeight="1">
      <c r="A10" s="1105" t="s">
        <v>1797</v>
      </c>
      <c r="B10" s="1105"/>
      <c r="C10" s="1105"/>
      <c r="D10" s="1105"/>
      <c r="E10" s="1105"/>
      <c r="F10" s="1105"/>
    </row>
    <row r="11" spans="1:6" s="35" customFormat="1" ht="43.5" customHeight="1">
      <c r="A11" s="1127" t="s">
        <v>200</v>
      </c>
      <c r="B11" s="1128"/>
      <c r="C11" s="1128"/>
      <c r="D11" s="1128"/>
      <c r="E11" s="1128"/>
      <c r="F11" s="1128"/>
    </row>
    <row r="12" spans="1:6" s="35" customFormat="1" ht="9" customHeight="1">
      <c r="A12" s="1117"/>
      <c r="B12" s="1117"/>
      <c r="C12" s="1117"/>
      <c r="D12" s="1117"/>
      <c r="E12" s="1117"/>
      <c r="F12" s="1117"/>
    </row>
    <row r="13" spans="1:6" s="30" customFormat="1" ht="14.25">
      <c r="A13" s="1123" t="s">
        <v>39</v>
      </c>
      <c r="B13" s="1115" t="s">
        <v>185</v>
      </c>
      <c r="C13" s="1123" t="s">
        <v>52</v>
      </c>
      <c r="D13" s="1126" t="s">
        <v>428</v>
      </c>
      <c r="E13" s="1125" t="s">
        <v>742</v>
      </c>
      <c r="F13" s="1125" t="s">
        <v>743</v>
      </c>
    </row>
    <row r="14" spans="1:6" s="30" customFormat="1" ht="14.25">
      <c r="A14" s="1124"/>
      <c r="B14" s="1115"/>
      <c r="C14" s="1123"/>
      <c r="D14" s="1126"/>
      <c r="E14" s="1125"/>
      <c r="F14" s="1125"/>
    </row>
    <row r="15" spans="1:6" s="30" customFormat="1" ht="14.25">
      <c r="A15" s="1124"/>
      <c r="B15" s="1116"/>
      <c r="C15" s="1123"/>
      <c r="D15" s="1126"/>
      <c r="E15" s="1125"/>
      <c r="F15" s="1125"/>
    </row>
    <row r="16" spans="1:6" s="30" customFormat="1" ht="14.25">
      <c r="A16" s="1124"/>
      <c r="B16" s="1116"/>
      <c r="C16" s="1123"/>
      <c r="D16" s="1126"/>
      <c r="E16" s="1125"/>
      <c r="F16" s="1125"/>
    </row>
    <row r="17" spans="1:6" s="30" customFormat="1" ht="30.75" customHeight="1">
      <c r="A17" s="1124"/>
      <c r="B17" s="1115"/>
      <c r="C17" s="1123"/>
      <c r="D17" s="1126"/>
      <c r="E17" s="1125"/>
      <c r="F17" s="1125"/>
    </row>
    <row r="18" spans="1:6" s="25" customFormat="1" ht="19.5" customHeight="1">
      <c r="A18" s="427" t="s">
        <v>653</v>
      </c>
      <c r="B18" s="427" t="s">
        <v>654</v>
      </c>
      <c r="C18" s="427" t="s">
        <v>655</v>
      </c>
      <c r="D18" s="427" t="s">
        <v>656</v>
      </c>
      <c r="E18" s="427" t="s">
        <v>657</v>
      </c>
      <c r="F18" s="427" t="s">
        <v>658</v>
      </c>
    </row>
    <row r="19" spans="1:6" s="25" customFormat="1" ht="19.5" customHeight="1">
      <c r="A19" s="134" t="s">
        <v>690</v>
      </c>
      <c r="B19" s="164" t="s">
        <v>691</v>
      </c>
      <c r="C19" s="134"/>
      <c r="D19" s="134"/>
      <c r="E19" s="134"/>
      <c r="F19" s="134"/>
    </row>
    <row r="20" spans="1:6" s="178" customFormat="1" ht="18.75">
      <c r="A20" s="181" t="s">
        <v>190</v>
      </c>
      <c r="B20" s="182" t="s">
        <v>692</v>
      </c>
      <c r="C20" s="183"/>
      <c r="D20" s="184"/>
      <c r="E20" s="185"/>
      <c r="F20" s="185"/>
    </row>
    <row r="21" spans="1:6" s="25" customFormat="1" ht="56.25">
      <c r="A21" s="58">
        <v>1</v>
      </c>
      <c r="B21" s="165" t="s">
        <v>1745</v>
      </c>
      <c r="C21" s="641" t="s">
        <v>3</v>
      </c>
      <c r="D21" s="58" t="s">
        <v>51</v>
      </c>
      <c r="E21" s="59"/>
      <c r="F21" s="590">
        <f>84000/50</f>
        <v>1680</v>
      </c>
    </row>
    <row r="22" spans="1:6" s="25" customFormat="1" ht="56.25">
      <c r="A22" s="58">
        <v>2</v>
      </c>
      <c r="B22" s="187" t="s">
        <v>1740</v>
      </c>
      <c r="C22" s="76"/>
      <c r="D22" s="58"/>
      <c r="E22" s="59"/>
      <c r="F22" s="590">
        <f>85000/50</f>
        <v>1700</v>
      </c>
    </row>
    <row r="23" spans="1:6" s="25" customFormat="1" ht="18.75">
      <c r="A23" s="58">
        <v>3</v>
      </c>
      <c r="B23" s="166" t="s">
        <v>1714</v>
      </c>
      <c r="C23" s="76" t="s">
        <v>3</v>
      </c>
      <c r="D23" s="58" t="s">
        <v>119</v>
      </c>
      <c r="E23" s="59"/>
      <c r="F23" s="59">
        <v>1640</v>
      </c>
    </row>
    <row r="24" spans="1:6" s="25" customFormat="1" ht="18.75">
      <c r="A24" s="58">
        <v>4</v>
      </c>
      <c r="B24" s="167" t="s">
        <v>1715</v>
      </c>
      <c r="C24" s="76" t="s">
        <v>3</v>
      </c>
      <c r="D24" s="58" t="s">
        <v>119</v>
      </c>
      <c r="E24" s="59"/>
      <c r="F24" s="59">
        <f>90000/50</f>
        <v>1800</v>
      </c>
    </row>
    <row r="25" spans="1:6" s="25" customFormat="1" ht="37.5">
      <c r="A25" s="58">
        <v>5</v>
      </c>
      <c r="B25" s="167" t="s">
        <v>1934</v>
      </c>
      <c r="C25" s="76" t="s">
        <v>3</v>
      </c>
      <c r="D25" s="58" t="s">
        <v>119</v>
      </c>
      <c r="E25" s="59"/>
      <c r="F25" s="59">
        <f>80000/50</f>
        <v>1600</v>
      </c>
    </row>
    <row r="26" spans="1:6" s="25" customFormat="1" ht="37.5">
      <c r="A26" s="58">
        <v>6</v>
      </c>
      <c r="B26" s="186" t="s">
        <v>1935</v>
      </c>
      <c r="C26" s="80" t="s">
        <v>3</v>
      </c>
      <c r="D26" s="58" t="s">
        <v>119</v>
      </c>
      <c r="E26" s="59"/>
      <c r="F26" s="421">
        <f>90500/50</f>
        <v>1810</v>
      </c>
    </row>
    <row r="27" spans="1:6" s="25" customFormat="1" ht="37.5">
      <c r="A27" s="58">
        <v>7</v>
      </c>
      <c r="B27" s="186" t="s">
        <v>1716</v>
      </c>
      <c r="C27" s="80" t="s">
        <v>3</v>
      </c>
      <c r="D27" s="58" t="s">
        <v>119</v>
      </c>
      <c r="E27" s="59"/>
      <c r="F27" s="421">
        <f>80000/50</f>
        <v>1600</v>
      </c>
    </row>
    <row r="28" spans="1:6" s="25" customFormat="1" ht="42" customHeight="1">
      <c r="A28" s="58">
        <v>8</v>
      </c>
      <c r="B28" s="186" t="s">
        <v>1780</v>
      </c>
      <c r="C28" s="80" t="s">
        <v>3</v>
      </c>
      <c r="D28" s="58" t="s">
        <v>119</v>
      </c>
      <c r="E28" s="59"/>
      <c r="F28" s="421">
        <f>85000/50</f>
        <v>1700</v>
      </c>
    </row>
    <row r="29" spans="1:6" s="25" customFormat="1" ht="51" customHeight="1">
      <c r="A29" s="58">
        <v>9</v>
      </c>
      <c r="B29" s="643" t="s">
        <v>1491</v>
      </c>
      <c r="C29" s="80" t="s">
        <v>1401</v>
      </c>
      <c r="D29" s="58" t="s">
        <v>119</v>
      </c>
      <c r="E29" s="59"/>
      <c r="F29" s="421">
        <f>95000/50</f>
        <v>1900</v>
      </c>
    </row>
    <row r="30" spans="1:6" s="25" customFormat="1" ht="52.5" customHeight="1">
      <c r="A30" s="58">
        <v>10</v>
      </c>
      <c r="B30" s="643" t="s">
        <v>2037</v>
      </c>
      <c r="C30" s="80" t="s">
        <v>1482</v>
      </c>
      <c r="D30" s="58" t="s">
        <v>119</v>
      </c>
      <c r="E30" s="59"/>
      <c r="F30" s="421">
        <f>64999/50</f>
        <v>1299.98</v>
      </c>
    </row>
    <row r="31" spans="1:6" s="25" customFormat="1" ht="23.25" customHeight="1">
      <c r="A31" s="58">
        <v>11</v>
      </c>
      <c r="B31" s="643" t="s">
        <v>1943</v>
      </c>
      <c r="C31" s="80" t="s">
        <v>1482</v>
      </c>
      <c r="D31" s="58" t="s">
        <v>119</v>
      </c>
      <c r="E31" s="59"/>
      <c r="F31" s="421">
        <f>74998/50</f>
        <v>1499.96</v>
      </c>
    </row>
    <row r="32" spans="1:6" s="25" customFormat="1" ht="18">
      <c r="A32" s="58">
        <v>12</v>
      </c>
      <c r="B32" s="166" t="s">
        <v>315</v>
      </c>
      <c r="C32" s="76"/>
      <c r="D32" s="58" t="s">
        <v>119</v>
      </c>
      <c r="E32" s="59"/>
      <c r="F32" s="59">
        <f>173000/40</f>
        <v>4325</v>
      </c>
    </row>
    <row r="33" spans="1:6" s="25" customFormat="1" ht="18">
      <c r="A33" s="58">
        <v>13</v>
      </c>
      <c r="B33" s="166" t="s">
        <v>322</v>
      </c>
      <c r="C33" s="76"/>
      <c r="D33" s="58" t="s">
        <v>119</v>
      </c>
      <c r="E33" s="59"/>
      <c r="F33" s="59">
        <f>153000/40</f>
        <v>3825</v>
      </c>
    </row>
    <row r="34" spans="1:6" s="178" customFormat="1" ht="26.25" customHeight="1">
      <c r="A34" s="181" t="s">
        <v>8</v>
      </c>
      <c r="B34" s="189" t="s">
        <v>693</v>
      </c>
      <c r="C34" s="183"/>
      <c r="D34" s="184"/>
      <c r="E34" s="185"/>
      <c r="F34" s="185"/>
    </row>
    <row r="35" spans="1:6" s="180" customFormat="1" ht="18.75">
      <c r="A35" s="209">
        <v>1</v>
      </c>
      <c r="B35" s="1109" t="s">
        <v>1746</v>
      </c>
      <c r="C35" s="1109"/>
      <c r="D35" s="1109"/>
      <c r="E35" s="1109"/>
      <c r="F35" s="1109"/>
    </row>
    <row r="36" spans="1:6" s="180" customFormat="1" ht="18.75">
      <c r="A36" s="207" t="s">
        <v>694</v>
      </c>
      <c r="B36" s="429" t="s">
        <v>1418</v>
      </c>
      <c r="C36" s="208"/>
      <c r="D36" s="208"/>
      <c r="E36" s="208"/>
      <c r="F36" s="208"/>
    </row>
    <row r="37" spans="1:6" s="180" customFormat="1" ht="37.5">
      <c r="A37" s="209"/>
      <c r="B37" s="210" t="s">
        <v>1727</v>
      </c>
      <c r="C37" s="211"/>
      <c r="D37" s="207" t="s">
        <v>759</v>
      </c>
      <c r="E37" s="212">
        <v>60000</v>
      </c>
      <c r="F37" s="212"/>
    </row>
    <row r="38" spans="1:6" s="180" customFormat="1" ht="56.25">
      <c r="A38" s="209"/>
      <c r="B38" s="210" t="s">
        <v>1420</v>
      </c>
      <c r="C38" s="211"/>
      <c r="D38" s="58" t="s">
        <v>119</v>
      </c>
      <c r="E38" s="213">
        <v>60000</v>
      </c>
      <c r="F38" s="212"/>
    </row>
    <row r="39" spans="1:6" s="180" customFormat="1" ht="56.25">
      <c r="A39" s="209"/>
      <c r="B39" s="210" t="s">
        <v>1419</v>
      </c>
      <c r="C39" s="211"/>
      <c r="D39" s="58" t="s">
        <v>119</v>
      </c>
      <c r="E39" s="213">
        <v>40000</v>
      </c>
      <c r="F39" s="212"/>
    </row>
    <row r="40" spans="1:6" s="180" customFormat="1" ht="37.5">
      <c r="A40" s="209"/>
      <c r="B40" s="210" t="s">
        <v>2025</v>
      </c>
      <c r="C40" s="211"/>
      <c r="D40" s="58" t="s">
        <v>119</v>
      </c>
      <c r="E40" s="213">
        <v>39750</v>
      </c>
      <c r="F40" s="212"/>
    </row>
    <row r="41" spans="1:6" s="180" customFormat="1" ht="61.5" customHeight="1">
      <c r="A41" s="207" t="s">
        <v>695</v>
      </c>
      <c r="B41" s="1109" t="s">
        <v>1914</v>
      </c>
      <c r="C41" s="1109"/>
      <c r="D41" s="1109"/>
      <c r="E41" s="1109"/>
      <c r="F41" s="1109"/>
    </row>
    <row r="42" spans="1:6" s="180" customFormat="1" ht="39" customHeight="1">
      <c r="A42" s="209"/>
      <c r="B42" s="214" t="s">
        <v>1483</v>
      </c>
      <c r="C42" s="215"/>
      <c r="D42" s="207" t="s">
        <v>759</v>
      </c>
      <c r="E42" s="213">
        <v>115000</v>
      </c>
      <c r="F42" s="212"/>
    </row>
    <row r="43" spans="1:6" s="180" customFormat="1" ht="35.25" customHeight="1">
      <c r="A43" s="209"/>
      <c r="B43" s="214" t="s">
        <v>1421</v>
      </c>
      <c r="C43" s="215"/>
      <c r="D43" s="207" t="s">
        <v>759</v>
      </c>
      <c r="E43" s="213">
        <v>100000</v>
      </c>
      <c r="F43" s="212"/>
    </row>
    <row r="44" spans="1:6" s="180" customFormat="1" ht="43.5" customHeight="1">
      <c r="A44" s="209">
        <v>2</v>
      </c>
      <c r="B44" s="1112" t="s">
        <v>2020</v>
      </c>
      <c r="C44" s="1113"/>
      <c r="D44" s="1113"/>
      <c r="E44" s="1113"/>
      <c r="F44" s="1114"/>
    </row>
    <row r="45" spans="1:7" s="180" customFormat="1" ht="18.75">
      <c r="A45" s="207" t="s">
        <v>696</v>
      </c>
      <c r="B45" s="217" t="s">
        <v>1442</v>
      </c>
      <c r="C45" s="211"/>
      <c r="D45" s="207"/>
      <c r="E45" s="213"/>
      <c r="F45" s="213"/>
      <c r="G45" s="593"/>
    </row>
    <row r="46" spans="1:7" s="180" customFormat="1" ht="18.75">
      <c r="A46" s="207"/>
      <c r="B46" s="217" t="s">
        <v>1440</v>
      </c>
      <c r="C46" s="211"/>
      <c r="D46" s="207" t="s">
        <v>759</v>
      </c>
      <c r="E46" s="213"/>
      <c r="F46" s="213">
        <v>120000</v>
      </c>
      <c r="G46" s="593"/>
    </row>
    <row r="47" spans="1:6" s="180" customFormat="1" ht="18.75">
      <c r="A47" s="207"/>
      <c r="B47" s="218" t="s">
        <v>646</v>
      </c>
      <c r="C47" s="219"/>
      <c r="D47" s="207" t="s">
        <v>759</v>
      </c>
      <c r="E47" s="212"/>
      <c r="F47" s="213">
        <v>165000</v>
      </c>
    </row>
    <row r="48" spans="1:6" s="180" customFormat="1" ht="18.75">
      <c r="A48" s="207"/>
      <c r="B48" s="218" t="s">
        <v>1484</v>
      </c>
      <c r="C48" s="219"/>
      <c r="D48" s="207" t="s">
        <v>759</v>
      </c>
      <c r="E48" s="212"/>
      <c r="F48" s="213">
        <v>220000</v>
      </c>
    </row>
    <row r="49" spans="1:6" s="180" customFormat="1" ht="18.75">
      <c r="A49" s="207" t="s">
        <v>695</v>
      </c>
      <c r="B49" s="1110" t="s">
        <v>1441</v>
      </c>
      <c r="C49" s="1111"/>
      <c r="D49" s="1111"/>
      <c r="E49" s="1111"/>
      <c r="F49" s="1111"/>
    </row>
    <row r="50" spans="1:6" s="180" customFormat="1" ht="18.75">
      <c r="A50" s="207"/>
      <c r="B50" s="217" t="s">
        <v>1237</v>
      </c>
      <c r="C50" s="211"/>
      <c r="D50" s="207" t="s">
        <v>759</v>
      </c>
      <c r="E50" s="213"/>
      <c r="F50" s="213">
        <v>110000</v>
      </c>
    </row>
    <row r="51" spans="1:7" s="180" customFormat="1" ht="18.75">
      <c r="A51" s="209"/>
      <c r="B51" s="218" t="s">
        <v>1485</v>
      </c>
      <c r="C51" s="219"/>
      <c r="D51" s="207" t="s">
        <v>759</v>
      </c>
      <c r="E51" s="212"/>
      <c r="F51" s="213">
        <v>150000</v>
      </c>
      <c r="G51" s="593"/>
    </row>
    <row r="52" spans="1:7" s="180" customFormat="1" ht="18.75">
      <c r="A52" s="209"/>
      <c r="B52" s="218" t="s">
        <v>1484</v>
      </c>
      <c r="C52" s="219"/>
      <c r="D52" s="207" t="s">
        <v>759</v>
      </c>
      <c r="E52" s="212"/>
      <c r="F52" s="213">
        <v>205000</v>
      </c>
      <c r="G52" s="593"/>
    </row>
    <row r="53" spans="1:6" s="180" customFormat="1" ht="41.25" customHeight="1">
      <c r="A53" s="209">
        <v>3</v>
      </c>
      <c r="B53" s="1112" t="s">
        <v>1087</v>
      </c>
      <c r="C53" s="1113"/>
      <c r="D53" s="1113"/>
      <c r="E53" s="1113"/>
      <c r="F53" s="1114"/>
    </row>
    <row r="54" spans="1:6" s="180" customFormat="1" ht="18.75">
      <c r="A54" s="207" t="s">
        <v>694</v>
      </c>
      <c r="B54" s="218" t="s">
        <v>646</v>
      </c>
      <c r="C54" s="219"/>
      <c r="D54" s="207" t="s">
        <v>759</v>
      </c>
      <c r="E54" s="212"/>
      <c r="F54" s="213">
        <v>170000</v>
      </c>
    </row>
    <row r="55" spans="1:6" s="180" customFormat="1" ht="18.75">
      <c r="A55" s="207" t="s">
        <v>695</v>
      </c>
      <c r="B55" s="218" t="s">
        <v>647</v>
      </c>
      <c r="C55" s="219"/>
      <c r="D55" s="207" t="s">
        <v>759</v>
      </c>
      <c r="E55" s="212"/>
      <c r="F55" s="213">
        <v>250000</v>
      </c>
    </row>
    <row r="56" spans="1:6" s="180" customFormat="1" ht="41.25" customHeight="1">
      <c r="A56" s="209">
        <v>4</v>
      </c>
      <c r="B56" s="1058" t="s">
        <v>1088</v>
      </c>
      <c r="C56" s="1058"/>
      <c r="D56" s="1058"/>
      <c r="E56" s="1058"/>
      <c r="F56" s="1058"/>
    </row>
    <row r="57" spans="1:6" s="180" customFormat="1" ht="18.75">
      <c r="A57" s="207" t="s">
        <v>694</v>
      </c>
      <c r="B57" s="218" t="s">
        <v>646</v>
      </c>
      <c r="C57" s="219"/>
      <c r="D57" s="207" t="s">
        <v>759</v>
      </c>
      <c r="E57" s="212"/>
      <c r="F57" s="213">
        <v>220000</v>
      </c>
    </row>
    <row r="58" spans="1:6" s="180" customFormat="1" ht="18.75">
      <c r="A58" s="207" t="s">
        <v>695</v>
      </c>
      <c r="B58" s="218" t="s">
        <v>647</v>
      </c>
      <c r="C58" s="219"/>
      <c r="D58" s="207" t="s">
        <v>759</v>
      </c>
      <c r="E58" s="212"/>
      <c r="F58" s="213">
        <v>250000</v>
      </c>
    </row>
    <row r="59" spans="1:6" s="178" customFormat="1" ht="18.75">
      <c r="A59" s="181" t="s">
        <v>697</v>
      </c>
      <c r="B59" s="189" t="s">
        <v>698</v>
      </c>
      <c r="C59" s="183"/>
      <c r="D59" s="184"/>
      <c r="E59" s="185"/>
      <c r="F59" s="185"/>
    </row>
    <row r="60" spans="1:6" s="179" customFormat="1" ht="45.75" customHeight="1">
      <c r="A60" s="70">
        <v>1</v>
      </c>
      <c r="B60" s="1079" t="s">
        <v>2022</v>
      </c>
      <c r="C60" s="1080"/>
      <c r="D60" s="1080"/>
      <c r="E60" s="1080"/>
      <c r="F60" s="1081"/>
    </row>
    <row r="61" spans="1:6" s="179" customFormat="1" ht="18.75">
      <c r="A61" s="70" t="s">
        <v>694</v>
      </c>
      <c r="B61" s="192" t="s">
        <v>621</v>
      </c>
      <c r="C61" s="192"/>
      <c r="D61" s="192"/>
      <c r="E61" s="192"/>
      <c r="F61" s="192"/>
    </row>
    <row r="62" spans="1:6" s="179" customFormat="1" ht="18.75">
      <c r="A62" s="70"/>
      <c r="B62" s="193" t="s">
        <v>628</v>
      </c>
      <c r="C62" s="192"/>
      <c r="D62" s="63" t="s">
        <v>756</v>
      </c>
      <c r="E62" s="192"/>
      <c r="F62" s="72">
        <v>452000</v>
      </c>
    </row>
    <row r="63" spans="1:6" s="179" customFormat="1" ht="18.75">
      <c r="A63" s="70"/>
      <c r="B63" s="193" t="s">
        <v>632</v>
      </c>
      <c r="C63" s="192"/>
      <c r="D63" s="63" t="s">
        <v>119</v>
      </c>
      <c r="E63" s="192"/>
      <c r="F63" s="72">
        <v>467000</v>
      </c>
    </row>
    <row r="64" spans="1:6" s="179" customFormat="1" ht="18.75">
      <c r="A64" s="70"/>
      <c r="B64" s="194" t="s">
        <v>757</v>
      </c>
      <c r="C64" s="192"/>
      <c r="D64" s="63" t="s">
        <v>119</v>
      </c>
      <c r="E64" s="192"/>
      <c r="F64" s="72">
        <v>403000</v>
      </c>
    </row>
    <row r="65" spans="1:6" s="179" customFormat="1" ht="18.75">
      <c r="A65" s="70"/>
      <c r="B65" s="194" t="s">
        <v>758</v>
      </c>
      <c r="C65" s="192"/>
      <c r="D65" s="63" t="s">
        <v>119</v>
      </c>
      <c r="E65" s="192"/>
      <c r="F65" s="72">
        <v>388000</v>
      </c>
    </row>
    <row r="66" spans="1:6" s="179" customFormat="1" ht="18.75">
      <c r="A66" s="70" t="s">
        <v>695</v>
      </c>
      <c r="B66" s="629" t="s">
        <v>620</v>
      </c>
      <c r="C66" s="192"/>
      <c r="D66" s="192"/>
      <c r="E66" s="192"/>
      <c r="F66" s="72"/>
    </row>
    <row r="67" spans="1:6" s="179" customFormat="1" ht="18.75">
      <c r="A67" s="70"/>
      <c r="B67" s="193" t="s">
        <v>633</v>
      </c>
      <c r="C67" s="192"/>
      <c r="D67" s="63" t="s">
        <v>119</v>
      </c>
      <c r="E67" s="192"/>
      <c r="F67" s="72">
        <v>335000</v>
      </c>
    </row>
    <row r="68" spans="1:6" s="179" customFormat="1" ht="18.75">
      <c r="A68" s="70" t="s">
        <v>699</v>
      </c>
      <c r="B68" s="192" t="s">
        <v>622</v>
      </c>
      <c r="C68" s="195"/>
      <c r="D68" s="63"/>
      <c r="E68" s="71"/>
      <c r="F68" s="72"/>
    </row>
    <row r="69" spans="1:6" s="179" customFormat="1" ht="18.75">
      <c r="A69" s="70"/>
      <c r="B69" s="193" t="s">
        <v>624</v>
      </c>
      <c r="C69" s="195"/>
      <c r="D69" s="63" t="s">
        <v>756</v>
      </c>
      <c r="E69" s="71"/>
      <c r="F69" s="72">
        <v>305000</v>
      </c>
    </row>
    <row r="70" spans="1:6" s="179" customFormat="1" ht="18.75">
      <c r="A70" s="70" t="s">
        <v>700</v>
      </c>
      <c r="B70" s="192" t="s">
        <v>623</v>
      </c>
      <c r="C70" s="195"/>
      <c r="D70" s="63"/>
      <c r="E70" s="71"/>
      <c r="F70" s="196"/>
    </row>
    <row r="71" spans="1:6" s="179" customFormat="1" ht="18.75">
      <c r="A71" s="70"/>
      <c r="B71" s="193" t="s">
        <v>624</v>
      </c>
      <c r="C71" s="197"/>
      <c r="D71" s="63" t="s">
        <v>756</v>
      </c>
      <c r="E71" s="71"/>
      <c r="F71" s="72">
        <v>325000</v>
      </c>
    </row>
    <row r="72" spans="1:6" s="179" customFormat="1" ht="18.75">
      <c r="A72" s="204" t="s">
        <v>701</v>
      </c>
      <c r="B72" s="192" t="s">
        <v>626</v>
      </c>
      <c r="C72" s="198"/>
      <c r="D72" s="63" t="s">
        <v>119</v>
      </c>
      <c r="E72" s="71"/>
      <c r="F72" s="72"/>
    </row>
    <row r="73" spans="1:6" s="179" customFormat="1" ht="18.75">
      <c r="A73" s="70"/>
      <c r="B73" s="193" t="s">
        <v>631</v>
      </c>
      <c r="C73" s="198"/>
      <c r="D73" s="63" t="s">
        <v>119</v>
      </c>
      <c r="E73" s="71"/>
      <c r="F73" s="72">
        <v>280000</v>
      </c>
    </row>
    <row r="74" spans="1:6" s="179" customFormat="1" ht="45.75" customHeight="1">
      <c r="A74" s="70">
        <v>2</v>
      </c>
      <c r="B74" s="1118" t="s">
        <v>1357</v>
      </c>
      <c r="C74" s="1119"/>
      <c r="D74" s="1120"/>
      <c r="E74" s="1120"/>
      <c r="F74" s="1121"/>
    </row>
    <row r="75" spans="1:6" s="179" customFormat="1" ht="24.75" customHeight="1">
      <c r="A75" s="70" t="s">
        <v>694</v>
      </c>
      <c r="B75" s="736" t="s">
        <v>967</v>
      </c>
      <c r="C75" s="496"/>
      <c r="D75" s="63"/>
      <c r="E75" s="71"/>
      <c r="F75" s="497"/>
    </row>
    <row r="76" spans="1:6" s="179" customFormat="1" ht="24.75" customHeight="1">
      <c r="A76" s="70"/>
      <c r="B76" s="193" t="s">
        <v>631</v>
      </c>
      <c r="C76" s="496"/>
      <c r="D76" s="63" t="s">
        <v>1754</v>
      </c>
      <c r="E76" s="71"/>
      <c r="F76" s="497">
        <v>390000</v>
      </c>
    </row>
    <row r="77" spans="1:6" s="179" customFormat="1" ht="24.75" customHeight="1">
      <c r="A77" s="70"/>
      <c r="B77" s="193" t="s">
        <v>627</v>
      </c>
      <c r="C77" s="496"/>
      <c r="D77" s="63" t="s">
        <v>119</v>
      </c>
      <c r="E77" s="71"/>
      <c r="F77" s="497">
        <v>360000</v>
      </c>
    </row>
    <row r="78" spans="1:6" s="179" customFormat="1" ht="24.75" customHeight="1">
      <c r="A78" s="70" t="s">
        <v>695</v>
      </c>
      <c r="B78" s="193" t="s">
        <v>1750</v>
      </c>
      <c r="C78" s="496"/>
      <c r="D78" s="63" t="s">
        <v>119</v>
      </c>
      <c r="E78" s="71"/>
      <c r="F78" s="497">
        <v>320000</v>
      </c>
    </row>
    <row r="79" spans="1:6" s="179" customFormat="1" ht="24.75" customHeight="1">
      <c r="A79" s="70" t="s">
        <v>699</v>
      </c>
      <c r="B79" s="193" t="s">
        <v>1751</v>
      </c>
      <c r="C79" s="496"/>
      <c r="D79" s="63" t="s">
        <v>119</v>
      </c>
      <c r="E79" s="71"/>
      <c r="F79" s="497">
        <v>280000</v>
      </c>
    </row>
    <row r="80" spans="1:6" s="179" customFormat="1" ht="24.75" customHeight="1">
      <c r="A80" s="70" t="s">
        <v>700</v>
      </c>
      <c r="B80" s="193" t="s">
        <v>1752</v>
      </c>
      <c r="C80" s="496"/>
      <c r="D80" s="63" t="s">
        <v>119</v>
      </c>
      <c r="E80" s="71"/>
      <c r="F80" s="497">
        <v>320000</v>
      </c>
    </row>
    <row r="81" spans="1:6" s="179" customFormat="1" ht="24.75" customHeight="1">
      <c r="A81" s="204" t="s">
        <v>701</v>
      </c>
      <c r="B81" s="193" t="s">
        <v>1753</v>
      </c>
      <c r="C81" s="496"/>
      <c r="D81" s="63" t="s">
        <v>119</v>
      </c>
      <c r="E81" s="71"/>
      <c r="F81" s="497">
        <v>270000</v>
      </c>
    </row>
    <row r="82" spans="1:6" s="179" customFormat="1" ht="23.25" customHeight="1">
      <c r="A82" s="204">
        <v>3</v>
      </c>
      <c r="B82" s="1102" t="s">
        <v>1413</v>
      </c>
      <c r="C82" s="1102"/>
      <c r="D82" s="1102"/>
      <c r="E82" s="1102"/>
      <c r="F82" s="1102"/>
    </row>
    <row r="83" spans="1:6" s="179" customFormat="1" ht="18.75">
      <c r="A83" s="70" t="s">
        <v>694</v>
      </c>
      <c r="B83" s="495" t="s">
        <v>967</v>
      </c>
      <c r="C83" s="496"/>
      <c r="D83" s="63"/>
      <c r="E83" s="71"/>
      <c r="F83" s="497"/>
    </row>
    <row r="84" spans="1:6" s="179" customFormat="1" ht="21" customHeight="1">
      <c r="A84" s="70"/>
      <c r="B84" s="193" t="s">
        <v>631</v>
      </c>
      <c r="C84" s="496"/>
      <c r="D84" s="63" t="s">
        <v>756</v>
      </c>
      <c r="E84" s="71"/>
      <c r="F84" s="497">
        <v>400000</v>
      </c>
    </row>
    <row r="85" spans="1:6" s="179" customFormat="1" ht="21" customHeight="1">
      <c r="A85" s="70"/>
      <c r="B85" s="193" t="s">
        <v>972</v>
      </c>
      <c r="C85" s="496"/>
      <c r="D85" s="63" t="s">
        <v>119</v>
      </c>
      <c r="E85" s="71"/>
      <c r="F85" s="497">
        <v>470000</v>
      </c>
    </row>
    <row r="86" spans="1:6" s="179" customFormat="1" ht="21" customHeight="1">
      <c r="A86" s="70" t="s">
        <v>695</v>
      </c>
      <c r="B86" s="193" t="s">
        <v>968</v>
      </c>
      <c r="C86" s="496"/>
      <c r="D86" s="63" t="s">
        <v>119</v>
      </c>
      <c r="E86" s="71"/>
      <c r="F86" s="497">
        <v>350000</v>
      </c>
    </row>
    <row r="87" spans="1:6" s="179" customFormat="1" ht="21" customHeight="1">
      <c r="A87" s="70" t="s">
        <v>699</v>
      </c>
      <c r="B87" s="193" t="s">
        <v>969</v>
      </c>
      <c r="C87" s="496"/>
      <c r="D87" s="63" t="s">
        <v>119</v>
      </c>
      <c r="E87" s="71"/>
      <c r="F87" s="497">
        <v>300000</v>
      </c>
    </row>
    <row r="88" spans="1:6" s="179" customFormat="1" ht="21" customHeight="1">
      <c r="A88" s="70" t="s">
        <v>700</v>
      </c>
      <c r="B88" s="193" t="s">
        <v>971</v>
      </c>
      <c r="C88" s="496"/>
      <c r="D88" s="63" t="s">
        <v>119</v>
      </c>
      <c r="E88" s="71"/>
      <c r="F88" s="497">
        <v>320000</v>
      </c>
    </row>
    <row r="89" spans="1:6" s="179" customFormat="1" ht="21" customHeight="1">
      <c r="A89" s="204" t="s">
        <v>701</v>
      </c>
      <c r="B89" s="193" t="s">
        <v>970</v>
      </c>
      <c r="C89" s="496"/>
      <c r="D89" s="63" t="s">
        <v>119</v>
      </c>
      <c r="E89" s="71"/>
      <c r="F89" s="497">
        <v>250000</v>
      </c>
    </row>
    <row r="90" spans="1:6" s="179" customFormat="1" ht="68.25" customHeight="1">
      <c r="A90" s="70">
        <v>4</v>
      </c>
      <c r="B90" s="1079" t="s">
        <v>1680</v>
      </c>
      <c r="C90" s="1080"/>
      <c r="D90" s="1080"/>
      <c r="E90" s="1080"/>
      <c r="F90" s="1081"/>
    </row>
    <row r="91" spans="1:6" s="179" customFormat="1" ht="21.75" customHeight="1">
      <c r="A91" s="70"/>
      <c r="B91" s="199" t="s">
        <v>1661</v>
      </c>
      <c r="C91" s="200"/>
      <c r="D91" s="201" t="s">
        <v>756</v>
      </c>
      <c r="E91" s="202">
        <v>280500</v>
      </c>
      <c r="F91" s="203"/>
    </row>
    <row r="92" spans="1:6" s="179" customFormat="1" ht="21.75" customHeight="1">
      <c r="A92" s="70"/>
      <c r="B92" s="199" t="s">
        <v>557</v>
      </c>
      <c r="C92" s="200"/>
      <c r="D92" s="201" t="s">
        <v>119</v>
      </c>
      <c r="E92" s="202">
        <v>269500</v>
      </c>
      <c r="F92" s="203"/>
    </row>
    <row r="93" spans="1:6" s="179" customFormat="1" ht="21.75" customHeight="1">
      <c r="A93" s="70"/>
      <c r="B93" s="199" t="s">
        <v>1662</v>
      </c>
      <c r="C93" s="200"/>
      <c r="D93" s="201" t="s">
        <v>119</v>
      </c>
      <c r="E93" s="202">
        <v>236500</v>
      </c>
      <c r="F93" s="203"/>
    </row>
    <row r="94" spans="1:6" s="179" customFormat="1" ht="21.75" customHeight="1">
      <c r="A94" s="70"/>
      <c r="B94" s="199" t="s">
        <v>1663</v>
      </c>
      <c r="C94" s="200"/>
      <c r="D94" s="201" t="s">
        <v>119</v>
      </c>
      <c r="E94" s="202">
        <v>242000</v>
      </c>
      <c r="F94" s="203"/>
    </row>
    <row r="95" spans="1:6" s="179" customFormat="1" ht="21.75" customHeight="1">
      <c r="A95" s="70"/>
      <c r="B95" s="199" t="s">
        <v>558</v>
      </c>
      <c r="C95" s="200"/>
      <c r="D95" s="201" t="s">
        <v>119</v>
      </c>
      <c r="E95" s="202">
        <v>209000</v>
      </c>
      <c r="F95" s="203"/>
    </row>
    <row r="96" spans="1:6" s="179" customFormat="1" ht="21.75" customHeight="1">
      <c r="A96" s="70"/>
      <c r="B96" s="199" t="s">
        <v>559</v>
      </c>
      <c r="C96" s="200"/>
      <c r="D96" s="201" t="s">
        <v>119</v>
      </c>
      <c r="E96" s="202">
        <v>192500</v>
      </c>
      <c r="F96" s="203"/>
    </row>
    <row r="97" spans="1:6" s="179" customFormat="1" ht="21.75" customHeight="1">
      <c r="A97" s="70"/>
      <c r="B97" s="199" t="s">
        <v>560</v>
      </c>
      <c r="C97" s="200"/>
      <c r="D97" s="201" t="s">
        <v>119</v>
      </c>
      <c r="E97" s="202">
        <v>205700</v>
      </c>
      <c r="F97" s="203"/>
    </row>
    <row r="98" spans="1:6" s="179" customFormat="1" ht="21.75" customHeight="1">
      <c r="A98" s="70"/>
      <c r="B98" s="199" t="s">
        <v>1664</v>
      </c>
      <c r="C98" s="200"/>
      <c r="D98" s="201" t="s">
        <v>119</v>
      </c>
      <c r="E98" s="202">
        <v>194700</v>
      </c>
      <c r="F98" s="203"/>
    </row>
    <row r="99" spans="1:6" s="179" customFormat="1" ht="21.75" customHeight="1">
      <c r="A99" s="70"/>
      <c r="B99" s="199" t="s">
        <v>1673</v>
      </c>
      <c r="C99" s="200"/>
      <c r="D99" s="201" t="s">
        <v>119</v>
      </c>
      <c r="E99" s="202">
        <v>212300</v>
      </c>
      <c r="F99" s="203"/>
    </row>
    <row r="100" spans="1:6" s="179" customFormat="1" ht="21.75" customHeight="1">
      <c r="A100" s="70"/>
      <c r="B100" s="199" t="s">
        <v>1674</v>
      </c>
      <c r="C100" s="200"/>
      <c r="D100" s="201" t="s">
        <v>119</v>
      </c>
      <c r="E100" s="202">
        <v>187000</v>
      </c>
      <c r="F100" s="203"/>
    </row>
    <row r="101" spans="1:6" s="179" customFormat="1" ht="21.75" customHeight="1">
      <c r="A101" s="70"/>
      <c r="B101" s="199" t="s">
        <v>1675</v>
      </c>
      <c r="C101" s="200"/>
      <c r="D101" s="201" t="s">
        <v>119</v>
      </c>
      <c r="E101" s="202">
        <v>181500</v>
      </c>
      <c r="F101" s="203"/>
    </row>
    <row r="102" spans="1:6" s="179" customFormat="1" ht="21.75" customHeight="1">
      <c r="A102" s="70"/>
      <c r="B102" s="199" t="s">
        <v>1676</v>
      </c>
      <c r="C102" s="200"/>
      <c r="D102" s="201" t="s">
        <v>119</v>
      </c>
      <c r="E102" s="202">
        <v>145200</v>
      </c>
      <c r="F102" s="203"/>
    </row>
    <row r="103" spans="1:6" s="179" customFormat="1" ht="21.75" customHeight="1">
      <c r="A103" s="70"/>
      <c r="B103" s="199" t="s">
        <v>561</v>
      </c>
      <c r="C103" s="200"/>
      <c r="D103" s="201" t="s">
        <v>119</v>
      </c>
      <c r="E103" s="202">
        <v>190300</v>
      </c>
      <c r="F103" s="203"/>
    </row>
    <row r="104" spans="1:6" s="179" customFormat="1" ht="21.75" customHeight="1">
      <c r="A104" s="70"/>
      <c r="B104" s="199" t="s">
        <v>562</v>
      </c>
      <c r="C104" s="200"/>
      <c r="D104" s="201" t="s">
        <v>119</v>
      </c>
      <c r="E104" s="202">
        <v>265100</v>
      </c>
      <c r="F104" s="203"/>
    </row>
    <row r="105" spans="1:6" s="179" customFormat="1" ht="21.75" customHeight="1">
      <c r="A105" s="70"/>
      <c r="B105" s="199" t="s">
        <v>1665</v>
      </c>
      <c r="C105" s="200"/>
      <c r="D105" s="201" t="s">
        <v>119</v>
      </c>
      <c r="E105" s="202">
        <v>192500</v>
      </c>
      <c r="F105" s="203"/>
    </row>
    <row r="106" spans="1:6" s="179" customFormat="1" ht="21.75" customHeight="1">
      <c r="A106" s="70"/>
      <c r="B106" s="199" t="s">
        <v>1666</v>
      </c>
      <c r="C106" s="200"/>
      <c r="D106" s="201" t="s">
        <v>119</v>
      </c>
      <c r="E106" s="202">
        <v>302500</v>
      </c>
      <c r="F106" s="203"/>
    </row>
    <row r="107" spans="1:6" s="179" customFormat="1" ht="21.75" customHeight="1">
      <c r="A107" s="70"/>
      <c r="B107" s="199" t="s">
        <v>1667</v>
      </c>
      <c r="C107" s="200"/>
      <c r="D107" s="201" t="s">
        <v>119</v>
      </c>
      <c r="E107" s="202">
        <v>291500</v>
      </c>
      <c r="F107" s="203"/>
    </row>
    <row r="108" spans="1:6" s="179" customFormat="1" ht="21.75" customHeight="1">
      <c r="A108" s="70"/>
      <c r="B108" s="199" t="s">
        <v>1668</v>
      </c>
      <c r="C108" s="200"/>
      <c r="D108" s="201" t="s">
        <v>119</v>
      </c>
      <c r="E108" s="202">
        <v>308000</v>
      </c>
      <c r="F108" s="203"/>
    </row>
    <row r="109" spans="1:6" s="179" customFormat="1" ht="21.75" customHeight="1">
      <c r="A109" s="70"/>
      <c r="B109" s="199" t="s">
        <v>1669</v>
      </c>
      <c r="C109" s="200"/>
      <c r="D109" s="201" t="s">
        <v>119</v>
      </c>
      <c r="E109" s="202">
        <v>313500</v>
      </c>
      <c r="F109" s="203"/>
    </row>
    <row r="110" spans="1:6" s="179" customFormat="1" ht="21.75" customHeight="1">
      <c r="A110" s="70"/>
      <c r="B110" s="199" t="s">
        <v>1670</v>
      </c>
      <c r="C110" s="200"/>
      <c r="D110" s="201" t="s">
        <v>119</v>
      </c>
      <c r="E110" s="202">
        <v>341000</v>
      </c>
      <c r="F110" s="203"/>
    </row>
    <row r="111" spans="1:6" s="179" customFormat="1" ht="21.75" customHeight="1">
      <c r="A111" s="70"/>
      <c r="B111" s="199" t="s">
        <v>1677</v>
      </c>
      <c r="C111" s="200"/>
      <c r="D111" s="201" t="s">
        <v>119</v>
      </c>
      <c r="E111" s="202">
        <v>264000</v>
      </c>
      <c r="F111" s="203"/>
    </row>
    <row r="112" spans="1:6" s="179" customFormat="1" ht="21.75" customHeight="1">
      <c r="A112" s="70"/>
      <c r="B112" s="199" t="s">
        <v>1678</v>
      </c>
      <c r="C112" s="200"/>
      <c r="D112" s="201" t="s">
        <v>119</v>
      </c>
      <c r="E112" s="202">
        <v>247500</v>
      </c>
      <c r="F112" s="203"/>
    </row>
    <row r="113" spans="1:6" s="179" customFormat="1" ht="21.75" customHeight="1">
      <c r="A113" s="70"/>
      <c r="B113" s="199" t="s">
        <v>1671</v>
      </c>
      <c r="C113" s="200"/>
      <c r="D113" s="201" t="s">
        <v>119</v>
      </c>
      <c r="E113" s="202">
        <v>242000</v>
      </c>
      <c r="F113" s="203"/>
    </row>
    <row r="114" spans="1:6" s="179" customFormat="1" ht="21.75" customHeight="1">
      <c r="A114" s="70"/>
      <c r="B114" s="199" t="s">
        <v>1672</v>
      </c>
      <c r="C114" s="200"/>
      <c r="D114" s="201" t="s">
        <v>119</v>
      </c>
      <c r="E114" s="202">
        <v>242000</v>
      </c>
      <c r="F114" s="203"/>
    </row>
    <row r="115" spans="1:6" s="179" customFormat="1" ht="68.25" customHeight="1">
      <c r="A115" s="70">
        <v>5</v>
      </c>
      <c r="B115" s="969" t="s">
        <v>2035</v>
      </c>
      <c r="C115" s="971"/>
      <c r="D115" s="971"/>
      <c r="E115" s="971"/>
      <c r="F115" s="972"/>
    </row>
    <row r="116" spans="1:6" s="179" customFormat="1" ht="23.25" customHeight="1">
      <c r="A116" s="70"/>
      <c r="B116" s="822" t="s">
        <v>1971</v>
      </c>
      <c r="C116" s="824" t="s">
        <v>1977</v>
      </c>
      <c r="D116" s="201" t="s">
        <v>756</v>
      </c>
      <c r="E116" s="823">
        <v>405000</v>
      </c>
      <c r="F116" s="821"/>
    </row>
    <row r="117" spans="1:6" s="179" customFormat="1" ht="21" customHeight="1">
      <c r="A117" s="70"/>
      <c r="B117" s="822" t="s">
        <v>1972</v>
      </c>
      <c r="C117" s="201" t="s">
        <v>119</v>
      </c>
      <c r="D117" s="201" t="s">
        <v>756</v>
      </c>
      <c r="E117" s="823">
        <v>390000</v>
      </c>
      <c r="F117" s="821"/>
    </row>
    <row r="118" spans="1:6" s="179" customFormat="1" ht="21.75" customHeight="1">
      <c r="A118" s="70"/>
      <c r="B118" s="199" t="s">
        <v>1973</v>
      </c>
      <c r="C118" s="201" t="s">
        <v>119</v>
      </c>
      <c r="D118" s="201" t="s">
        <v>756</v>
      </c>
      <c r="E118" s="823">
        <v>380000</v>
      </c>
      <c r="F118" s="203"/>
    </row>
    <row r="119" spans="1:6" s="179" customFormat="1" ht="21.75" customHeight="1">
      <c r="A119" s="70"/>
      <c r="B119" s="822" t="s">
        <v>1974</v>
      </c>
      <c r="C119" s="201" t="s">
        <v>119</v>
      </c>
      <c r="D119" s="201" t="s">
        <v>756</v>
      </c>
      <c r="E119" s="823">
        <v>305000</v>
      </c>
      <c r="F119" s="203"/>
    </row>
    <row r="120" spans="1:6" s="179" customFormat="1" ht="21.75" customHeight="1">
      <c r="A120" s="70"/>
      <c r="B120" s="199" t="s">
        <v>1975</v>
      </c>
      <c r="C120" s="201" t="s">
        <v>119</v>
      </c>
      <c r="D120" s="201" t="s">
        <v>756</v>
      </c>
      <c r="E120" s="823">
        <v>270000</v>
      </c>
      <c r="F120" s="203"/>
    </row>
    <row r="121" spans="1:6" s="179" customFormat="1" ht="21.75" customHeight="1">
      <c r="A121" s="70"/>
      <c r="B121" s="199" t="s">
        <v>1976</v>
      </c>
      <c r="C121" s="201" t="s">
        <v>119</v>
      </c>
      <c r="D121" s="201" t="s">
        <v>756</v>
      </c>
      <c r="E121" s="823">
        <v>320000</v>
      </c>
      <c r="F121" s="203"/>
    </row>
    <row r="122" spans="1:6" s="179" customFormat="1" ht="21.75" customHeight="1">
      <c r="A122" s="70"/>
      <c r="B122" s="199" t="s">
        <v>623</v>
      </c>
      <c r="C122" s="201" t="s">
        <v>119</v>
      </c>
      <c r="D122" s="201" t="s">
        <v>756</v>
      </c>
      <c r="E122" s="823">
        <v>310000</v>
      </c>
      <c r="F122" s="203"/>
    </row>
    <row r="123" spans="1:6" s="179" customFormat="1" ht="21.75" customHeight="1">
      <c r="A123" s="70"/>
      <c r="B123" s="199" t="s">
        <v>626</v>
      </c>
      <c r="C123" s="201" t="s">
        <v>119</v>
      </c>
      <c r="D123" s="201" t="s">
        <v>756</v>
      </c>
      <c r="E123" s="823">
        <v>265000</v>
      </c>
      <c r="F123" s="203"/>
    </row>
    <row r="124" spans="1:6" s="178" customFormat="1" ht="21.75" customHeight="1">
      <c r="A124" s="190" t="s">
        <v>725</v>
      </c>
      <c r="B124" s="189" t="s">
        <v>738</v>
      </c>
      <c r="C124" s="183"/>
      <c r="D124" s="184"/>
      <c r="E124" s="185"/>
      <c r="F124" s="185"/>
    </row>
    <row r="125" spans="1:6" s="25" customFormat="1" ht="21.75" customHeight="1">
      <c r="A125" s="220">
        <v>1</v>
      </c>
      <c r="B125" s="221" t="s">
        <v>661</v>
      </c>
      <c r="C125" s="222"/>
      <c r="D125" s="207"/>
      <c r="E125" s="212"/>
      <c r="F125" s="212"/>
    </row>
    <row r="126" spans="1:6" s="25" customFormat="1" ht="21.75" customHeight="1">
      <c r="A126" s="220" t="s">
        <v>694</v>
      </c>
      <c r="B126" s="221" t="s">
        <v>1842</v>
      </c>
      <c r="C126" s="222"/>
      <c r="D126" s="207"/>
      <c r="E126" s="212"/>
      <c r="F126" s="212"/>
    </row>
    <row r="127" spans="1:6" s="25" customFormat="1" ht="21.75" customHeight="1">
      <c r="A127" s="223"/>
      <c r="B127" s="224" t="s">
        <v>325</v>
      </c>
      <c r="C127" s="215"/>
      <c r="D127" s="207" t="s">
        <v>159</v>
      </c>
      <c r="E127" s="212"/>
      <c r="F127" s="212">
        <f>920*1.1</f>
        <v>1012.0000000000001</v>
      </c>
    </row>
    <row r="128" spans="1:6" s="25" customFormat="1" ht="21.75" customHeight="1">
      <c r="A128" s="223"/>
      <c r="B128" s="224" t="s">
        <v>619</v>
      </c>
      <c r="C128" s="215"/>
      <c r="D128" s="207" t="s">
        <v>119</v>
      </c>
      <c r="E128" s="212"/>
      <c r="F128" s="212">
        <f>870*1.1</f>
        <v>957.0000000000001</v>
      </c>
    </row>
    <row r="129" spans="1:6" s="41" customFormat="1" ht="21.75" customHeight="1">
      <c r="A129" s="223"/>
      <c r="B129" s="224" t="s">
        <v>326</v>
      </c>
      <c r="C129" s="215"/>
      <c r="D129" s="207" t="s">
        <v>119</v>
      </c>
      <c r="E129" s="212"/>
      <c r="F129" s="212">
        <f>890*1.1</f>
        <v>979.0000000000001</v>
      </c>
    </row>
    <row r="130" spans="1:6" s="25" customFormat="1" ht="38.25" customHeight="1">
      <c r="A130" s="453" t="s">
        <v>695</v>
      </c>
      <c r="B130" s="1132" t="s">
        <v>1400</v>
      </c>
      <c r="C130" s="1133"/>
      <c r="D130" s="1133"/>
      <c r="E130" s="1133"/>
      <c r="F130" s="1134"/>
    </row>
    <row r="131" spans="1:6" s="25" customFormat="1" ht="21.75" customHeight="1">
      <c r="A131" s="453"/>
      <c r="B131" s="639" t="s">
        <v>1179</v>
      </c>
      <c r="C131" s="455" t="s">
        <v>1178</v>
      </c>
      <c r="D131" s="239" t="s">
        <v>159</v>
      </c>
      <c r="E131" s="637"/>
      <c r="F131" s="734">
        <v>3060</v>
      </c>
    </row>
    <row r="132" spans="1:6" s="25" customFormat="1" ht="21.75" customHeight="1">
      <c r="A132" s="453"/>
      <c r="B132" s="639" t="s">
        <v>1180</v>
      </c>
      <c r="C132" s="455" t="s">
        <v>119</v>
      </c>
      <c r="D132" s="239" t="s">
        <v>159</v>
      </c>
      <c r="E132" s="637"/>
      <c r="F132" s="734">
        <v>3060</v>
      </c>
    </row>
    <row r="133" spans="1:6" s="25" customFormat="1" ht="21.75" customHeight="1">
      <c r="A133" s="220" t="s">
        <v>699</v>
      </c>
      <c r="B133" s="224" t="s">
        <v>125</v>
      </c>
      <c r="C133" s="225"/>
      <c r="D133" s="239" t="s">
        <v>159</v>
      </c>
      <c r="E133" s="212"/>
      <c r="F133" s="212">
        <v>47000</v>
      </c>
    </row>
    <row r="134" spans="1:6" ht="21.75" customHeight="1">
      <c r="A134" s="209">
        <v>2</v>
      </c>
      <c r="B134" s="221" t="s">
        <v>663</v>
      </c>
      <c r="C134" s="225"/>
      <c r="D134" s="226"/>
      <c r="E134" s="227"/>
      <c r="F134" s="428"/>
    </row>
    <row r="135" spans="1:6" ht="44.25" customHeight="1">
      <c r="A135" s="209" t="s">
        <v>694</v>
      </c>
      <c r="B135" s="1007" t="s">
        <v>1728</v>
      </c>
      <c r="C135" s="1008"/>
      <c r="D135" s="1008"/>
      <c r="E135" s="1008"/>
      <c r="F135" s="1009"/>
    </row>
    <row r="136" spans="1:6" ht="36" customHeight="1">
      <c r="A136" s="209"/>
      <c r="B136" s="218" t="s">
        <v>1729</v>
      </c>
      <c r="C136" s="228" t="s">
        <v>1445</v>
      </c>
      <c r="D136" s="229" t="s">
        <v>115</v>
      </c>
      <c r="E136" s="213">
        <v>1000</v>
      </c>
      <c r="F136" s="213"/>
    </row>
    <row r="137" spans="1:6" ht="18.75">
      <c r="A137" s="209"/>
      <c r="B137" s="218" t="s">
        <v>1730</v>
      </c>
      <c r="C137" s="510" t="s">
        <v>179</v>
      </c>
      <c r="D137" s="207" t="s">
        <v>119</v>
      </c>
      <c r="E137" s="213">
        <v>1050</v>
      </c>
      <c r="F137" s="213"/>
    </row>
    <row r="138" spans="1:6" ht="18.75">
      <c r="A138" s="209"/>
      <c r="B138" s="218" t="s">
        <v>1731</v>
      </c>
      <c r="C138" s="510" t="s">
        <v>179</v>
      </c>
      <c r="D138" s="207" t="s">
        <v>119</v>
      </c>
      <c r="E138" s="213">
        <v>1150</v>
      </c>
      <c r="F138" s="213"/>
    </row>
    <row r="139" spans="1:6" ht="25.5" customHeight="1">
      <c r="A139" s="209"/>
      <c r="B139" s="218" t="s">
        <v>1732</v>
      </c>
      <c r="C139" s="510" t="s">
        <v>179</v>
      </c>
      <c r="D139" s="207" t="s">
        <v>119</v>
      </c>
      <c r="E139" s="213">
        <v>1350</v>
      </c>
      <c r="F139" s="213"/>
    </row>
    <row r="140" spans="1:6" ht="25.5" customHeight="1">
      <c r="A140" s="209"/>
      <c r="B140" s="218" t="s">
        <v>1733</v>
      </c>
      <c r="C140" s="510" t="s">
        <v>179</v>
      </c>
      <c r="D140" s="207" t="s">
        <v>119</v>
      </c>
      <c r="E140" s="213">
        <v>4800</v>
      </c>
      <c r="F140" s="213"/>
    </row>
    <row r="141" spans="1:6" ht="23.25" customHeight="1">
      <c r="A141" s="209"/>
      <c r="B141" s="218" t="s">
        <v>1734</v>
      </c>
      <c r="C141" s="510" t="s">
        <v>179</v>
      </c>
      <c r="D141" s="207" t="s">
        <v>119</v>
      </c>
      <c r="E141" s="213">
        <v>9000</v>
      </c>
      <c r="F141" s="213"/>
    </row>
    <row r="142" spans="1:6" ht="20.25" customHeight="1">
      <c r="A142" s="209"/>
      <c r="B142" s="218" t="s">
        <v>1735</v>
      </c>
      <c r="C142" s="510" t="s">
        <v>179</v>
      </c>
      <c r="D142" s="207" t="s">
        <v>119</v>
      </c>
      <c r="E142" s="213">
        <v>1050</v>
      </c>
      <c r="F142" s="509"/>
    </row>
    <row r="143" spans="1:6" ht="21.75" customHeight="1">
      <c r="A143" s="209"/>
      <c r="B143" s="218" t="s">
        <v>1736</v>
      </c>
      <c r="C143" s="510" t="s">
        <v>179</v>
      </c>
      <c r="D143" s="207" t="s">
        <v>119</v>
      </c>
      <c r="E143" s="213">
        <v>1150</v>
      </c>
      <c r="F143" s="509"/>
    </row>
    <row r="144" spans="1:6" ht="18.75" customHeight="1">
      <c r="A144" s="209"/>
      <c r="B144" s="218" t="s">
        <v>1737</v>
      </c>
      <c r="C144" s="510" t="s">
        <v>179</v>
      </c>
      <c r="D144" s="207" t="s">
        <v>119</v>
      </c>
      <c r="E144" s="213">
        <v>1250</v>
      </c>
      <c r="F144" s="509"/>
    </row>
    <row r="145" spans="1:6" ht="18.75" customHeight="1">
      <c r="A145" s="209"/>
      <c r="B145" s="218" t="s">
        <v>1738</v>
      </c>
      <c r="C145" s="510" t="s">
        <v>179</v>
      </c>
      <c r="D145" s="207" t="s">
        <v>119</v>
      </c>
      <c r="E145" s="213">
        <v>1100</v>
      </c>
      <c r="F145" s="509"/>
    </row>
    <row r="146" spans="1:6" ht="18.75" customHeight="1">
      <c r="A146" s="209"/>
      <c r="B146" s="218" t="s">
        <v>1739</v>
      </c>
      <c r="C146" s="510" t="s">
        <v>179</v>
      </c>
      <c r="D146" s="207" t="s">
        <v>119</v>
      </c>
      <c r="E146" s="213">
        <v>1300</v>
      </c>
      <c r="F146" s="509"/>
    </row>
    <row r="147" spans="1:6" ht="45" customHeight="1">
      <c r="A147" s="209" t="s">
        <v>695</v>
      </c>
      <c r="B147" s="1007" t="s">
        <v>1473</v>
      </c>
      <c r="C147" s="1008"/>
      <c r="D147" s="1008"/>
      <c r="E147" s="1008"/>
      <c r="F147" s="1009"/>
    </row>
    <row r="148" spans="1:6" ht="21.75" customHeight="1">
      <c r="A148" s="209"/>
      <c r="B148" s="230" t="s">
        <v>612</v>
      </c>
      <c r="C148" s="231" t="s">
        <v>288</v>
      </c>
      <c r="D148" s="229" t="s">
        <v>511</v>
      </c>
      <c r="E148" s="213">
        <v>8000</v>
      </c>
      <c r="F148" s="213"/>
    </row>
    <row r="149" spans="1:6" ht="21.75" customHeight="1">
      <c r="A149" s="209"/>
      <c r="B149" s="232" t="s">
        <v>613</v>
      </c>
      <c r="C149" s="231"/>
      <c r="D149" s="207" t="s">
        <v>119</v>
      </c>
      <c r="E149" s="213">
        <v>8250</v>
      </c>
      <c r="F149" s="213"/>
    </row>
    <row r="150" spans="1:6" ht="21.75" customHeight="1">
      <c r="A150" s="209"/>
      <c r="B150" s="232" t="s">
        <v>616</v>
      </c>
      <c r="C150" s="231"/>
      <c r="D150" s="207" t="s">
        <v>119</v>
      </c>
      <c r="E150" s="213">
        <v>4250</v>
      </c>
      <c r="F150" s="213"/>
    </row>
    <row r="151" spans="1:6" ht="21.75" customHeight="1">
      <c r="A151" s="209"/>
      <c r="B151" s="232" t="s">
        <v>614</v>
      </c>
      <c r="C151" s="231"/>
      <c r="D151" s="207" t="s">
        <v>119</v>
      </c>
      <c r="E151" s="213">
        <v>1000</v>
      </c>
      <c r="F151" s="213"/>
    </row>
    <row r="152" spans="1:6" ht="21.75" customHeight="1">
      <c r="A152" s="209"/>
      <c r="B152" s="232" t="s">
        <v>615</v>
      </c>
      <c r="C152" s="231"/>
      <c r="D152" s="207" t="s">
        <v>119</v>
      </c>
      <c r="E152" s="213">
        <v>950</v>
      </c>
      <c r="F152" s="213"/>
    </row>
    <row r="153" spans="1:6" ht="45" customHeight="1">
      <c r="A153" s="209" t="s">
        <v>699</v>
      </c>
      <c r="B153" s="1007" t="s">
        <v>1358</v>
      </c>
      <c r="C153" s="1008"/>
      <c r="D153" s="1008"/>
      <c r="E153" s="1008"/>
      <c r="F153" s="1009"/>
    </row>
    <row r="154" spans="1:6" ht="21.75" customHeight="1">
      <c r="A154" s="209"/>
      <c r="B154" s="232" t="s">
        <v>649</v>
      </c>
      <c r="C154" s="231" t="s">
        <v>288</v>
      </c>
      <c r="D154" s="229" t="s">
        <v>511</v>
      </c>
      <c r="E154" s="213">
        <v>1100</v>
      </c>
      <c r="F154" s="213"/>
    </row>
    <row r="155" spans="1:6" ht="21.75" customHeight="1">
      <c r="A155" s="209"/>
      <c r="B155" s="232" t="s">
        <v>651</v>
      </c>
      <c r="C155" s="231"/>
      <c r="D155" s="229" t="s">
        <v>511</v>
      </c>
      <c r="E155" s="213">
        <v>1200</v>
      </c>
      <c r="F155" s="213"/>
    </row>
    <row r="156" spans="1:6" ht="21.75" customHeight="1">
      <c r="A156" s="209"/>
      <c r="B156" s="233" t="s">
        <v>648</v>
      </c>
      <c r="C156" s="231"/>
      <c r="D156" s="229" t="s">
        <v>511</v>
      </c>
      <c r="E156" s="213">
        <v>1700</v>
      </c>
      <c r="F156" s="213"/>
    </row>
    <row r="157" spans="1:6" ht="21.75" customHeight="1">
      <c r="A157" s="209"/>
      <c r="B157" s="232" t="s">
        <v>650</v>
      </c>
      <c r="C157" s="231"/>
      <c r="D157" s="229" t="s">
        <v>511</v>
      </c>
      <c r="E157" s="213">
        <v>4800</v>
      </c>
      <c r="F157" s="213"/>
    </row>
    <row r="158" spans="1:6" ht="21.75" customHeight="1">
      <c r="A158" s="209"/>
      <c r="B158" s="232" t="s">
        <v>652</v>
      </c>
      <c r="C158" s="231"/>
      <c r="D158" s="229" t="s">
        <v>511</v>
      </c>
      <c r="E158" s="213">
        <v>8900</v>
      </c>
      <c r="F158" s="213"/>
    </row>
    <row r="159" spans="1:6" ht="46.5" customHeight="1">
      <c r="A159" s="209" t="s">
        <v>700</v>
      </c>
      <c r="B159" s="1007" t="s">
        <v>1359</v>
      </c>
      <c r="C159" s="1008"/>
      <c r="D159" s="1008"/>
      <c r="E159" s="1008"/>
      <c r="F159" s="1009"/>
    </row>
    <row r="160" spans="1:6" ht="55.5" customHeight="1">
      <c r="A160" s="209"/>
      <c r="B160" s="431" t="s">
        <v>1741</v>
      </c>
      <c r="C160" s="228" t="s">
        <v>288</v>
      </c>
      <c r="D160" s="207" t="s">
        <v>759</v>
      </c>
      <c r="E160" s="213">
        <v>1600000</v>
      </c>
      <c r="F160" s="235">
        <v>1750000</v>
      </c>
    </row>
    <row r="161" spans="1:6" ht="24.75" customHeight="1">
      <c r="A161" s="209"/>
      <c r="B161" s="218" t="s">
        <v>323</v>
      </c>
      <c r="C161" s="228" t="s">
        <v>221</v>
      </c>
      <c r="D161" s="207" t="s">
        <v>51</v>
      </c>
      <c r="E161" s="213">
        <f>185000/50</f>
        <v>3700</v>
      </c>
      <c r="F161" s="213">
        <f>195000/50</f>
        <v>3900</v>
      </c>
    </row>
    <row r="162" spans="1:6" ht="24.75" customHeight="1">
      <c r="A162" s="209"/>
      <c r="B162" s="218" t="s">
        <v>420</v>
      </c>
      <c r="C162" s="228"/>
      <c r="D162" s="229" t="s">
        <v>40</v>
      </c>
      <c r="E162" s="213">
        <v>4000</v>
      </c>
      <c r="F162" s="213">
        <v>4000</v>
      </c>
    </row>
    <row r="163" spans="1:6" ht="24.75" customHeight="1">
      <c r="A163" s="209"/>
      <c r="B163" s="218" t="s">
        <v>421</v>
      </c>
      <c r="C163" s="228"/>
      <c r="D163" s="229" t="s">
        <v>40</v>
      </c>
      <c r="E163" s="213">
        <v>6000</v>
      </c>
      <c r="F163" s="213">
        <v>6000</v>
      </c>
    </row>
    <row r="164" spans="1:6" ht="47.25" customHeight="1">
      <c r="A164" s="453" t="s">
        <v>701</v>
      </c>
      <c r="B164" s="1129" t="s">
        <v>1446</v>
      </c>
      <c r="C164" s="1130"/>
      <c r="D164" s="1130"/>
      <c r="E164" s="1130"/>
      <c r="F164" s="1131"/>
    </row>
    <row r="165" spans="1:6" ht="39.75" customHeight="1">
      <c r="A165" s="236"/>
      <c r="B165" s="237" t="s">
        <v>1447</v>
      </c>
      <c r="C165" s="238" t="s">
        <v>69</v>
      </c>
      <c r="D165" s="239" t="s">
        <v>1241</v>
      </c>
      <c r="E165" s="240"/>
      <c r="F165" s="241">
        <v>1550000</v>
      </c>
    </row>
    <row r="166" spans="1:6" ht="37.5">
      <c r="A166" s="236"/>
      <c r="B166" s="237" t="s">
        <v>1448</v>
      </c>
      <c r="C166" s="238" t="s">
        <v>69</v>
      </c>
      <c r="D166" s="239" t="s">
        <v>1241</v>
      </c>
      <c r="E166" s="240"/>
      <c r="F166" s="241">
        <v>1620000</v>
      </c>
    </row>
    <row r="167" spans="1:6" ht="37.5">
      <c r="A167" s="236"/>
      <c r="B167" s="237" t="s">
        <v>1449</v>
      </c>
      <c r="C167" s="238" t="s">
        <v>69</v>
      </c>
      <c r="D167" s="239" t="s">
        <v>1241</v>
      </c>
      <c r="E167" s="240"/>
      <c r="F167" s="241">
        <v>1800000</v>
      </c>
    </row>
    <row r="168" spans="1:6" ht="21.75" customHeight="1">
      <c r="A168" s="236"/>
      <c r="B168" s="237" t="s">
        <v>399</v>
      </c>
      <c r="C168" s="238" t="s">
        <v>221</v>
      </c>
      <c r="D168" s="239" t="s">
        <v>51</v>
      </c>
      <c r="E168" s="242"/>
      <c r="F168" s="243">
        <v>3900</v>
      </c>
    </row>
    <row r="169" spans="1:6" ht="21.75" customHeight="1">
      <c r="A169" s="236"/>
      <c r="B169" s="237" t="s">
        <v>400</v>
      </c>
      <c r="C169" s="244" t="s">
        <v>119</v>
      </c>
      <c r="D169" s="239" t="s">
        <v>51</v>
      </c>
      <c r="E169" s="242"/>
      <c r="F169" s="243">
        <v>3400</v>
      </c>
    </row>
    <row r="170" spans="1:6" ht="21.75" customHeight="1">
      <c r="A170" s="236"/>
      <c r="B170" s="237" t="s">
        <v>1450</v>
      </c>
      <c r="C170" s="244"/>
      <c r="D170" s="239" t="s">
        <v>51</v>
      </c>
      <c r="E170" s="242"/>
      <c r="F170" s="243">
        <v>4200</v>
      </c>
    </row>
    <row r="171" spans="1:6" ht="21.75" customHeight="1">
      <c r="A171" s="236"/>
      <c r="B171" s="237" t="s">
        <v>608</v>
      </c>
      <c r="C171" s="244"/>
      <c r="D171" s="239" t="s">
        <v>609</v>
      </c>
      <c r="E171" s="242"/>
      <c r="F171" s="243">
        <v>82000</v>
      </c>
    </row>
    <row r="172" spans="1:6" ht="21.75" customHeight="1">
      <c r="A172" s="236"/>
      <c r="B172" s="245" t="s">
        <v>607</v>
      </c>
      <c r="C172" s="244"/>
      <c r="D172" s="246" t="s">
        <v>40</v>
      </c>
      <c r="E172" s="242"/>
      <c r="F172" s="243">
        <v>4500</v>
      </c>
    </row>
    <row r="173" spans="1:6" ht="21.75" customHeight="1">
      <c r="A173" s="236"/>
      <c r="B173" s="245" t="s">
        <v>1915</v>
      </c>
      <c r="C173" s="244"/>
      <c r="D173" s="246" t="s">
        <v>53</v>
      </c>
      <c r="E173" s="242"/>
      <c r="F173" s="243">
        <v>12000</v>
      </c>
    </row>
    <row r="174" spans="1:6" ht="79.5" customHeight="1">
      <c r="A174" s="209" t="s">
        <v>702</v>
      </c>
      <c r="B174" s="1136" t="s">
        <v>1500</v>
      </c>
      <c r="C174" s="1137"/>
      <c r="D174" s="1137"/>
      <c r="E174" s="1137"/>
      <c r="F174" s="1138"/>
    </row>
    <row r="175" spans="1:6" ht="21.75" customHeight="1">
      <c r="A175" s="209"/>
      <c r="B175" s="667" t="s">
        <v>2101</v>
      </c>
      <c r="C175" s="1091" t="s">
        <v>1492</v>
      </c>
      <c r="D175" s="229" t="s">
        <v>1241</v>
      </c>
      <c r="E175" s="509"/>
      <c r="F175" s="509">
        <v>1650000</v>
      </c>
    </row>
    <row r="176" spans="1:6" ht="21.75" customHeight="1">
      <c r="A176" s="209"/>
      <c r="B176" s="667" t="s">
        <v>2102</v>
      </c>
      <c r="C176" s="1033"/>
      <c r="D176" s="229" t="s">
        <v>1241</v>
      </c>
      <c r="E176" s="509"/>
      <c r="F176" s="509">
        <v>1795000</v>
      </c>
    </row>
    <row r="177" spans="1:6" ht="21.75" customHeight="1">
      <c r="A177" s="209"/>
      <c r="B177" s="667" t="s">
        <v>2103</v>
      </c>
      <c r="C177" s="1092"/>
      <c r="D177" s="229" t="s">
        <v>1241</v>
      </c>
      <c r="E177" s="509"/>
      <c r="F177" s="509">
        <v>2050000</v>
      </c>
    </row>
    <row r="178" spans="1:6" ht="21.75" customHeight="1">
      <c r="A178" s="209"/>
      <c r="B178" s="234" t="s">
        <v>1493</v>
      </c>
      <c r="C178" s="1091" t="s">
        <v>1494</v>
      </c>
      <c r="D178" s="229" t="s">
        <v>51</v>
      </c>
      <c r="E178" s="509"/>
      <c r="F178" s="509">
        <v>3920</v>
      </c>
    </row>
    <row r="179" spans="1:6" ht="21.75" customHeight="1">
      <c r="A179" s="209"/>
      <c r="B179" s="234" t="s">
        <v>1495</v>
      </c>
      <c r="C179" s="1092"/>
      <c r="D179" s="229" t="s">
        <v>51</v>
      </c>
      <c r="E179" s="509"/>
      <c r="F179" s="509">
        <v>3400</v>
      </c>
    </row>
    <row r="180" spans="1:6" ht="21.75" customHeight="1">
      <c r="A180" s="209"/>
      <c r="B180" s="667" t="s">
        <v>1496</v>
      </c>
      <c r="C180" s="668"/>
      <c r="D180" s="229" t="s">
        <v>609</v>
      </c>
      <c r="E180" s="509"/>
      <c r="F180" s="509">
        <v>85000</v>
      </c>
    </row>
    <row r="181" spans="1:6" ht="21.75" customHeight="1">
      <c r="A181" s="209"/>
      <c r="B181" s="245" t="s">
        <v>1497</v>
      </c>
      <c r="C181" s="668"/>
      <c r="D181" s="229" t="s">
        <v>40</v>
      </c>
      <c r="E181" s="509"/>
      <c r="F181" s="509">
        <v>5000</v>
      </c>
    </row>
    <row r="182" spans="1:6" ht="21.75" customHeight="1">
      <c r="A182" s="209"/>
      <c r="B182" s="245" t="s">
        <v>1498</v>
      </c>
      <c r="C182" s="668"/>
      <c r="D182" s="229" t="s">
        <v>155</v>
      </c>
      <c r="E182" s="509"/>
      <c r="F182" s="509">
        <v>12000</v>
      </c>
    </row>
    <row r="183" spans="1:6" ht="87" customHeight="1">
      <c r="A183" s="209" t="s">
        <v>703</v>
      </c>
      <c r="B183" s="1024" t="s">
        <v>1501</v>
      </c>
      <c r="C183" s="1011"/>
      <c r="D183" s="1011"/>
      <c r="E183" s="1011"/>
      <c r="F183" s="1000"/>
    </row>
    <row r="184" spans="1:6" ht="21.75" customHeight="1">
      <c r="A184" s="209"/>
      <c r="B184" s="666" t="s">
        <v>1499</v>
      </c>
      <c r="C184" s="1091" t="s">
        <v>1445</v>
      </c>
      <c r="D184" s="229"/>
      <c r="E184" s="509"/>
      <c r="F184" s="509"/>
    </row>
    <row r="185" spans="1:6" ht="21.75" customHeight="1">
      <c r="A185" s="209"/>
      <c r="B185" s="669" t="s">
        <v>1502</v>
      </c>
      <c r="C185" s="1033"/>
      <c r="D185" s="229" t="s">
        <v>115</v>
      </c>
      <c r="E185" s="509"/>
      <c r="F185" s="509">
        <v>1250</v>
      </c>
    </row>
    <row r="186" spans="1:6" ht="21.75" customHeight="1">
      <c r="A186" s="209"/>
      <c r="B186" s="669" t="s">
        <v>1511</v>
      </c>
      <c r="C186" s="1033"/>
      <c r="D186" s="229" t="s">
        <v>115</v>
      </c>
      <c r="E186" s="509"/>
      <c r="F186" s="509">
        <v>1300</v>
      </c>
    </row>
    <row r="187" spans="1:6" ht="21.75" customHeight="1">
      <c r="A187" s="209"/>
      <c r="B187" s="669" t="s">
        <v>1503</v>
      </c>
      <c r="C187" s="1033"/>
      <c r="D187" s="229" t="s">
        <v>115</v>
      </c>
      <c r="E187" s="509"/>
      <c r="F187" s="509">
        <v>1350</v>
      </c>
    </row>
    <row r="188" spans="1:6" ht="21.75" customHeight="1">
      <c r="A188" s="209"/>
      <c r="B188" s="666" t="s">
        <v>1504</v>
      </c>
      <c r="C188" s="1033"/>
      <c r="D188" s="229"/>
      <c r="E188" s="509"/>
      <c r="F188" s="509"/>
    </row>
    <row r="189" spans="1:6" ht="21.75" customHeight="1">
      <c r="A189" s="209"/>
      <c r="B189" s="669" t="s">
        <v>1505</v>
      </c>
      <c r="C189" s="1033"/>
      <c r="D189" s="229" t="s">
        <v>115</v>
      </c>
      <c r="E189" s="509"/>
      <c r="F189" s="509">
        <v>1400</v>
      </c>
    </row>
    <row r="190" spans="1:6" ht="21.75" customHeight="1">
      <c r="A190" s="209"/>
      <c r="B190" s="669" t="s">
        <v>1506</v>
      </c>
      <c r="C190" s="1033"/>
      <c r="D190" s="229" t="s">
        <v>115</v>
      </c>
      <c r="E190" s="509"/>
      <c r="F190" s="509">
        <v>1450</v>
      </c>
    </row>
    <row r="191" spans="1:6" ht="21.75" customHeight="1">
      <c r="A191" s="209"/>
      <c r="B191" s="669" t="s">
        <v>1507</v>
      </c>
      <c r="C191" s="1033"/>
      <c r="D191" s="229" t="s">
        <v>115</v>
      </c>
      <c r="E191" s="509"/>
      <c r="F191" s="509">
        <v>6000</v>
      </c>
    </row>
    <row r="192" spans="1:6" ht="21.75" customHeight="1">
      <c r="A192" s="209"/>
      <c r="B192" s="669" t="s">
        <v>1508</v>
      </c>
      <c r="C192" s="1033"/>
      <c r="D192" s="229" t="s">
        <v>115</v>
      </c>
      <c r="E192" s="509"/>
      <c r="F192" s="509">
        <v>11000</v>
      </c>
    </row>
    <row r="193" spans="1:6" ht="21.75" customHeight="1">
      <c r="A193" s="209"/>
      <c r="B193" s="669" t="s">
        <v>1509</v>
      </c>
      <c r="C193" s="1033"/>
      <c r="D193" s="229" t="s">
        <v>115</v>
      </c>
      <c r="E193" s="509"/>
      <c r="F193" s="509">
        <v>1500</v>
      </c>
    </row>
    <row r="194" spans="1:6" ht="21.75" customHeight="1">
      <c r="A194" s="209"/>
      <c r="B194" s="669" t="s">
        <v>1510</v>
      </c>
      <c r="C194" s="1092"/>
      <c r="D194" s="229" t="s">
        <v>115</v>
      </c>
      <c r="E194" s="509"/>
      <c r="F194" s="509">
        <v>1500</v>
      </c>
    </row>
    <row r="195" spans="1:6" ht="58.5" customHeight="1">
      <c r="A195" s="209" t="s">
        <v>704</v>
      </c>
      <c r="B195" s="1043" t="s">
        <v>1944</v>
      </c>
      <c r="C195" s="1008"/>
      <c r="D195" s="1008"/>
      <c r="E195" s="1008"/>
      <c r="F195" s="1009"/>
    </row>
    <row r="196" spans="1:6" ht="33">
      <c r="A196" s="209"/>
      <c r="B196" s="232" t="s">
        <v>684</v>
      </c>
      <c r="C196" s="231" t="s">
        <v>683</v>
      </c>
      <c r="D196" s="229" t="s">
        <v>511</v>
      </c>
      <c r="E196" s="213"/>
      <c r="F196" s="213">
        <v>1470</v>
      </c>
    </row>
    <row r="197" spans="1:6" ht="21.75" customHeight="1">
      <c r="A197" s="209"/>
      <c r="B197" s="232" t="s">
        <v>685</v>
      </c>
      <c r="C197" s="228" t="s">
        <v>119</v>
      </c>
      <c r="D197" s="229" t="s">
        <v>511</v>
      </c>
      <c r="E197" s="213"/>
      <c r="F197" s="213">
        <v>1990</v>
      </c>
    </row>
    <row r="198" spans="1:6" ht="21.75" customHeight="1">
      <c r="A198" s="209"/>
      <c r="B198" s="232" t="s">
        <v>1945</v>
      </c>
      <c r="C198" s="228" t="s">
        <v>119</v>
      </c>
      <c r="D198" s="229" t="s">
        <v>511</v>
      </c>
      <c r="E198" s="213"/>
      <c r="F198" s="213">
        <v>9700</v>
      </c>
    </row>
    <row r="199" spans="1:6" ht="21.75" customHeight="1">
      <c r="A199" s="209"/>
      <c r="B199" s="232" t="s">
        <v>686</v>
      </c>
      <c r="C199" s="228" t="s">
        <v>119</v>
      </c>
      <c r="D199" s="229" t="s">
        <v>511</v>
      </c>
      <c r="E199" s="213"/>
      <c r="F199" s="213">
        <v>9700</v>
      </c>
    </row>
    <row r="200" spans="1:6" ht="21.75" customHeight="1">
      <c r="A200" s="209"/>
      <c r="B200" s="232" t="s">
        <v>1946</v>
      </c>
      <c r="C200" s="228" t="s">
        <v>119</v>
      </c>
      <c r="D200" s="229" t="s">
        <v>511</v>
      </c>
      <c r="E200" s="213"/>
      <c r="F200" s="213">
        <v>17500</v>
      </c>
    </row>
    <row r="201" spans="1:6" ht="21.75" customHeight="1">
      <c r="A201" s="209"/>
      <c r="B201" s="232" t="s">
        <v>687</v>
      </c>
      <c r="C201" s="228" t="s">
        <v>119</v>
      </c>
      <c r="D201" s="229" t="s">
        <v>511</v>
      </c>
      <c r="E201" s="213"/>
      <c r="F201" s="213">
        <v>17500</v>
      </c>
    </row>
    <row r="202" spans="1:6" s="25" customFormat="1" ht="82.5" customHeight="1">
      <c r="A202" s="236" t="s">
        <v>705</v>
      </c>
      <c r="B202" s="1129" t="s">
        <v>1360</v>
      </c>
      <c r="C202" s="1130"/>
      <c r="D202" s="1130"/>
      <c r="E202" s="1130"/>
      <c r="F202" s="1131"/>
    </row>
    <row r="203" spans="1:6" s="25" customFormat="1" ht="51.75" customHeight="1">
      <c r="A203" s="236"/>
      <c r="B203" s="430" t="s">
        <v>642</v>
      </c>
      <c r="C203" s="247" t="s">
        <v>69</v>
      </c>
      <c r="D203" s="239" t="s">
        <v>759</v>
      </c>
      <c r="E203" s="242"/>
      <c r="F203" s="242">
        <v>1665000</v>
      </c>
    </row>
    <row r="204" spans="1:6" s="25" customFormat="1" ht="51" customHeight="1">
      <c r="A204" s="236"/>
      <c r="B204" s="430" t="s">
        <v>643</v>
      </c>
      <c r="C204" s="247" t="s">
        <v>69</v>
      </c>
      <c r="D204" s="239" t="s">
        <v>759</v>
      </c>
      <c r="E204" s="242"/>
      <c r="F204" s="242">
        <v>1775000</v>
      </c>
    </row>
    <row r="205" spans="1:6" s="25" customFormat="1" ht="18.75">
      <c r="A205" s="236"/>
      <c r="B205" s="248" t="s">
        <v>641</v>
      </c>
      <c r="C205" s="247" t="s">
        <v>69</v>
      </c>
      <c r="D205" s="239" t="s">
        <v>51</v>
      </c>
      <c r="E205" s="242"/>
      <c r="F205" s="242">
        <v>4000</v>
      </c>
    </row>
    <row r="206" spans="1:6" s="25" customFormat="1" ht="40.5" customHeight="1">
      <c r="A206" s="236" t="s">
        <v>791</v>
      </c>
      <c r="B206" s="1112" t="s">
        <v>1361</v>
      </c>
      <c r="C206" s="1143"/>
      <c r="D206" s="1143"/>
      <c r="E206" s="1143"/>
      <c r="F206" s="1144"/>
    </row>
    <row r="207" spans="1:6" s="25" customFormat="1" ht="24.75" customHeight="1">
      <c r="A207" s="236"/>
      <c r="B207" s="429" t="s">
        <v>1239</v>
      </c>
      <c r="C207" s="228"/>
      <c r="D207" s="229"/>
      <c r="E207" s="589"/>
      <c r="F207" s="603"/>
    </row>
    <row r="208" spans="1:6" s="25" customFormat="1" ht="21.75" customHeight="1">
      <c r="A208" s="236"/>
      <c r="B208" s="232" t="s">
        <v>1240</v>
      </c>
      <c r="C208" s="228"/>
      <c r="D208" s="229" t="s">
        <v>1241</v>
      </c>
      <c r="E208" s="589"/>
      <c r="F208" s="603">
        <v>1550000</v>
      </c>
    </row>
    <row r="209" spans="1:6" s="25" customFormat="1" ht="22.5" customHeight="1">
      <c r="A209" s="236"/>
      <c r="B209" s="232" t="s">
        <v>1242</v>
      </c>
      <c r="C209" s="228"/>
      <c r="D209" s="229" t="s">
        <v>1241</v>
      </c>
      <c r="E209" s="589"/>
      <c r="F209" s="603">
        <v>1550000</v>
      </c>
    </row>
    <row r="210" spans="1:6" s="25" customFormat="1" ht="21.75" customHeight="1">
      <c r="A210" s="236"/>
      <c r="B210" s="232" t="s">
        <v>1243</v>
      </c>
      <c r="C210" s="228"/>
      <c r="D210" s="229" t="s">
        <v>1241</v>
      </c>
      <c r="E210" s="589"/>
      <c r="F210" s="603">
        <v>1550000</v>
      </c>
    </row>
    <row r="211" spans="1:6" s="25" customFormat="1" ht="21" customHeight="1">
      <c r="A211" s="236"/>
      <c r="B211" s="232" t="s">
        <v>1244</v>
      </c>
      <c r="C211" s="228"/>
      <c r="D211" s="229" t="s">
        <v>1241</v>
      </c>
      <c r="E211" s="589"/>
      <c r="F211" s="603">
        <v>1550000</v>
      </c>
    </row>
    <row r="212" spans="1:6" s="25" customFormat="1" ht="20.25" customHeight="1">
      <c r="A212" s="236"/>
      <c r="B212" s="429" t="s">
        <v>1245</v>
      </c>
      <c r="C212" s="228"/>
      <c r="D212" s="229"/>
      <c r="E212" s="589"/>
      <c r="F212" s="603"/>
    </row>
    <row r="213" spans="1:6" s="25" customFormat="1" ht="24.75" customHeight="1">
      <c r="A213" s="236"/>
      <c r="B213" s="232" t="s">
        <v>1251</v>
      </c>
      <c r="C213" s="228"/>
      <c r="D213" s="229" t="s">
        <v>115</v>
      </c>
      <c r="E213" s="589"/>
      <c r="F213" s="603">
        <v>1350</v>
      </c>
    </row>
    <row r="214" spans="1:6" s="25" customFormat="1" ht="24.75" customHeight="1">
      <c r="A214" s="236"/>
      <c r="B214" s="232" t="s">
        <v>1246</v>
      </c>
      <c r="C214" s="228"/>
      <c r="D214" s="229" t="s">
        <v>115</v>
      </c>
      <c r="E214" s="589"/>
      <c r="F214" s="603">
        <v>1450</v>
      </c>
    </row>
    <row r="215" spans="1:6" s="25" customFormat="1" ht="24.75" customHeight="1">
      <c r="A215" s="236"/>
      <c r="B215" s="232" t="s">
        <v>1247</v>
      </c>
      <c r="C215" s="228"/>
      <c r="D215" s="229" t="s">
        <v>115</v>
      </c>
      <c r="E215" s="589"/>
      <c r="F215" s="603">
        <v>10200</v>
      </c>
    </row>
    <row r="216" spans="1:6" s="25" customFormat="1" ht="24.75" customHeight="1">
      <c r="A216" s="236"/>
      <c r="B216" s="232" t="s">
        <v>1248</v>
      </c>
      <c r="C216" s="228"/>
      <c r="D216" s="229" t="s">
        <v>115</v>
      </c>
      <c r="E216" s="589"/>
      <c r="F216" s="603">
        <v>6300</v>
      </c>
    </row>
    <row r="217" spans="1:6" s="25" customFormat="1" ht="24.75" customHeight="1">
      <c r="A217" s="236"/>
      <c r="B217" s="429" t="s">
        <v>1249</v>
      </c>
      <c r="C217" s="228"/>
      <c r="D217" s="229" t="s">
        <v>340</v>
      </c>
      <c r="E217" s="589"/>
      <c r="F217" s="603">
        <v>85000</v>
      </c>
    </row>
    <row r="218" spans="1:6" s="25" customFormat="1" ht="24.75" customHeight="1">
      <c r="A218" s="236"/>
      <c r="B218" s="429" t="s">
        <v>1250</v>
      </c>
      <c r="C218" s="228"/>
      <c r="D218" s="229" t="s">
        <v>340</v>
      </c>
      <c r="E218" s="589"/>
      <c r="F218" s="603">
        <v>75000</v>
      </c>
    </row>
    <row r="219" spans="1:6" s="25" customFormat="1" ht="41.25" customHeight="1">
      <c r="A219" s="236" t="s">
        <v>800</v>
      </c>
      <c r="B219" s="1095" t="s">
        <v>1631</v>
      </c>
      <c r="C219" s="967"/>
      <c r="D219" s="967"/>
      <c r="E219" s="967"/>
      <c r="F219" s="968"/>
    </row>
    <row r="220" spans="1:6" s="25" customFormat="1" ht="24.75" customHeight="1">
      <c r="A220" s="236"/>
      <c r="B220" s="429" t="s">
        <v>1453</v>
      </c>
      <c r="C220" s="228"/>
      <c r="D220" s="229"/>
      <c r="E220" s="656"/>
      <c r="F220" s="603"/>
    </row>
    <row r="221" spans="1:6" s="25" customFormat="1" ht="24.75" customHeight="1">
      <c r="A221" s="236"/>
      <c r="B221" s="232" t="s">
        <v>1454</v>
      </c>
      <c r="C221" s="228"/>
      <c r="D221" s="229" t="s">
        <v>511</v>
      </c>
      <c r="E221" s="603">
        <v>1200</v>
      </c>
      <c r="F221" s="603"/>
    </row>
    <row r="222" spans="1:6" s="25" customFormat="1" ht="24.75" customHeight="1">
      <c r="A222" s="236"/>
      <c r="B222" s="232" t="s">
        <v>1455</v>
      </c>
      <c r="C222" s="228"/>
      <c r="D222" s="229" t="s">
        <v>511</v>
      </c>
      <c r="E222" s="603">
        <v>1200</v>
      </c>
      <c r="F222" s="603"/>
    </row>
    <row r="223" spans="1:6" s="25" customFormat="1" ht="24.75" customHeight="1">
      <c r="A223" s="236"/>
      <c r="B223" s="232" t="s">
        <v>1459</v>
      </c>
      <c r="C223" s="228"/>
      <c r="D223" s="229" t="s">
        <v>511</v>
      </c>
      <c r="E223" s="603">
        <v>950</v>
      </c>
      <c r="F223" s="603"/>
    </row>
    <row r="224" spans="1:6" s="25" customFormat="1" ht="24.75" customHeight="1">
      <c r="A224" s="236"/>
      <c r="B224" s="232" t="s">
        <v>1456</v>
      </c>
      <c r="C224" s="228"/>
      <c r="D224" s="229" t="s">
        <v>511</v>
      </c>
      <c r="E224" s="603">
        <v>8600</v>
      </c>
      <c r="F224" s="603"/>
    </row>
    <row r="225" spans="1:6" s="25" customFormat="1" ht="24.75" customHeight="1">
      <c r="A225" s="236"/>
      <c r="B225" s="232" t="s">
        <v>1457</v>
      </c>
      <c r="C225" s="228"/>
      <c r="D225" s="229" t="s">
        <v>511</v>
      </c>
      <c r="E225" s="603">
        <v>4600</v>
      </c>
      <c r="F225" s="603"/>
    </row>
    <row r="226" spans="1:6" s="25" customFormat="1" ht="24.75" customHeight="1">
      <c r="A226" s="236"/>
      <c r="B226" s="232" t="s">
        <v>1458</v>
      </c>
      <c r="C226" s="228"/>
      <c r="D226" s="229" t="s">
        <v>511</v>
      </c>
      <c r="E226" s="603">
        <v>7000</v>
      </c>
      <c r="F226" s="603"/>
    </row>
    <row r="227" spans="1:6" s="25" customFormat="1" ht="42.75" customHeight="1">
      <c r="A227" s="236" t="s">
        <v>155</v>
      </c>
      <c r="B227" s="1095" t="s">
        <v>1480</v>
      </c>
      <c r="C227" s="967"/>
      <c r="D227" s="967"/>
      <c r="E227" s="967"/>
      <c r="F227" s="968"/>
    </row>
    <row r="228" spans="1:6" s="25" customFormat="1" ht="24.75" customHeight="1">
      <c r="A228" s="236"/>
      <c r="B228" s="429" t="s">
        <v>1477</v>
      </c>
      <c r="C228" s="228" t="s">
        <v>69</v>
      </c>
      <c r="D228" s="229"/>
      <c r="E228" s="603"/>
      <c r="F228" s="603"/>
    </row>
    <row r="229" spans="1:6" s="25" customFormat="1" ht="24.75" customHeight="1">
      <c r="A229" s="236"/>
      <c r="B229" s="232" t="s">
        <v>1474</v>
      </c>
      <c r="C229" s="228"/>
      <c r="D229" s="229" t="s">
        <v>115</v>
      </c>
      <c r="E229" s="603">
        <v>15200</v>
      </c>
      <c r="F229" s="603"/>
    </row>
    <row r="230" spans="1:6" s="25" customFormat="1" ht="24.75" customHeight="1">
      <c r="A230" s="236"/>
      <c r="B230" s="232" t="s">
        <v>1475</v>
      </c>
      <c r="C230" s="228"/>
      <c r="D230" s="229" t="s">
        <v>115</v>
      </c>
      <c r="E230" s="603">
        <v>20200</v>
      </c>
      <c r="F230" s="603"/>
    </row>
    <row r="231" spans="1:6" s="25" customFormat="1" ht="24.75" customHeight="1">
      <c r="A231" s="236"/>
      <c r="B231" s="232" t="s">
        <v>1476</v>
      </c>
      <c r="C231" s="228"/>
      <c r="D231" s="229" t="s">
        <v>115</v>
      </c>
      <c r="E231" s="603">
        <v>30500</v>
      </c>
      <c r="F231" s="603"/>
    </row>
    <row r="232" spans="1:6" s="25" customFormat="1" ht="24.75" customHeight="1">
      <c r="A232" s="236"/>
      <c r="B232" s="232" t="s">
        <v>1478</v>
      </c>
      <c r="C232" s="228"/>
      <c r="D232" s="229" t="s">
        <v>115</v>
      </c>
      <c r="E232" s="603">
        <v>41000</v>
      </c>
      <c r="F232" s="603"/>
    </row>
    <row r="233" spans="1:6" s="25" customFormat="1" ht="24.75" customHeight="1">
      <c r="A233" s="236"/>
      <c r="B233" s="429" t="s">
        <v>1479</v>
      </c>
      <c r="C233" s="228" t="s">
        <v>69</v>
      </c>
      <c r="D233" s="229"/>
      <c r="E233" s="603"/>
      <c r="F233" s="603"/>
    </row>
    <row r="234" spans="1:6" s="25" customFormat="1" ht="24.75" customHeight="1">
      <c r="A234" s="236"/>
      <c r="B234" s="232" t="s">
        <v>1474</v>
      </c>
      <c r="C234" s="228"/>
      <c r="D234" s="229" t="s">
        <v>115</v>
      </c>
      <c r="E234" s="603">
        <v>16000</v>
      </c>
      <c r="F234" s="603"/>
    </row>
    <row r="235" spans="1:6" s="25" customFormat="1" ht="24.75" customHeight="1">
      <c r="A235" s="236"/>
      <c r="B235" s="232" t="s">
        <v>1475</v>
      </c>
      <c r="C235" s="228"/>
      <c r="D235" s="229" t="s">
        <v>115</v>
      </c>
      <c r="E235" s="603">
        <v>21500</v>
      </c>
      <c r="F235" s="603"/>
    </row>
    <row r="236" spans="1:6" s="25" customFormat="1" ht="24.75" customHeight="1">
      <c r="A236" s="236"/>
      <c r="B236" s="232" t="s">
        <v>1476</v>
      </c>
      <c r="C236" s="228"/>
      <c r="D236" s="229" t="s">
        <v>115</v>
      </c>
      <c r="E236" s="603">
        <v>32200</v>
      </c>
      <c r="F236" s="603"/>
    </row>
    <row r="237" spans="1:6" s="25" customFormat="1" ht="24.75" customHeight="1">
      <c r="A237" s="236"/>
      <c r="B237" s="232" t="s">
        <v>1478</v>
      </c>
      <c r="C237" s="228"/>
      <c r="D237" s="229" t="s">
        <v>115</v>
      </c>
      <c r="E237" s="603">
        <v>43200</v>
      </c>
      <c r="F237" s="603"/>
    </row>
    <row r="238" spans="1:6" s="25" customFormat="1" ht="41.25" customHeight="1">
      <c r="A238" s="236" t="s">
        <v>801</v>
      </c>
      <c r="B238" s="1095" t="s">
        <v>1512</v>
      </c>
      <c r="C238" s="1011"/>
      <c r="D238" s="1011"/>
      <c r="E238" s="1011"/>
      <c r="F238" s="1000"/>
    </row>
    <row r="239" spans="1:6" s="25" customFormat="1" ht="24.75" customHeight="1">
      <c r="A239" s="236"/>
      <c r="B239" s="232" t="s">
        <v>1621</v>
      </c>
      <c r="C239" s="228" t="s">
        <v>1482</v>
      </c>
      <c r="D239" s="229" t="s">
        <v>115</v>
      </c>
      <c r="E239" s="603">
        <v>1300</v>
      </c>
      <c r="F239" s="603"/>
    </row>
    <row r="240" spans="1:6" s="25" customFormat="1" ht="24.75" customHeight="1">
      <c r="A240" s="236"/>
      <c r="B240" s="232" t="s">
        <v>1622</v>
      </c>
      <c r="C240" s="228"/>
      <c r="D240" s="229" t="s">
        <v>115</v>
      </c>
      <c r="E240" s="603">
        <v>950</v>
      </c>
      <c r="F240" s="603"/>
    </row>
    <row r="241" spans="1:6" s="25" customFormat="1" ht="24.75" customHeight="1">
      <c r="A241" s="236"/>
      <c r="B241" s="232" t="s">
        <v>1623</v>
      </c>
      <c r="C241" s="228"/>
      <c r="D241" s="229" t="s">
        <v>115</v>
      </c>
      <c r="E241" s="603">
        <v>5500</v>
      </c>
      <c r="F241" s="603"/>
    </row>
    <row r="242" spans="1:6" s="25" customFormat="1" ht="24.75" customHeight="1">
      <c r="A242" s="236"/>
      <c r="B242" s="232" t="s">
        <v>1624</v>
      </c>
      <c r="C242" s="228"/>
      <c r="D242" s="229" t="s">
        <v>115</v>
      </c>
      <c r="E242" s="603">
        <v>11000</v>
      </c>
      <c r="F242" s="603"/>
    </row>
    <row r="243" spans="1:6" s="25" customFormat="1" ht="24.75" customHeight="1">
      <c r="A243" s="236"/>
      <c r="B243" s="232" t="s">
        <v>1625</v>
      </c>
      <c r="C243" s="228"/>
      <c r="D243" s="229" t="s">
        <v>115</v>
      </c>
      <c r="E243" s="603">
        <v>11000</v>
      </c>
      <c r="F243" s="603"/>
    </row>
    <row r="244" spans="1:6" s="25" customFormat="1" ht="24.75" customHeight="1">
      <c r="A244" s="236"/>
      <c r="B244" s="232" t="s">
        <v>1626</v>
      </c>
      <c r="C244" s="228"/>
      <c r="D244" s="229" t="s">
        <v>115</v>
      </c>
      <c r="E244" s="603">
        <v>1150</v>
      </c>
      <c r="F244" s="603"/>
    </row>
    <row r="245" spans="1:6" s="25" customFormat="1" ht="81.75" customHeight="1">
      <c r="A245" s="672" t="s">
        <v>1535</v>
      </c>
      <c r="B245" s="998" t="s">
        <v>1627</v>
      </c>
      <c r="C245" s="999"/>
      <c r="D245" s="999"/>
      <c r="E245" s="999"/>
      <c r="F245" s="1000"/>
    </row>
    <row r="246" spans="1:6" s="25" customFormat="1" ht="27" customHeight="1">
      <c r="A246" s="672"/>
      <c r="B246" s="678" t="s">
        <v>1540</v>
      </c>
      <c r="C246" s="228" t="s">
        <v>1482</v>
      </c>
      <c r="D246" s="673"/>
      <c r="E246" s="679"/>
      <c r="F246" s="671"/>
    </row>
    <row r="247" spans="1:6" s="25" customFormat="1" ht="24.75" customHeight="1">
      <c r="A247" s="675">
        <v>1</v>
      </c>
      <c r="B247" s="676" t="s">
        <v>1536</v>
      </c>
      <c r="C247" s="675"/>
      <c r="D247" s="229" t="s">
        <v>115</v>
      </c>
      <c r="E247" s="677">
        <v>1000</v>
      </c>
      <c r="F247" s="674"/>
    </row>
    <row r="248" spans="1:6" s="25" customFormat="1" ht="24.75" customHeight="1">
      <c r="A248" s="675">
        <v>2</v>
      </c>
      <c r="B248" s="676" t="s">
        <v>1537</v>
      </c>
      <c r="C248" s="675"/>
      <c r="D248" s="229" t="s">
        <v>115</v>
      </c>
      <c r="E248" s="677">
        <v>1050</v>
      </c>
      <c r="F248" s="674"/>
    </row>
    <row r="249" spans="1:6" s="25" customFormat="1" ht="24.75" customHeight="1">
      <c r="A249" s="675">
        <v>3</v>
      </c>
      <c r="B249" s="676" t="s">
        <v>1538</v>
      </c>
      <c r="C249" s="675"/>
      <c r="D249" s="229" t="s">
        <v>115</v>
      </c>
      <c r="E249" s="677">
        <v>4250</v>
      </c>
      <c r="F249" s="674"/>
    </row>
    <row r="250" spans="1:6" s="25" customFormat="1" ht="24.75" customHeight="1">
      <c r="A250" s="675">
        <v>4</v>
      </c>
      <c r="B250" s="676" t="s">
        <v>1539</v>
      </c>
      <c r="C250" s="675"/>
      <c r="D250" s="229" t="s">
        <v>115</v>
      </c>
      <c r="E250" s="677">
        <v>7950</v>
      </c>
      <c r="F250" s="674"/>
    </row>
    <row r="251" spans="1:6" s="25" customFormat="1" ht="55.5" customHeight="1">
      <c r="A251" s="672" t="s">
        <v>1895</v>
      </c>
      <c r="B251" s="998" t="s">
        <v>1899</v>
      </c>
      <c r="C251" s="999"/>
      <c r="D251" s="999"/>
      <c r="E251" s="999"/>
      <c r="F251" s="1000"/>
    </row>
    <row r="252" spans="1:6" s="25" customFormat="1" ht="24.75" customHeight="1">
      <c r="A252" s="675"/>
      <c r="B252" s="676" t="s">
        <v>1896</v>
      </c>
      <c r="C252" s="228" t="s">
        <v>1482</v>
      </c>
      <c r="D252" s="229" t="s">
        <v>511</v>
      </c>
      <c r="E252" s="677"/>
      <c r="F252" s="677">
        <f>1550*1.1</f>
        <v>1705.0000000000002</v>
      </c>
    </row>
    <row r="253" spans="1:6" s="25" customFormat="1" ht="24.75" customHeight="1">
      <c r="A253" s="675"/>
      <c r="B253" s="676" t="s">
        <v>1897</v>
      </c>
      <c r="C253" s="675"/>
      <c r="D253" s="229" t="s">
        <v>511</v>
      </c>
      <c r="E253" s="677"/>
      <c r="F253" s="677">
        <f>6640*1.1</f>
        <v>7304.000000000001</v>
      </c>
    </row>
    <row r="254" spans="1:6" s="25" customFormat="1" ht="24.75" customHeight="1">
      <c r="A254" s="675"/>
      <c r="B254" s="676" t="s">
        <v>1898</v>
      </c>
      <c r="C254" s="675"/>
      <c r="D254" s="229" t="s">
        <v>511</v>
      </c>
      <c r="E254" s="677"/>
      <c r="F254" s="677">
        <f>11710*1.1</f>
        <v>12881.000000000002</v>
      </c>
    </row>
    <row r="255" spans="1:6" s="55" customFormat="1" ht="21.75" customHeight="1">
      <c r="A255" s="181" t="s">
        <v>706</v>
      </c>
      <c r="B255" s="349" t="s">
        <v>707</v>
      </c>
      <c r="C255" s="136"/>
      <c r="D255" s="135"/>
      <c r="E255" s="137"/>
      <c r="F255" s="138"/>
    </row>
    <row r="256" spans="1:6" s="55" customFormat="1" ht="48" customHeight="1">
      <c r="A256" s="204">
        <v>1</v>
      </c>
      <c r="B256" s="1021" t="s">
        <v>1964</v>
      </c>
      <c r="C256" s="1022"/>
      <c r="D256" s="1022"/>
      <c r="E256" s="1022"/>
      <c r="F256" s="1023"/>
    </row>
    <row r="257" spans="1:6" s="55" customFormat="1" ht="21.75" customHeight="1">
      <c r="A257" s="204" t="s">
        <v>694</v>
      </c>
      <c r="B257" s="304" t="s">
        <v>1978</v>
      </c>
      <c r="C257" s="81"/>
      <c r="D257" s="206"/>
      <c r="E257" s="68"/>
      <c r="F257" s="71"/>
    </row>
    <row r="258" spans="1:6" s="55" customFormat="1" ht="21.75" customHeight="1">
      <c r="A258" s="204"/>
      <c r="B258" s="67" t="s">
        <v>1061</v>
      </c>
      <c r="C258" s="81" t="s">
        <v>1060</v>
      </c>
      <c r="D258" s="206" t="s">
        <v>155</v>
      </c>
      <c r="E258" s="68"/>
      <c r="F258" s="71">
        <v>65000</v>
      </c>
    </row>
    <row r="259" spans="1:6" s="55" customFormat="1" ht="21.75" customHeight="1">
      <c r="A259" s="204"/>
      <c r="B259" s="67" t="s">
        <v>1062</v>
      </c>
      <c r="C259" s="81" t="s">
        <v>119</v>
      </c>
      <c r="D259" s="81" t="s">
        <v>119</v>
      </c>
      <c r="E259" s="68"/>
      <c r="F259" s="71">
        <v>71000</v>
      </c>
    </row>
    <row r="260" spans="1:6" s="55" customFormat="1" ht="21.75" customHeight="1">
      <c r="A260" s="204"/>
      <c r="B260" s="67" t="s">
        <v>1063</v>
      </c>
      <c r="C260" s="81" t="s">
        <v>119</v>
      </c>
      <c r="D260" s="81" t="s">
        <v>119</v>
      </c>
      <c r="E260" s="68"/>
      <c r="F260" s="71">
        <v>71000</v>
      </c>
    </row>
    <row r="261" spans="1:6" s="55" customFormat="1" ht="21.75" customHeight="1">
      <c r="A261" s="204"/>
      <c r="B261" s="67" t="s">
        <v>1064</v>
      </c>
      <c r="C261" s="81" t="s">
        <v>119</v>
      </c>
      <c r="D261" s="81" t="s">
        <v>119</v>
      </c>
      <c r="E261" s="68"/>
      <c r="F261" s="71">
        <v>78000</v>
      </c>
    </row>
    <row r="262" spans="1:6" s="55" customFormat="1" ht="21.75" customHeight="1">
      <c r="A262" s="204"/>
      <c r="B262" s="67" t="s">
        <v>1065</v>
      </c>
      <c r="C262" s="81" t="s">
        <v>119</v>
      </c>
      <c r="D262" s="81" t="s">
        <v>119</v>
      </c>
      <c r="E262" s="68"/>
      <c r="F262" s="71">
        <v>78000</v>
      </c>
    </row>
    <row r="263" spans="1:6" s="55" customFormat="1" ht="21.75" customHeight="1">
      <c r="A263" s="204"/>
      <c r="B263" s="67" t="s">
        <v>1066</v>
      </c>
      <c r="C263" s="81" t="s">
        <v>119</v>
      </c>
      <c r="D263" s="81" t="s">
        <v>119</v>
      </c>
      <c r="E263" s="68"/>
      <c r="F263" s="71">
        <v>87000</v>
      </c>
    </row>
    <row r="264" spans="1:6" s="55" customFormat="1" ht="21.75" customHeight="1">
      <c r="A264" s="204"/>
      <c r="B264" s="67" t="s">
        <v>1067</v>
      </c>
      <c r="C264" s="81" t="s">
        <v>119</v>
      </c>
      <c r="D264" s="81" t="s">
        <v>119</v>
      </c>
      <c r="E264" s="68"/>
      <c r="F264" s="71">
        <v>96000</v>
      </c>
    </row>
    <row r="265" spans="1:6" s="55" customFormat="1" ht="21.75" customHeight="1">
      <c r="A265" s="204" t="s">
        <v>695</v>
      </c>
      <c r="B265" s="304" t="s">
        <v>1187</v>
      </c>
      <c r="C265" s="81"/>
      <c r="D265" s="206"/>
      <c r="E265" s="68"/>
      <c r="F265" s="71"/>
    </row>
    <row r="266" spans="1:6" s="55" customFormat="1" ht="21.75" customHeight="1">
      <c r="A266" s="204"/>
      <c r="B266" s="67" t="s">
        <v>1089</v>
      </c>
      <c r="C266" s="81" t="s">
        <v>1060</v>
      </c>
      <c r="D266" s="206" t="s">
        <v>51</v>
      </c>
      <c r="E266" s="68"/>
      <c r="F266" s="68">
        <f>63000/2.63</f>
        <v>23954.372623574145</v>
      </c>
    </row>
    <row r="267" spans="1:6" s="55" customFormat="1" ht="21.75" customHeight="1">
      <c r="A267" s="204"/>
      <c r="B267" s="67" t="s">
        <v>1090</v>
      </c>
      <c r="C267" s="81" t="s">
        <v>119</v>
      </c>
      <c r="D267" s="81" t="s">
        <v>119</v>
      </c>
      <c r="E267" s="68"/>
      <c r="F267" s="68">
        <f>97000/4.2</f>
        <v>23095.238095238095</v>
      </c>
    </row>
    <row r="268" spans="1:6" s="55" customFormat="1" ht="21.75" customHeight="1">
      <c r="A268" s="204"/>
      <c r="B268" s="67" t="s">
        <v>1091</v>
      </c>
      <c r="C268" s="81" t="s">
        <v>119</v>
      </c>
      <c r="D268" s="81" t="s">
        <v>119</v>
      </c>
      <c r="E268" s="68"/>
      <c r="F268" s="68">
        <f>121000/5.33</f>
        <v>22701.688555347093</v>
      </c>
    </row>
    <row r="269" spans="1:6" s="55" customFormat="1" ht="21.75" customHeight="1">
      <c r="A269" s="204"/>
      <c r="B269" s="67" t="s">
        <v>1092</v>
      </c>
      <c r="C269" s="81" t="s">
        <v>119</v>
      </c>
      <c r="D269" s="81" t="s">
        <v>119</v>
      </c>
      <c r="E269" s="68"/>
      <c r="F269" s="68">
        <f>167000/7.47</f>
        <v>22356.091030789827</v>
      </c>
    </row>
    <row r="270" spans="1:6" s="55" customFormat="1" ht="21.75" customHeight="1">
      <c r="A270" s="204"/>
      <c r="B270" s="67" t="s">
        <v>1093</v>
      </c>
      <c r="C270" s="81" t="s">
        <v>119</v>
      </c>
      <c r="D270" s="81" t="s">
        <v>119</v>
      </c>
      <c r="E270" s="68"/>
      <c r="F270" s="68">
        <f>224000/10.11</f>
        <v>22156.28090999011</v>
      </c>
    </row>
    <row r="271" spans="1:6" s="55" customFormat="1" ht="21.75" customHeight="1">
      <c r="A271" s="204"/>
      <c r="B271" s="67" t="s">
        <v>1094</v>
      </c>
      <c r="C271" s="81" t="s">
        <v>119</v>
      </c>
      <c r="D271" s="81" t="s">
        <v>119</v>
      </c>
      <c r="E271" s="68"/>
      <c r="F271" s="71">
        <f>280000/12.74</f>
        <v>21978.021978021978</v>
      </c>
    </row>
    <row r="272" spans="1:6" s="55" customFormat="1" ht="21.75" customHeight="1">
      <c r="A272" s="204"/>
      <c r="B272" s="67" t="s">
        <v>1095</v>
      </c>
      <c r="C272" s="81" t="s">
        <v>119</v>
      </c>
      <c r="D272" s="81" t="s">
        <v>119</v>
      </c>
      <c r="E272" s="68"/>
      <c r="F272" s="71">
        <f>417000/19.1</f>
        <v>21832.46073298429</v>
      </c>
    </row>
    <row r="273" spans="1:6" s="55" customFormat="1" ht="21.75" customHeight="1">
      <c r="A273" s="204" t="s">
        <v>699</v>
      </c>
      <c r="B273" s="304" t="s">
        <v>1222</v>
      </c>
      <c r="C273" s="81"/>
      <c r="D273" s="206"/>
      <c r="E273" s="68"/>
      <c r="F273" s="71"/>
    </row>
    <row r="274" spans="1:6" s="55" customFormat="1" ht="21.75" customHeight="1">
      <c r="A274" s="204"/>
      <c r="B274" s="67" t="s">
        <v>1096</v>
      </c>
      <c r="C274" s="81" t="s">
        <v>1060</v>
      </c>
      <c r="D274" s="206" t="s">
        <v>51</v>
      </c>
      <c r="E274" s="68"/>
      <c r="F274" s="71">
        <f>88000/3.77</f>
        <v>23342.175066312997</v>
      </c>
    </row>
    <row r="275" spans="1:6" s="55" customFormat="1" ht="21.75" customHeight="1">
      <c r="A275" s="204"/>
      <c r="B275" s="67" t="s">
        <v>1097</v>
      </c>
      <c r="C275" s="81" t="s">
        <v>119</v>
      </c>
      <c r="D275" s="81" t="s">
        <v>119</v>
      </c>
      <c r="E275" s="68"/>
      <c r="F275" s="71">
        <f>167000/7.47</f>
        <v>22356.091030789827</v>
      </c>
    </row>
    <row r="276" spans="1:6" s="55" customFormat="1" ht="21.75" customHeight="1">
      <c r="A276" s="204"/>
      <c r="B276" s="67" t="s">
        <v>1098</v>
      </c>
      <c r="C276" s="81" t="s">
        <v>119</v>
      </c>
      <c r="D276" s="81" t="s">
        <v>119</v>
      </c>
      <c r="E276" s="68"/>
      <c r="F276" s="71">
        <f>210000/9.45</f>
        <v>22222.222222222223</v>
      </c>
    </row>
    <row r="277" spans="1:6" s="55" customFormat="1" ht="21.75" customHeight="1">
      <c r="A277" s="204"/>
      <c r="B277" s="67" t="s">
        <v>1099</v>
      </c>
      <c r="C277" s="81" t="s">
        <v>119</v>
      </c>
      <c r="D277" s="81" t="s">
        <v>119</v>
      </c>
      <c r="E277" s="68"/>
      <c r="F277" s="71">
        <f>252000/11.43</f>
        <v>22047.24409448819</v>
      </c>
    </row>
    <row r="278" spans="1:6" s="55" customFormat="1" ht="21.75" customHeight="1">
      <c r="A278" s="204"/>
      <c r="B278" s="67" t="s">
        <v>1100</v>
      </c>
      <c r="C278" s="81" t="s">
        <v>119</v>
      </c>
      <c r="D278" s="81" t="s">
        <v>119</v>
      </c>
      <c r="E278" s="68"/>
      <c r="F278" s="71">
        <f>337000/15.38</f>
        <v>21911.57347204161</v>
      </c>
    </row>
    <row r="279" spans="1:6" s="55" customFormat="1" ht="21.75" customHeight="1">
      <c r="A279" s="204"/>
      <c r="B279" s="67" t="s">
        <v>1101</v>
      </c>
      <c r="C279" s="81" t="s">
        <v>119</v>
      </c>
      <c r="D279" s="81" t="s">
        <v>119</v>
      </c>
      <c r="E279" s="68"/>
      <c r="F279" s="71">
        <f>422000/19.33</f>
        <v>21831.35023279876</v>
      </c>
    </row>
    <row r="280" spans="1:6" s="55" customFormat="1" ht="21.75" customHeight="1">
      <c r="A280" s="204"/>
      <c r="B280" s="67" t="s">
        <v>1102</v>
      </c>
      <c r="C280" s="81" t="s">
        <v>119</v>
      </c>
      <c r="D280" s="81" t="s">
        <v>119</v>
      </c>
      <c r="E280" s="68"/>
      <c r="F280" s="71">
        <f>507000/23.3</f>
        <v>21759.656652360514</v>
      </c>
    </row>
    <row r="281" spans="1:6" s="55" customFormat="1" ht="21.75" customHeight="1">
      <c r="A281" s="204" t="s">
        <v>700</v>
      </c>
      <c r="B281" s="304" t="s">
        <v>1444</v>
      </c>
      <c r="C281" s="81"/>
      <c r="D281" s="206"/>
      <c r="E281" s="68"/>
      <c r="F281" s="71"/>
    </row>
    <row r="282" spans="1:6" s="55" customFormat="1" ht="21.75" customHeight="1">
      <c r="A282" s="204"/>
      <c r="B282" s="67" t="s">
        <v>1072</v>
      </c>
      <c r="C282" s="81" t="s">
        <v>1060</v>
      </c>
      <c r="D282" s="206" t="s">
        <v>51</v>
      </c>
      <c r="E282" s="68"/>
      <c r="F282" s="71">
        <f>95000/4.1</f>
        <v>23170.731707317074</v>
      </c>
    </row>
    <row r="283" spans="1:6" s="55" customFormat="1" ht="21.75" customHeight="1">
      <c r="A283" s="204"/>
      <c r="B283" s="67" t="s">
        <v>1073</v>
      </c>
      <c r="C283" s="81" t="s">
        <v>119</v>
      </c>
      <c r="D283" s="81" t="s">
        <v>119</v>
      </c>
      <c r="E283" s="68"/>
      <c r="F283" s="203">
        <f>119000/5.23</f>
        <v>22753.346080305924</v>
      </c>
    </row>
    <row r="284" spans="1:6" s="55" customFormat="1" ht="21.75" customHeight="1">
      <c r="A284" s="204"/>
      <c r="B284" s="67" t="s">
        <v>1074</v>
      </c>
      <c r="C284" s="81" t="s">
        <v>119</v>
      </c>
      <c r="D284" s="81" t="s">
        <v>119</v>
      </c>
      <c r="E284" s="68"/>
      <c r="F284" s="203">
        <f>150000/6.65</f>
        <v>22556.390977443607</v>
      </c>
    </row>
    <row r="285" spans="1:6" s="55" customFormat="1" ht="21.75" customHeight="1">
      <c r="A285" s="204"/>
      <c r="B285" s="67" t="s">
        <v>1075</v>
      </c>
      <c r="C285" s="81" t="s">
        <v>119</v>
      </c>
      <c r="D285" s="81" t="s">
        <v>119</v>
      </c>
      <c r="E285" s="68"/>
      <c r="F285" s="203">
        <f>188000/8.45</f>
        <v>22248.520710059172</v>
      </c>
    </row>
    <row r="286" spans="1:6" s="55" customFormat="1" ht="21.75" customHeight="1">
      <c r="A286" s="204"/>
      <c r="B286" s="67" t="s">
        <v>1076</v>
      </c>
      <c r="C286" s="81" t="s">
        <v>119</v>
      </c>
      <c r="D286" s="81" t="s">
        <v>119</v>
      </c>
      <c r="E286" s="68"/>
      <c r="F286" s="203">
        <f>214000/9.67</f>
        <v>22130.299896587385</v>
      </c>
    </row>
    <row r="287" spans="1:6" s="55" customFormat="1" ht="21.75" customHeight="1">
      <c r="A287" s="204"/>
      <c r="B287" s="67" t="s">
        <v>1077</v>
      </c>
      <c r="C287" s="81" t="s">
        <v>119</v>
      </c>
      <c r="D287" s="81" t="s">
        <v>119</v>
      </c>
      <c r="E287" s="68"/>
      <c r="F287" s="203">
        <f>267000/12.12</f>
        <v>22029.702970297032</v>
      </c>
    </row>
    <row r="288" spans="1:6" s="55" customFormat="1" ht="21.75" customHeight="1">
      <c r="A288" s="204"/>
      <c r="B288" s="67" t="s">
        <v>1078</v>
      </c>
      <c r="C288" s="81" t="s">
        <v>119</v>
      </c>
      <c r="D288" s="81" t="s">
        <v>119</v>
      </c>
      <c r="E288" s="68"/>
      <c r="F288" s="203">
        <f>336000/15.36</f>
        <v>21875</v>
      </c>
    </row>
    <row r="289" spans="1:6" s="55" customFormat="1" ht="21.75" customHeight="1">
      <c r="A289" s="204"/>
      <c r="B289" s="67" t="s">
        <v>1965</v>
      </c>
      <c r="C289" s="81" t="s">
        <v>119</v>
      </c>
      <c r="D289" s="81" t="s">
        <v>119</v>
      </c>
      <c r="E289" s="68"/>
      <c r="F289" s="203">
        <f>501000/23.04</f>
        <v>21744.791666666668</v>
      </c>
    </row>
    <row r="290" spans="1:6" s="55" customFormat="1" ht="40.5" customHeight="1">
      <c r="A290" s="204">
        <v>2</v>
      </c>
      <c r="B290" s="1021" t="s">
        <v>2170</v>
      </c>
      <c r="C290" s="1077"/>
      <c r="D290" s="1077"/>
      <c r="E290" s="1077"/>
      <c r="F290" s="1078"/>
    </row>
    <row r="291" spans="1:6" s="55" customFormat="1" ht="21.75" customHeight="1">
      <c r="A291" s="204" t="s">
        <v>694</v>
      </c>
      <c r="B291" s="542" t="s">
        <v>2106</v>
      </c>
      <c r="C291" s="922"/>
      <c r="D291" s="919"/>
      <c r="E291" s="918"/>
      <c r="F291" s="918"/>
    </row>
    <row r="292" spans="1:6" s="55" customFormat="1" ht="21.75" customHeight="1">
      <c r="A292" s="204"/>
      <c r="B292" s="67" t="s">
        <v>2107</v>
      </c>
      <c r="C292" s="922" t="s">
        <v>2123</v>
      </c>
      <c r="D292" s="921" t="s">
        <v>2122</v>
      </c>
      <c r="E292" s="68"/>
      <c r="F292" s="71">
        <v>17250</v>
      </c>
    </row>
    <row r="293" spans="1:6" s="55" customFormat="1" ht="21.75" customHeight="1">
      <c r="A293" s="204"/>
      <c r="B293" s="67" t="s">
        <v>2108</v>
      </c>
      <c r="C293" s="920" t="s">
        <v>119</v>
      </c>
      <c r="D293" s="920" t="s">
        <v>119</v>
      </c>
      <c r="E293" s="68"/>
      <c r="F293" s="71">
        <v>17050</v>
      </c>
    </row>
    <row r="294" spans="1:6" s="55" customFormat="1" ht="21.75" customHeight="1">
      <c r="A294" s="204"/>
      <c r="B294" s="67" t="s">
        <v>2109</v>
      </c>
      <c r="C294" s="920" t="s">
        <v>119</v>
      </c>
      <c r="D294" s="81" t="s">
        <v>119</v>
      </c>
      <c r="E294" s="68"/>
      <c r="F294" s="71">
        <v>17250</v>
      </c>
    </row>
    <row r="295" spans="1:6" s="55" customFormat="1" ht="21.75" customHeight="1">
      <c r="A295" s="204" t="s">
        <v>695</v>
      </c>
      <c r="B295" s="304" t="s">
        <v>2110</v>
      </c>
      <c r="C295" s="922"/>
      <c r="D295" s="81"/>
      <c r="E295" s="68"/>
      <c r="F295" s="71"/>
    </row>
    <row r="296" spans="1:6" s="55" customFormat="1" ht="21.75" customHeight="1">
      <c r="A296" s="204"/>
      <c r="B296" s="67" t="s">
        <v>2111</v>
      </c>
      <c r="C296" s="922" t="s">
        <v>2123</v>
      </c>
      <c r="D296" s="921" t="s">
        <v>2122</v>
      </c>
      <c r="E296" s="68"/>
      <c r="F296" s="71">
        <v>19750</v>
      </c>
    </row>
    <row r="297" spans="1:6" s="55" customFormat="1" ht="21.75" customHeight="1">
      <c r="A297" s="204"/>
      <c r="B297" s="67" t="s">
        <v>2112</v>
      </c>
      <c r="C297" s="920" t="s">
        <v>119</v>
      </c>
      <c r="D297" s="81" t="s">
        <v>119</v>
      </c>
      <c r="E297" s="68"/>
      <c r="F297" s="71">
        <v>19550</v>
      </c>
    </row>
    <row r="298" spans="1:6" s="55" customFormat="1" ht="21.75" customHeight="1">
      <c r="A298" s="204"/>
      <c r="B298" s="67" t="s">
        <v>2113</v>
      </c>
      <c r="C298" s="920" t="s">
        <v>119</v>
      </c>
      <c r="D298" s="81" t="s">
        <v>119</v>
      </c>
      <c r="E298" s="68"/>
      <c r="F298" s="71">
        <v>20050</v>
      </c>
    </row>
    <row r="299" spans="1:6" s="55" customFormat="1" ht="21.75" customHeight="1">
      <c r="A299" s="204"/>
      <c r="B299" s="67" t="s">
        <v>2114</v>
      </c>
      <c r="C299" s="920" t="s">
        <v>119</v>
      </c>
      <c r="D299" s="81" t="s">
        <v>119</v>
      </c>
      <c r="E299" s="68"/>
      <c r="F299" s="71">
        <v>20050</v>
      </c>
    </row>
    <row r="300" spans="1:6" s="55" customFormat="1" ht="21.75" customHeight="1">
      <c r="A300" s="204" t="s">
        <v>699</v>
      </c>
      <c r="B300" s="304" t="s">
        <v>2115</v>
      </c>
      <c r="C300" s="922"/>
      <c r="D300" s="81"/>
      <c r="E300" s="68"/>
      <c r="F300" s="71"/>
    </row>
    <row r="301" spans="1:6" s="55" customFormat="1" ht="21.75" customHeight="1">
      <c r="A301" s="204"/>
      <c r="B301" s="67" t="s">
        <v>2116</v>
      </c>
      <c r="C301" s="922" t="s">
        <v>2123</v>
      </c>
      <c r="D301" s="921" t="s">
        <v>2122</v>
      </c>
      <c r="E301" s="68"/>
      <c r="F301" s="71">
        <v>25250</v>
      </c>
    </row>
    <row r="302" spans="1:6" s="55" customFormat="1" ht="21.75" customHeight="1">
      <c r="A302" s="204"/>
      <c r="B302" s="67" t="s">
        <v>2117</v>
      </c>
      <c r="C302" s="920" t="s">
        <v>119</v>
      </c>
      <c r="D302" s="81" t="s">
        <v>119</v>
      </c>
      <c r="E302" s="68"/>
      <c r="F302" s="71">
        <v>24450</v>
      </c>
    </row>
    <row r="303" spans="1:6" s="55" customFormat="1" ht="21.75" customHeight="1">
      <c r="A303" s="204"/>
      <c r="B303" s="67" t="s">
        <v>2118</v>
      </c>
      <c r="C303" s="920" t="s">
        <v>119</v>
      </c>
      <c r="D303" s="81" t="s">
        <v>119</v>
      </c>
      <c r="E303" s="68"/>
      <c r="F303" s="71">
        <v>24750</v>
      </c>
    </row>
    <row r="304" spans="1:6" s="55" customFormat="1" ht="21.75" customHeight="1">
      <c r="A304" s="204"/>
      <c r="B304" s="67" t="s">
        <v>2119</v>
      </c>
      <c r="C304" s="920" t="s">
        <v>119</v>
      </c>
      <c r="D304" s="81" t="s">
        <v>119</v>
      </c>
      <c r="E304" s="68"/>
      <c r="F304" s="71">
        <v>24750</v>
      </c>
    </row>
    <row r="305" spans="1:6" s="55" customFormat="1" ht="21.75" customHeight="1">
      <c r="A305" s="204" t="s">
        <v>700</v>
      </c>
      <c r="B305" s="304" t="s">
        <v>2120</v>
      </c>
      <c r="C305" s="922"/>
      <c r="D305" s="81"/>
      <c r="E305" s="68"/>
      <c r="F305" s="71"/>
    </row>
    <row r="306" spans="1:6" s="55" customFormat="1" ht="21.75" customHeight="1">
      <c r="A306" s="204"/>
      <c r="B306" s="67" t="s">
        <v>2121</v>
      </c>
      <c r="C306" s="922" t="s">
        <v>2123</v>
      </c>
      <c r="D306" s="921" t="s">
        <v>2122</v>
      </c>
      <c r="E306" s="68"/>
      <c r="F306" s="71">
        <v>17950</v>
      </c>
    </row>
    <row r="307" spans="1:6" s="55" customFormat="1" ht="21.75" customHeight="1">
      <c r="A307" s="204" t="s">
        <v>701</v>
      </c>
      <c r="B307" s="304" t="s">
        <v>2124</v>
      </c>
      <c r="C307" s="920"/>
      <c r="D307" s="921"/>
      <c r="E307" s="68"/>
      <c r="F307" s="71"/>
    </row>
    <row r="308" spans="1:6" s="55" customFormat="1" ht="21.75" customHeight="1">
      <c r="A308" s="204"/>
      <c r="B308" s="67" t="s">
        <v>2125</v>
      </c>
      <c r="C308" s="920" t="s">
        <v>2130</v>
      </c>
      <c r="D308" s="921" t="s">
        <v>2132</v>
      </c>
      <c r="E308" s="68"/>
      <c r="F308" s="71">
        <v>296250</v>
      </c>
    </row>
    <row r="309" spans="1:6" s="55" customFormat="1" ht="21.75" customHeight="1">
      <c r="A309" s="204"/>
      <c r="B309" s="67" t="s">
        <v>2126</v>
      </c>
      <c r="C309" s="920" t="s">
        <v>2130</v>
      </c>
      <c r="D309" s="921" t="s">
        <v>2132</v>
      </c>
      <c r="E309" s="68"/>
      <c r="F309" s="71">
        <v>364250</v>
      </c>
    </row>
    <row r="310" spans="1:6" s="55" customFormat="1" ht="21.75" customHeight="1">
      <c r="A310" s="204"/>
      <c r="B310" s="67" t="s">
        <v>2127</v>
      </c>
      <c r="C310" s="920" t="s">
        <v>2130</v>
      </c>
      <c r="D310" s="921" t="s">
        <v>2132</v>
      </c>
      <c r="E310" s="68"/>
      <c r="F310" s="71">
        <v>509250</v>
      </c>
    </row>
    <row r="311" spans="1:6" s="55" customFormat="1" ht="21.75" customHeight="1">
      <c r="A311" s="204"/>
      <c r="B311" s="67" t="s">
        <v>2128</v>
      </c>
      <c r="C311" s="920" t="s">
        <v>2130</v>
      </c>
      <c r="D311" s="921" t="s">
        <v>2132</v>
      </c>
      <c r="E311" s="68"/>
      <c r="F311" s="71">
        <v>603250</v>
      </c>
    </row>
    <row r="312" spans="1:6" s="55" customFormat="1" ht="21.75" customHeight="1">
      <c r="A312" s="204" t="s">
        <v>702</v>
      </c>
      <c r="B312" s="304" t="s">
        <v>2129</v>
      </c>
      <c r="C312" s="920"/>
      <c r="D312" s="921"/>
      <c r="E312" s="68"/>
      <c r="F312" s="71"/>
    </row>
    <row r="313" spans="1:6" s="55" customFormat="1" ht="21.75" customHeight="1">
      <c r="A313" s="204"/>
      <c r="B313" s="67" t="s">
        <v>2125</v>
      </c>
      <c r="C313" s="920" t="s">
        <v>2131</v>
      </c>
      <c r="D313" s="921" t="s">
        <v>2132</v>
      </c>
      <c r="E313" s="68"/>
      <c r="F313" s="71">
        <v>89250</v>
      </c>
    </row>
    <row r="314" spans="1:6" s="55" customFormat="1" ht="21.75" customHeight="1">
      <c r="A314" s="204"/>
      <c r="B314" s="67" t="s">
        <v>2126</v>
      </c>
      <c r="C314" s="920" t="s">
        <v>2131</v>
      </c>
      <c r="D314" s="921" t="s">
        <v>2132</v>
      </c>
      <c r="E314" s="68"/>
      <c r="F314" s="71">
        <v>110250</v>
      </c>
    </row>
    <row r="315" spans="1:6" s="55" customFormat="1" ht="21.75" customHeight="1">
      <c r="A315" s="204"/>
      <c r="B315" s="67" t="s">
        <v>2127</v>
      </c>
      <c r="C315" s="920" t="s">
        <v>2131</v>
      </c>
      <c r="D315" s="921" t="s">
        <v>2132</v>
      </c>
      <c r="E315" s="68"/>
      <c r="F315" s="71">
        <v>153250</v>
      </c>
    </row>
    <row r="316" spans="1:6" s="55" customFormat="1" ht="27" customHeight="1">
      <c r="A316" s="204"/>
      <c r="B316" s="67" t="s">
        <v>2128</v>
      </c>
      <c r="C316" s="920" t="s">
        <v>2133</v>
      </c>
      <c r="D316" s="921" t="s">
        <v>2132</v>
      </c>
      <c r="E316" s="68"/>
      <c r="F316" s="71">
        <v>182250</v>
      </c>
    </row>
    <row r="317" spans="1:6" s="55" customFormat="1" ht="30" customHeight="1">
      <c r="A317" s="204">
        <v>3</v>
      </c>
      <c r="B317" s="1090" t="s">
        <v>1362</v>
      </c>
      <c r="C317" s="967"/>
      <c r="D317" s="967"/>
      <c r="E317" s="967"/>
      <c r="F317" s="968"/>
    </row>
    <row r="318" spans="1:6" s="55" customFormat="1" ht="24" customHeight="1">
      <c r="A318" s="204" t="s">
        <v>694</v>
      </c>
      <c r="B318" s="559" t="s">
        <v>1079</v>
      </c>
      <c r="C318" s="560"/>
      <c r="D318" s="560"/>
      <c r="E318" s="560"/>
      <c r="F318" s="558"/>
    </row>
    <row r="319" spans="1:6" s="55" customFormat="1" ht="21.75" customHeight="1">
      <c r="A319" s="204"/>
      <c r="B319" s="562" t="s">
        <v>1080</v>
      </c>
      <c r="C319" s="560"/>
      <c r="D319" s="206" t="s">
        <v>51</v>
      </c>
      <c r="E319" s="560"/>
      <c r="F319" s="561">
        <f>124000/7.5</f>
        <v>16533.333333333332</v>
      </c>
    </row>
    <row r="320" spans="1:6" s="55" customFormat="1" ht="24.75" customHeight="1">
      <c r="A320" s="204"/>
      <c r="B320" s="562" t="s">
        <v>1081</v>
      </c>
      <c r="C320" s="560"/>
      <c r="D320" s="206" t="s">
        <v>51</v>
      </c>
      <c r="E320" s="560"/>
      <c r="F320" s="561">
        <f>210000/14</f>
        <v>15000</v>
      </c>
    </row>
    <row r="321" spans="1:6" s="55" customFormat="1" ht="21.75" customHeight="1">
      <c r="A321" s="204"/>
      <c r="B321" s="562" t="s">
        <v>1082</v>
      </c>
      <c r="C321" s="560"/>
      <c r="D321" s="206" t="s">
        <v>51</v>
      </c>
      <c r="E321" s="560"/>
      <c r="F321" s="561">
        <f>356000/23.5</f>
        <v>15148.936170212766</v>
      </c>
    </row>
    <row r="322" spans="1:6" s="55" customFormat="1" ht="21.75" customHeight="1">
      <c r="A322" s="70" t="s">
        <v>695</v>
      </c>
      <c r="B322" s="304" t="s">
        <v>1104</v>
      </c>
      <c r="C322" s="307"/>
      <c r="D322" s="63"/>
      <c r="E322" s="71"/>
      <c r="F322" s="71"/>
    </row>
    <row r="323" spans="1:6" s="55" customFormat="1" ht="21.75" customHeight="1">
      <c r="A323" s="70"/>
      <c r="B323" s="305" t="s">
        <v>1103</v>
      </c>
      <c r="C323" s="307"/>
      <c r="D323" s="206" t="s">
        <v>1083</v>
      </c>
      <c r="E323" s="71"/>
      <c r="F323" s="71">
        <v>165000</v>
      </c>
    </row>
    <row r="324" spans="1:6" s="55" customFormat="1" ht="21.75" customHeight="1">
      <c r="A324" s="70"/>
      <c r="B324" s="305" t="s">
        <v>1219</v>
      </c>
      <c r="C324" s="307"/>
      <c r="D324" s="206" t="s">
        <v>1083</v>
      </c>
      <c r="E324" s="71"/>
      <c r="F324" s="71">
        <v>225000</v>
      </c>
    </row>
    <row r="325" spans="1:6" s="55" customFormat="1" ht="21.75" customHeight="1">
      <c r="A325" s="70"/>
      <c r="B325" s="305" t="s">
        <v>1105</v>
      </c>
      <c r="C325" s="307"/>
      <c r="D325" s="206" t="s">
        <v>1083</v>
      </c>
      <c r="E325" s="71"/>
      <c r="F325" s="71">
        <v>260000</v>
      </c>
    </row>
    <row r="326" spans="1:6" s="55" customFormat="1" ht="21.75" customHeight="1">
      <c r="A326" s="70"/>
      <c r="B326" s="305" t="s">
        <v>1106</v>
      </c>
      <c r="C326" s="307"/>
      <c r="D326" s="206" t="s">
        <v>1083</v>
      </c>
      <c r="E326" s="71"/>
      <c r="F326" s="71">
        <v>375000</v>
      </c>
    </row>
    <row r="327" spans="1:6" s="55" customFormat="1" ht="21.75" customHeight="1">
      <c r="A327" s="70"/>
      <c r="B327" s="305" t="s">
        <v>1107</v>
      </c>
      <c r="C327" s="307"/>
      <c r="D327" s="206" t="s">
        <v>1083</v>
      </c>
      <c r="E327" s="71"/>
      <c r="F327" s="71">
        <v>453000</v>
      </c>
    </row>
    <row r="328" spans="1:6" s="55" customFormat="1" ht="21.75" customHeight="1">
      <c r="A328" s="70"/>
      <c r="B328" s="305" t="s">
        <v>1108</v>
      </c>
      <c r="C328" s="307"/>
      <c r="D328" s="206" t="s">
        <v>1083</v>
      </c>
      <c r="E328" s="71"/>
      <c r="F328" s="71">
        <v>550000</v>
      </c>
    </row>
    <row r="329" spans="1:6" s="55" customFormat="1" ht="21.75" customHeight="1">
      <c r="A329" s="70"/>
      <c r="B329" s="305" t="s">
        <v>1109</v>
      </c>
      <c r="C329" s="307"/>
      <c r="D329" s="206" t="s">
        <v>1083</v>
      </c>
      <c r="E329" s="71"/>
      <c r="F329" s="71">
        <v>875000</v>
      </c>
    </row>
    <row r="330" spans="1:6" s="55" customFormat="1" ht="21.75" customHeight="1">
      <c r="A330" s="70" t="s">
        <v>699</v>
      </c>
      <c r="B330" s="304" t="s">
        <v>1084</v>
      </c>
      <c r="C330" s="307"/>
      <c r="D330" s="206" t="s">
        <v>51</v>
      </c>
      <c r="E330" s="71"/>
      <c r="F330" s="71">
        <v>20000</v>
      </c>
    </row>
    <row r="331" spans="1:6" s="25" customFormat="1" ht="44.25" customHeight="1">
      <c r="A331" s="204">
        <v>4</v>
      </c>
      <c r="B331" s="1140" t="s">
        <v>2151</v>
      </c>
      <c r="C331" s="1141"/>
      <c r="D331" s="1141"/>
      <c r="E331" s="1141"/>
      <c r="F331" s="1142"/>
    </row>
    <row r="332" spans="1:6" s="25" customFormat="1" ht="37.5">
      <c r="A332" s="204"/>
      <c r="B332" s="309" t="s">
        <v>744</v>
      </c>
      <c r="C332" s="1065" t="s">
        <v>342</v>
      </c>
      <c r="D332" s="206" t="s">
        <v>51</v>
      </c>
      <c r="E332" s="68"/>
      <c r="F332" s="310">
        <v>16300</v>
      </c>
    </row>
    <row r="333" spans="1:6" s="25" customFormat="1" ht="37.5">
      <c r="A333" s="204"/>
      <c r="B333" s="309" t="s">
        <v>856</v>
      </c>
      <c r="C333" s="1065"/>
      <c r="D333" s="63" t="s">
        <v>119</v>
      </c>
      <c r="E333" s="68"/>
      <c r="F333" s="310">
        <v>15500</v>
      </c>
    </row>
    <row r="334" spans="1:6" s="25" customFormat="1" ht="37.5">
      <c r="A334" s="204"/>
      <c r="B334" s="309" t="s">
        <v>857</v>
      </c>
      <c r="C334" s="1065"/>
      <c r="D334" s="63" t="s">
        <v>119</v>
      </c>
      <c r="E334" s="68"/>
      <c r="F334" s="310">
        <v>15200</v>
      </c>
    </row>
    <row r="335" spans="1:6" s="25" customFormat="1" ht="37.5">
      <c r="A335" s="204"/>
      <c r="B335" s="309" t="s">
        <v>858</v>
      </c>
      <c r="C335" s="1065"/>
      <c r="D335" s="63" t="s">
        <v>119</v>
      </c>
      <c r="E335" s="68"/>
      <c r="F335" s="310">
        <v>15400</v>
      </c>
    </row>
    <row r="336" spans="1:6" s="25" customFormat="1" ht="37.5">
      <c r="A336" s="204"/>
      <c r="B336" s="69" t="s">
        <v>316</v>
      </c>
      <c r="C336" s="1065"/>
      <c r="D336" s="63" t="s">
        <v>119</v>
      </c>
      <c r="E336" s="68"/>
      <c r="F336" s="310">
        <v>15200</v>
      </c>
    </row>
    <row r="337" spans="1:6" s="25" customFormat="1" ht="45" customHeight="1">
      <c r="A337" s="204"/>
      <c r="B337" s="62" t="s">
        <v>318</v>
      </c>
      <c r="C337" s="1093" t="s">
        <v>343</v>
      </c>
      <c r="D337" s="63" t="s">
        <v>119</v>
      </c>
      <c r="E337" s="68"/>
      <c r="F337" s="130">
        <v>15600</v>
      </c>
    </row>
    <row r="338" spans="1:6" s="25" customFormat="1" ht="39" customHeight="1">
      <c r="A338" s="204"/>
      <c r="B338" s="62" t="s">
        <v>317</v>
      </c>
      <c r="C338" s="1094"/>
      <c r="D338" s="63" t="s">
        <v>119</v>
      </c>
      <c r="E338" s="68"/>
      <c r="F338" s="310">
        <v>16200</v>
      </c>
    </row>
    <row r="339" spans="1:6" s="25" customFormat="1" ht="37.5">
      <c r="A339" s="204"/>
      <c r="B339" s="309" t="s">
        <v>745</v>
      </c>
      <c r="C339" s="1065" t="s">
        <v>342</v>
      </c>
      <c r="D339" s="63" t="s">
        <v>119</v>
      </c>
      <c r="E339" s="68"/>
      <c r="F339" s="310">
        <v>23300</v>
      </c>
    </row>
    <row r="340" spans="1:6" s="25" customFormat="1" ht="37.5">
      <c r="A340" s="204"/>
      <c r="B340" s="309" t="s">
        <v>746</v>
      </c>
      <c r="C340" s="1065"/>
      <c r="D340" s="63" t="s">
        <v>119</v>
      </c>
      <c r="E340" s="68"/>
      <c r="F340" s="310">
        <v>22500</v>
      </c>
    </row>
    <row r="341" spans="1:6" s="25" customFormat="1" ht="37.5">
      <c r="A341" s="204"/>
      <c r="B341" s="309" t="s">
        <v>747</v>
      </c>
      <c r="C341" s="1065"/>
      <c r="D341" s="63" t="s">
        <v>119</v>
      </c>
      <c r="E341" s="68"/>
      <c r="F341" s="310">
        <v>22500</v>
      </c>
    </row>
    <row r="342" spans="1:6" s="25" customFormat="1" ht="43.5" customHeight="1">
      <c r="A342" s="204"/>
      <c r="B342" s="309" t="s">
        <v>748</v>
      </c>
      <c r="C342" s="1139" t="s">
        <v>343</v>
      </c>
      <c r="D342" s="63" t="s">
        <v>119</v>
      </c>
      <c r="E342" s="68"/>
      <c r="F342" s="310">
        <v>22700</v>
      </c>
    </row>
    <row r="343" spans="1:6" s="25" customFormat="1" ht="42.75" customHeight="1">
      <c r="A343" s="204"/>
      <c r="B343" s="309" t="s">
        <v>749</v>
      </c>
      <c r="C343" s="1139"/>
      <c r="D343" s="63" t="s">
        <v>119</v>
      </c>
      <c r="E343" s="68"/>
      <c r="F343" s="310">
        <v>23300</v>
      </c>
    </row>
    <row r="344" spans="1:6" s="25" customFormat="1" ht="37.5">
      <c r="A344" s="204"/>
      <c r="B344" s="69" t="s">
        <v>750</v>
      </c>
      <c r="C344" s="311" t="s">
        <v>344</v>
      </c>
      <c r="D344" s="63" t="s">
        <v>119</v>
      </c>
      <c r="E344" s="68"/>
      <c r="F344" s="310">
        <v>16500</v>
      </c>
    </row>
    <row r="345" spans="1:6" s="25" customFormat="1" ht="39.75" customHeight="1">
      <c r="A345" s="204">
        <v>5</v>
      </c>
      <c r="B345" s="992" t="s">
        <v>2171</v>
      </c>
      <c r="C345" s="993"/>
      <c r="D345" s="993"/>
      <c r="E345" s="993"/>
      <c r="F345" s="994"/>
    </row>
    <row r="346" spans="1:6" s="25" customFormat="1" ht="36">
      <c r="A346" s="763" t="s">
        <v>694</v>
      </c>
      <c r="B346" s="766" t="s">
        <v>1838</v>
      </c>
      <c r="C346" s="750"/>
      <c r="D346" s="698"/>
      <c r="E346" s="324"/>
      <c r="F346" s="748"/>
    </row>
    <row r="347" spans="1:6" s="25" customFormat="1" ht="18.75">
      <c r="A347" s="752"/>
      <c r="B347" s="771" t="s">
        <v>1849</v>
      </c>
      <c r="C347" s="751"/>
      <c r="D347" s="753" t="s">
        <v>155</v>
      </c>
      <c r="E347" s="68"/>
      <c r="F347" s="310">
        <v>36421</v>
      </c>
    </row>
    <row r="348" spans="1:6" s="25" customFormat="1" ht="18.75">
      <c r="A348" s="752"/>
      <c r="B348" s="771" t="s">
        <v>1850</v>
      </c>
      <c r="C348" s="751"/>
      <c r="D348" s="753" t="s">
        <v>155</v>
      </c>
      <c r="E348" s="68"/>
      <c r="F348" s="310">
        <v>44044</v>
      </c>
    </row>
    <row r="349" spans="1:6" s="25" customFormat="1" ht="18.75">
      <c r="A349" s="752"/>
      <c r="B349" s="771" t="s">
        <v>1851</v>
      </c>
      <c r="C349" s="751"/>
      <c r="D349" s="753" t="s">
        <v>155</v>
      </c>
      <c r="E349" s="68"/>
      <c r="F349" s="310">
        <v>52272.000000000015</v>
      </c>
    </row>
    <row r="350" spans="1:6" s="25" customFormat="1" ht="18.75">
      <c r="A350" s="752"/>
      <c r="B350" s="771" t="s">
        <v>1852</v>
      </c>
      <c r="C350" s="751"/>
      <c r="D350" s="753" t="s">
        <v>155</v>
      </c>
      <c r="E350" s="68"/>
      <c r="F350" s="310">
        <v>56144.000000000015</v>
      </c>
    </row>
    <row r="351" spans="1:6" s="25" customFormat="1" ht="18.75">
      <c r="A351" s="752"/>
      <c r="B351" s="771" t="s">
        <v>1853</v>
      </c>
      <c r="C351" s="751"/>
      <c r="D351" s="753" t="s">
        <v>155</v>
      </c>
      <c r="E351" s="68"/>
      <c r="F351" s="310">
        <v>68970.00000000001</v>
      </c>
    </row>
    <row r="352" spans="1:6" s="25" customFormat="1" ht="18.75">
      <c r="A352" s="752"/>
      <c r="B352" s="771" t="s">
        <v>1854</v>
      </c>
      <c r="C352" s="751"/>
      <c r="D352" s="753" t="s">
        <v>155</v>
      </c>
      <c r="E352" s="68"/>
      <c r="F352" s="310">
        <v>80223</v>
      </c>
    </row>
    <row r="353" spans="1:6" s="25" customFormat="1" ht="18.75">
      <c r="A353" s="752"/>
      <c r="B353" s="771" t="s">
        <v>1855</v>
      </c>
      <c r="C353" s="751"/>
      <c r="D353" s="753" t="s">
        <v>155</v>
      </c>
      <c r="E353" s="68"/>
      <c r="F353" s="310">
        <v>90387.00000000001</v>
      </c>
    </row>
    <row r="354" spans="1:6" s="25" customFormat="1" ht="18.75">
      <c r="A354" s="752"/>
      <c r="B354" s="771" t="s">
        <v>1856</v>
      </c>
      <c r="C354" s="751"/>
      <c r="D354" s="753" t="s">
        <v>155</v>
      </c>
      <c r="E354" s="68"/>
      <c r="F354" s="310">
        <v>105149.00000000003</v>
      </c>
    </row>
    <row r="355" spans="1:6" s="25" customFormat="1" ht="46.5" customHeight="1">
      <c r="A355" s="752" t="s">
        <v>695</v>
      </c>
      <c r="B355" s="764" t="s">
        <v>1824</v>
      </c>
      <c r="C355" s="751"/>
      <c r="D355" s="752"/>
      <c r="E355" s="68"/>
      <c r="F355" s="310"/>
    </row>
    <row r="356" spans="1:6" s="25" customFormat="1" ht="18.75">
      <c r="A356" s="752"/>
      <c r="B356" s="772" t="s">
        <v>1857</v>
      </c>
      <c r="C356" s="751"/>
      <c r="D356" s="753" t="s">
        <v>155</v>
      </c>
      <c r="E356" s="68"/>
      <c r="F356" s="310">
        <v>35211.00000000001</v>
      </c>
    </row>
    <row r="357" spans="1:6" s="25" customFormat="1" ht="18.75">
      <c r="A357" s="752"/>
      <c r="B357" s="772" t="s">
        <v>1858</v>
      </c>
      <c r="C357" s="751"/>
      <c r="D357" s="753" t="s">
        <v>155</v>
      </c>
      <c r="E357" s="68"/>
      <c r="F357" s="310">
        <v>41745</v>
      </c>
    </row>
    <row r="358" spans="1:6" s="25" customFormat="1" ht="18.75">
      <c r="A358" s="752"/>
      <c r="B358" s="772" t="s">
        <v>1859</v>
      </c>
      <c r="C358" s="751"/>
      <c r="D358" s="753" t="s">
        <v>155</v>
      </c>
      <c r="E358" s="68"/>
      <c r="F358" s="310">
        <v>51425.000000000015</v>
      </c>
    </row>
    <row r="359" spans="1:6" s="25" customFormat="1" ht="18.75">
      <c r="A359" s="752"/>
      <c r="B359" s="772" t="s">
        <v>1860</v>
      </c>
      <c r="C359" s="751"/>
      <c r="D359" s="753" t="s">
        <v>155</v>
      </c>
      <c r="E359" s="68"/>
      <c r="F359" s="310">
        <v>53482.000000000015</v>
      </c>
    </row>
    <row r="360" spans="1:6" s="25" customFormat="1" ht="18.75">
      <c r="A360" s="752"/>
      <c r="B360" s="772" t="s">
        <v>1861</v>
      </c>
      <c r="C360" s="751"/>
      <c r="D360" s="753" t="s">
        <v>155</v>
      </c>
      <c r="E360" s="68"/>
      <c r="F360" s="310">
        <v>81312</v>
      </c>
    </row>
    <row r="361" spans="1:6" s="25" customFormat="1" ht="18.75">
      <c r="A361" s="752"/>
      <c r="B361" s="772" t="s">
        <v>1862</v>
      </c>
      <c r="C361" s="751"/>
      <c r="D361" s="753" t="s">
        <v>155</v>
      </c>
      <c r="E361" s="68"/>
      <c r="F361" s="310">
        <v>94501.00000000001</v>
      </c>
    </row>
    <row r="362" spans="1:6" s="25" customFormat="1" ht="24" customHeight="1">
      <c r="A362" s="752" t="s">
        <v>699</v>
      </c>
      <c r="B362" s="765" t="s">
        <v>1825</v>
      </c>
      <c r="C362" s="751"/>
      <c r="D362" s="752"/>
      <c r="E362" s="68"/>
      <c r="F362" s="310"/>
    </row>
    <row r="363" spans="1:6" s="25" customFormat="1" ht="18.75">
      <c r="A363" s="752"/>
      <c r="B363" s="772" t="s">
        <v>1863</v>
      </c>
      <c r="C363" s="751"/>
      <c r="D363" s="753" t="s">
        <v>1834</v>
      </c>
      <c r="E363" s="68"/>
      <c r="F363" s="310">
        <v>1645.6000000000004</v>
      </c>
    </row>
    <row r="364" spans="1:6" s="25" customFormat="1" ht="18.75">
      <c r="A364" s="752"/>
      <c r="B364" s="772" t="s">
        <v>1864</v>
      </c>
      <c r="C364" s="751"/>
      <c r="D364" s="753" t="s">
        <v>1834</v>
      </c>
      <c r="E364" s="68"/>
      <c r="F364" s="310">
        <v>2988.7000000000003</v>
      </c>
    </row>
    <row r="365" spans="1:6" s="25" customFormat="1" ht="18.75">
      <c r="A365" s="752"/>
      <c r="B365" s="755" t="s">
        <v>1865</v>
      </c>
      <c r="C365" s="751"/>
      <c r="D365" s="753" t="s">
        <v>1834</v>
      </c>
      <c r="E365" s="68"/>
      <c r="F365" s="310">
        <v>21659</v>
      </c>
    </row>
    <row r="366" spans="1:6" s="25" customFormat="1" ht="18.75">
      <c r="A366" s="752"/>
      <c r="B366" s="755" t="s">
        <v>1866</v>
      </c>
      <c r="C366" s="751"/>
      <c r="D366" s="753" t="s">
        <v>31</v>
      </c>
      <c r="E366" s="68"/>
      <c r="F366" s="310">
        <v>20933</v>
      </c>
    </row>
    <row r="367" spans="1:6" s="25" customFormat="1" ht="18.75">
      <c r="A367" s="752"/>
      <c r="B367" s="755" t="s">
        <v>1867</v>
      </c>
      <c r="C367" s="751"/>
      <c r="D367" s="753" t="s">
        <v>31</v>
      </c>
      <c r="E367" s="68"/>
      <c r="F367" s="310">
        <v>23353.000000000004</v>
      </c>
    </row>
    <row r="368" spans="1:6" s="25" customFormat="1" ht="36">
      <c r="A368" s="752"/>
      <c r="B368" s="755" t="s">
        <v>1868</v>
      </c>
      <c r="C368" s="751"/>
      <c r="D368" s="753" t="s">
        <v>1835</v>
      </c>
      <c r="E368" s="68"/>
      <c r="F368" s="310">
        <v>84216</v>
      </c>
    </row>
    <row r="369" spans="1:6" s="25" customFormat="1" ht="36">
      <c r="A369" s="752"/>
      <c r="B369" s="755" t="s">
        <v>1869</v>
      </c>
      <c r="C369" s="751"/>
      <c r="D369" s="753" t="s">
        <v>1835</v>
      </c>
      <c r="E369" s="68"/>
      <c r="F369" s="310">
        <v>60258.000000000015</v>
      </c>
    </row>
    <row r="370" spans="1:6" s="25" customFormat="1" ht="36">
      <c r="A370" s="752"/>
      <c r="B370" s="755" t="s">
        <v>1870</v>
      </c>
      <c r="C370" s="751"/>
      <c r="D370" s="753" t="s">
        <v>1835</v>
      </c>
      <c r="E370" s="68"/>
      <c r="F370" s="310">
        <v>149072</v>
      </c>
    </row>
    <row r="371" spans="1:6" s="25" customFormat="1" ht="18.75">
      <c r="A371" s="752"/>
      <c r="B371" s="755" t="s">
        <v>1871</v>
      </c>
      <c r="C371" s="751"/>
      <c r="D371" s="753" t="s">
        <v>1835</v>
      </c>
      <c r="E371" s="68"/>
      <c r="F371" s="310">
        <v>122089.00000000003</v>
      </c>
    </row>
    <row r="372" spans="1:6" s="25" customFormat="1" ht="36">
      <c r="A372" s="752"/>
      <c r="B372" s="755" t="s">
        <v>1872</v>
      </c>
      <c r="C372" s="751"/>
      <c r="D372" s="753" t="s">
        <v>1836</v>
      </c>
      <c r="E372" s="68"/>
      <c r="F372" s="310">
        <v>30008.000000000007</v>
      </c>
    </row>
    <row r="373" spans="1:6" s="25" customFormat="1" ht="27" customHeight="1">
      <c r="A373" s="752" t="s">
        <v>700</v>
      </c>
      <c r="B373" s="762" t="s">
        <v>1839</v>
      </c>
      <c r="C373" s="751"/>
      <c r="D373" s="752"/>
      <c r="E373" s="68"/>
      <c r="F373" s="310"/>
    </row>
    <row r="374" spans="1:6" s="25" customFormat="1" ht="36">
      <c r="A374" s="752"/>
      <c r="B374" s="756" t="s">
        <v>1826</v>
      </c>
      <c r="C374" s="751"/>
      <c r="D374" s="753" t="s">
        <v>53</v>
      </c>
      <c r="E374" s="68"/>
      <c r="F374" s="310">
        <v>792792.0000000001</v>
      </c>
    </row>
    <row r="375" spans="1:6" s="25" customFormat="1" ht="36">
      <c r="A375" s="752"/>
      <c r="B375" s="756" t="s">
        <v>1827</v>
      </c>
      <c r="C375" s="751"/>
      <c r="D375" s="753" t="s">
        <v>53</v>
      </c>
      <c r="E375" s="68"/>
      <c r="F375" s="310">
        <v>863262.4000000001</v>
      </c>
    </row>
    <row r="376" spans="1:6" s="25" customFormat="1" ht="27.75" customHeight="1">
      <c r="A376" s="752" t="s">
        <v>702</v>
      </c>
      <c r="B376" s="762" t="s">
        <v>1840</v>
      </c>
      <c r="C376" s="751"/>
      <c r="D376" s="753"/>
      <c r="E376" s="68"/>
      <c r="F376" s="310"/>
    </row>
    <row r="377" spans="1:6" s="25" customFormat="1" ht="36">
      <c r="A377" s="752"/>
      <c r="B377" s="756" t="s">
        <v>1828</v>
      </c>
      <c r="C377" s="751"/>
      <c r="D377" s="753" t="s">
        <v>53</v>
      </c>
      <c r="E377" s="68"/>
      <c r="F377" s="310">
        <v>563763.2000000001</v>
      </c>
    </row>
    <row r="378" spans="1:6" s="25" customFormat="1" ht="37.5">
      <c r="A378" s="752"/>
      <c r="B378" s="757" t="s">
        <v>1841</v>
      </c>
      <c r="C378" s="751"/>
      <c r="D378" s="753" t="s">
        <v>53</v>
      </c>
      <c r="E378" s="68"/>
      <c r="F378" s="310">
        <v>651851.2000000001</v>
      </c>
    </row>
    <row r="379" spans="1:6" s="25" customFormat="1" ht="36">
      <c r="A379" s="752" t="s">
        <v>703</v>
      </c>
      <c r="B379" s="767" t="s">
        <v>1829</v>
      </c>
      <c r="C379" s="751"/>
      <c r="D379" s="752"/>
      <c r="E379" s="68"/>
      <c r="F379" s="310"/>
    </row>
    <row r="380" spans="1:6" s="25" customFormat="1" ht="18.75">
      <c r="A380" s="752"/>
      <c r="B380" s="772" t="s">
        <v>1873</v>
      </c>
      <c r="C380" s="751"/>
      <c r="D380" s="753" t="s">
        <v>155</v>
      </c>
      <c r="E380" s="68"/>
      <c r="F380" s="310">
        <v>134431.00000000003</v>
      </c>
    </row>
    <row r="381" spans="1:6" s="25" customFormat="1" ht="18.75">
      <c r="A381" s="752"/>
      <c r="B381" s="772" t="s">
        <v>1874</v>
      </c>
      <c r="C381" s="751"/>
      <c r="D381" s="753" t="s">
        <v>155</v>
      </c>
      <c r="E381" s="68"/>
      <c r="F381" s="310">
        <v>160325</v>
      </c>
    </row>
    <row r="382" spans="1:6" s="25" customFormat="1" ht="18.75">
      <c r="A382" s="752"/>
      <c r="B382" s="772" t="s">
        <v>1875</v>
      </c>
      <c r="C382" s="751"/>
      <c r="D382" s="753" t="s">
        <v>155</v>
      </c>
      <c r="E382" s="68"/>
      <c r="F382" s="310">
        <v>196383.00000000003</v>
      </c>
    </row>
    <row r="383" spans="1:6" s="25" customFormat="1" ht="18.75">
      <c r="A383" s="752"/>
      <c r="B383" s="772" t="s">
        <v>1876</v>
      </c>
      <c r="C383" s="751"/>
      <c r="D383" s="753" t="s">
        <v>155</v>
      </c>
      <c r="E383" s="68"/>
      <c r="F383" s="310">
        <v>182226.00000000003</v>
      </c>
    </row>
    <row r="384" spans="1:6" s="25" customFormat="1" ht="18.75">
      <c r="A384" s="752"/>
      <c r="B384" s="772" t="s">
        <v>1877</v>
      </c>
      <c r="C384" s="751"/>
      <c r="D384" s="753" t="s">
        <v>155</v>
      </c>
      <c r="E384" s="68"/>
      <c r="F384" s="310">
        <v>217679.00000000006</v>
      </c>
    </row>
    <row r="385" spans="1:6" s="25" customFormat="1" ht="18.75">
      <c r="A385" s="752"/>
      <c r="B385" s="772" t="s">
        <v>1878</v>
      </c>
      <c r="C385" s="751"/>
      <c r="D385" s="753" t="s">
        <v>155</v>
      </c>
      <c r="E385" s="68"/>
      <c r="F385" s="310">
        <v>267168.00000000006</v>
      </c>
    </row>
    <row r="386" spans="1:6" s="25" customFormat="1" ht="18.75">
      <c r="A386" s="752"/>
      <c r="B386" s="772" t="s">
        <v>1879</v>
      </c>
      <c r="C386" s="751"/>
      <c r="D386" s="753" t="s">
        <v>155</v>
      </c>
      <c r="E386" s="68"/>
      <c r="F386" s="310">
        <v>323070</v>
      </c>
    </row>
    <row r="387" spans="1:6" s="25" customFormat="1" ht="18.75">
      <c r="A387" s="752"/>
      <c r="B387" s="772" t="s">
        <v>1880</v>
      </c>
      <c r="C387" s="751"/>
      <c r="D387" s="753" t="s">
        <v>155</v>
      </c>
      <c r="E387" s="68"/>
      <c r="F387" s="310">
        <v>275154.00000000006</v>
      </c>
    </row>
    <row r="388" spans="1:6" s="25" customFormat="1" ht="18.75">
      <c r="A388" s="752"/>
      <c r="B388" s="772" t="s">
        <v>1881</v>
      </c>
      <c r="C388" s="751"/>
      <c r="D388" s="753" t="s">
        <v>155</v>
      </c>
      <c r="E388" s="68"/>
      <c r="F388" s="310">
        <v>337953</v>
      </c>
    </row>
    <row r="389" spans="1:6" s="25" customFormat="1" ht="18.75">
      <c r="A389" s="752"/>
      <c r="B389" s="772" t="s">
        <v>1882</v>
      </c>
      <c r="C389" s="751"/>
      <c r="D389" s="753" t="s">
        <v>155</v>
      </c>
      <c r="E389" s="68"/>
      <c r="F389" s="310">
        <v>420717.0000000001</v>
      </c>
    </row>
    <row r="390" spans="1:6" s="25" customFormat="1" ht="18.75">
      <c r="A390" s="752"/>
      <c r="B390" s="772" t="s">
        <v>1883</v>
      </c>
      <c r="C390" s="751"/>
      <c r="D390" s="753" t="s">
        <v>155</v>
      </c>
      <c r="E390" s="68"/>
      <c r="F390" s="310">
        <v>65098.000000000015</v>
      </c>
    </row>
    <row r="391" spans="1:6" s="25" customFormat="1" ht="18.75">
      <c r="A391" s="752"/>
      <c r="B391" s="772" t="s">
        <v>1884</v>
      </c>
      <c r="C391" s="751"/>
      <c r="D391" s="753" t="s">
        <v>162</v>
      </c>
      <c r="E391" s="68"/>
      <c r="F391" s="310">
        <v>7260.000000000002</v>
      </c>
    </row>
    <row r="392" spans="1:6" s="25" customFormat="1" ht="24" customHeight="1">
      <c r="A392" s="752" t="s">
        <v>704</v>
      </c>
      <c r="B392" s="768" t="s">
        <v>1830</v>
      </c>
      <c r="C392" s="751"/>
      <c r="D392" s="752"/>
      <c r="E392" s="68"/>
      <c r="F392" s="310"/>
    </row>
    <row r="393" spans="1:6" s="25" customFormat="1" ht="40.5" customHeight="1">
      <c r="A393" s="752"/>
      <c r="B393" s="773" t="s">
        <v>1885</v>
      </c>
      <c r="C393" s="751"/>
      <c r="D393" s="752" t="s">
        <v>53</v>
      </c>
      <c r="E393" s="68"/>
      <c r="F393" s="310">
        <v>377641.00000000006</v>
      </c>
    </row>
    <row r="394" spans="1:6" s="25" customFormat="1" ht="18.75">
      <c r="A394" s="752"/>
      <c r="B394" s="773" t="s">
        <v>1886</v>
      </c>
      <c r="C394" s="751"/>
      <c r="D394" s="752" t="s">
        <v>53</v>
      </c>
      <c r="E394" s="68"/>
      <c r="F394" s="310">
        <v>472626.0000000001</v>
      </c>
    </row>
    <row r="395" spans="1:6" s="25" customFormat="1" ht="18.75">
      <c r="A395" s="752"/>
      <c r="B395" s="773" t="s">
        <v>1887</v>
      </c>
      <c r="C395" s="751"/>
      <c r="D395" s="753"/>
      <c r="E395" s="68"/>
      <c r="F395" s="310"/>
    </row>
    <row r="396" spans="1:6" s="25" customFormat="1" ht="23.25" customHeight="1">
      <c r="A396" s="752" t="s">
        <v>705</v>
      </c>
      <c r="B396" s="768" t="s">
        <v>1830</v>
      </c>
      <c r="C396" s="751"/>
      <c r="D396" s="759"/>
      <c r="E396" s="68"/>
      <c r="F396" s="749"/>
    </row>
    <row r="397" spans="1:6" s="25" customFormat="1" ht="41.25" customHeight="1">
      <c r="A397" s="754"/>
      <c r="B397" s="773" t="s">
        <v>1885</v>
      </c>
      <c r="C397" s="751"/>
      <c r="D397" s="753" t="s">
        <v>53</v>
      </c>
      <c r="E397" s="68"/>
      <c r="F397" s="310">
        <v>310486</v>
      </c>
    </row>
    <row r="398" spans="1:6" s="25" customFormat="1" ht="21.75" customHeight="1">
      <c r="A398" s="754"/>
      <c r="B398" s="758" t="s">
        <v>1831</v>
      </c>
      <c r="C398" s="751"/>
      <c r="D398" s="753" t="s">
        <v>53</v>
      </c>
      <c r="E398" s="68"/>
      <c r="F398" s="310">
        <v>356224.0000000002</v>
      </c>
    </row>
    <row r="399" spans="1:6" s="25" customFormat="1" ht="18.75">
      <c r="A399" s="754"/>
      <c r="B399" s="773" t="s">
        <v>1887</v>
      </c>
      <c r="C399" s="751"/>
      <c r="D399" s="753" t="s">
        <v>53</v>
      </c>
      <c r="E399" s="68"/>
      <c r="F399" s="310">
        <v>390104.00000000006</v>
      </c>
    </row>
    <row r="400" spans="1:6" s="25" customFormat="1" ht="36">
      <c r="A400" s="752" t="s">
        <v>791</v>
      </c>
      <c r="B400" s="760" t="s">
        <v>1832</v>
      </c>
      <c r="C400" s="751"/>
      <c r="D400" s="753"/>
      <c r="E400" s="68"/>
      <c r="F400" s="310"/>
    </row>
    <row r="401" spans="1:6" s="25" customFormat="1" ht="18.75">
      <c r="A401" s="752"/>
      <c r="B401" s="774" t="s">
        <v>1888</v>
      </c>
      <c r="C401" s="751"/>
      <c r="D401" s="753" t="s">
        <v>53</v>
      </c>
      <c r="E401" s="68"/>
      <c r="F401" s="310">
        <v>258698.00000000006</v>
      </c>
    </row>
    <row r="402" spans="1:6" s="25" customFormat="1" ht="18.75">
      <c r="A402" s="752"/>
      <c r="B402" s="774" t="s">
        <v>1889</v>
      </c>
      <c r="C402" s="751"/>
      <c r="D402" s="753" t="s">
        <v>53</v>
      </c>
      <c r="E402" s="68"/>
      <c r="F402" s="310">
        <v>326821</v>
      </c>
    </row>
    <row r="403" spans="1:6" s="25" customFormat="1" ht="18.75">
      <c r="A403" s="752" t="s">
        <v>800</v>
      </c>
      <c r="B403" s="765" t="s">
        <v>1833</v>
      </c>
      <c r="C403" s="751"/>
      <c r="D403" s="752"/>
      <c r="E403" s="68"/>
      <c r="F403" s="310"/>
    </row>
    <row r="404" spans="1:6" s="25" customFormat="1" ht="18.75">
      <c r="A404" s="752"/>
      <c r="B404" s="775" t="s">
        <v>1890</v>
      </c>
      <c r="C404" s="751"/>
      <c r="D404" s="753" t="s">
        <v>1837</v>
      </c>
      <c r="E404" s="68"/>
      <c r="F404" s="310">
        <v>15246.000000000004</v>
      </c>
    </row>
    <row r="405" spans="1:6" s="25" customFormat="1" ht="18.75">
      <c r="A405" s="752"/>
      <c r="B405" s="775" t="s">
        <v>1891</v>
      </c>
      <c r="C405" s="751"/>
      <c r="D405" s="753" t="s">
        <v>1837</v>
      </c>
      <c r="E405" s="68"/>
      <c r="F405" s="310">
        <v>883.3000000000002</v>
      </c>
    </row>
    <row r="406" spans="1:6" s="25" customFormat="1" ht="18.75">
      <c r="A406" s="752"/>
      <c r="B406" s="771" t="s">
        <v>1892</v>
      </c>
      <c r="C406" s="751"/>
      <c r="D406" s="761" t="s">
        <v>31</v>
      </c>
      <c r="E406" s="68"/>
      <c r="F406" s="310">
        <v>30976.000000000007</v>
      </c>
    </row>
    <row r="407" spans="1:6" s="25" customFormat="1" ht="18.75">
      <c r="A407" s="752"/>
      <c r="B407" s="775" t="s">
        <v>1893</v>
      </c>
      <c r="C407" s="751"/>
      <c r="D407" s="753" t="s">
        <v>1837</v>
      </c>
      <c r="E407" s="68"/>
      <c r="F407" s="310">
        <v>1851.3000000000004</v>
      </c>
    </row>
    <row r="408" spans="1:6" s="25" customFormat="1" ht="42" customHeight="1">
      <c r="A408" s="70">
        <v>6</v>
      </c>
      <c r="B408" s="974" t="s">
        <v>1923</v>
      </c>
      <c r="C408" s="965"/>
      <c r="D408" s="63"/>
      <c r="E408" s="71"/>
      <c r="F408" s="71"/>
    </row>
    <row r="409" spans="1:6" s="25" customFormat="1" ht="21.75" customHeight="1">
      <c r="A409" s="70" t="s">
        <v>694</v>
      </c>
      <c r="B409" s="306" t="s">
        <v>1931</v>
      </c>
      <c r="C409" s="307"/>
      <c r="D409" s="63"/>
      <c r="E409" s="71"/>
      <c r="F409" s="312"/>
    </row>
    <row r="410" spans="1:6" s="25" customFormat="1" ht="21.75" customHeight="1">
      <c r="A410" s="70"/>
      <c r="B410" s="305" t="s">
        <v>867</v>
      </c>
      <c r="C410" s="188" t="s">
        <v>114</v>
      </c>
      <c r="D410" s="63" t="s">
        <v>51</v>
      </c>
      <c r="E410" s="71"/>
      <c r="F410" s="313">
        <v>12600</v>
      </c>
    </row>
    <row r="411" spans="1:6" s="32" customFormat="1" ht="21.75" customHeight="1">
      <c r="A411" s="70"/>
      <c r="B411" s="305" t="s">
        <v>868</v>
      </c>
      <c r="C411" s="314" t="s">
        <v>119</v>
      </c>
      <c r="D411" s="63" t="s">
        <v>119</v>
      </c>
      <c r="E411" s="71"/>
      <c r="F411" s="313">
        <v>12550</v>
      </c>
    </row>
    <row r="412" spans="1:6" s="25" customFormat="1" ht="21.75" customHeight="1">
      <c r="A412" s="70"/>
      <c r="B412" s="305" t="s">
        <v>859</v>
      </c>
      <c r="C412" s="314" t="s">
        <v>119</v>
      </c>
      <c r="D412" s="63" t="s">
        <v>119</v>
      </c>
      <c r="E412" s="71"/>
      <c r="F412" s="315">
        <v>11220.54606657524</v>
      </c>
    </row>
    <row r="413" spans="1:7" s="25" customFormat="1" ht="21.75" customHeight="1">
      <c r="A413" s="70"/>
      <c r="B413" s="305" t="s">
        <v>860</v>
      </c>
      <c r="C413" s="314" t="s">
        <v>119</v>
      </c>
      <c r="D413" s="63" t="s">
        <v>119</v>
      </c>
      <c r="E413" s="71"/>
      <c r="F413" s="315">
        <v>11906.136906136906</v>
      </c>
      <c r="G413" s="563"/>
    </row>
    <row r="414" spans="1:7" s="25" customFormat="1" ht="21.75" customHeight="1">
      <c r="A414" s="70"/>
      <c r="B414" s="305" t="s">
        <v>861</v>
      </c>
      <c r="C414" s="314" t="s">
        <v>119</v>
      </c>
      <c r="D414" s="63" t="s">
        <v>119</v>
      </c>
      <c r="E414" s="71"/>
      <c r="F414" s="315">
        <v>11972.875609239247</v>
      </c>
      <c r="G414" s="436"/>
    </row>
    <row r="415" spans="1:6" s="25" customFormat="1" ht="21.75" customHeight="1">
      <c r="A415" s="70"/>
      <c r="B415" s="305" t="s">
        <v>862</v>
      </c>
      <c r="C415" s="314" t="s">
        <v>119</v>
      </c>
      <c r="D415" s="63" t="s">
        <v>119</v>
      </c>
      <c r="E415" s="71"/>
      <c r="F415" s="315">
        <v>11879.259980525803</v>
      </c>
    </row>
    <row r="416" spans="1:6" s="25" customFormat="1" ht="21.75" customHeight="1">
      <c r="A416" s="70"/>
      <c r="B416" s="305" t="s">
        <v>863</v>
      </c>
      <c r="C416" s="314" t="s">
        <v>119</v>
      </c>
      <c r="D416" s="63" t="s">
        <v>119</v>
      </c>
      <c r="E416" s="71"/>
      <c r="F416" s="315">
        <v>11987.179487179488</v>
      </c>
    </row>
    <row r="417" spans="1:6" s="25" customFormat="1" ht="21.75" customHeight="1">
      <c r="A417" s="70"/>
      <c r="B417" s="305" t="s">
        <v>864</v>
      </c>
      <c r="C417" s="314" t="s">
        <v>119</v>
      </c>
      <c r="D417" s="63" t="s">
        <v>119</v>
      </c>
      <c r="E417" s="71"/>
      <c r="F417" s="315">
        <v>11972.7326205059</v>
      </c>
    </row>
    <row r="418" spans="1:6" s="25" customFormat="1" ht="21.75" customHeight="1">
      <c r="A418" s="70"/>
      <c r="B418" s="305" t="s">
        <v>865</v>
      </c>
      <c r="C418" s="314" t="s">
        <v>119</v>
      </c>
      <c r="D418" s="63" t="s">
        <v>119</v>
      </c>
      <c r="E418" s="71"/>
      <c r="F418" s="315">
        <v>12246.88808581426</v>
      </c>
    </row>
    <row r="419" spans="1:6" s="25" customFormat="1" ht="21.75" customHeight="1">
      <c r="A419" s="70"/>
      <c r="B419" s="305" t="s">
        <v>866</v>
      </c>
      <c r="C419" s="314" t="s">
        <v>119</v>
      </c>
      <c r="D419" s="63" t="s">
        <v>119</v>
      </c>
      <c r="E419" s="71"/>
      <c r="F419" s="315">
        <v>12334.332334332334</v>
      </c>
    </row>
    <row r="420" spans="1:6" s="25" customFormat="1" ht="21.75" customHeight="1">
      <c r="A420" s="70" t="s">
        <v>695</v>
      </c>
      <c r="B420" s="306" t="s">
        <v>2172</v>
      </c>
      <c r="C420" s="307"/>
      <c r="D420" s="63"/>
      <c r="E420" s="71"/>
      <c r="F420" s="71"/>
    </row>
    <row r="421" spans="1:6" s="25" customFormat="1" ht="26.25" customHeight="1">
      <c r="A421" s="70"/>
      <c r="B421" s="316" t="s">
        <v>869</v>
      </c>
      <c r="C421" s="973"/>
      <c r="D421" s="63" t="s">
        <v>51</v>
      </c>
      <c r="E421" s="71"/>
      <c r="F421" s="313">
        <v>13550</v>
      </c>
    </row>
    <row r="422" spans="1:6" s="25" customFormat="1" ht="25.5" customHeight="1">
      <c r="A422" s="70"/>
      <c r="B422" s="316" t="s">
        <v>870</v>
      </c>
      <c r="C422" s="973"/>
      <c r="D422" s="63" t="s">
        <v>51</v>
      </c>
      <c r="E422" s="71"/>
      <c r="F422" s="313">
        <v>13550</v>
      </c>
    </row>
    <row r="423" spans="1:6" s="25" customFormat="1" ht="21.75" customHeight="1">
      <c r="A423" s="70"/>
      <c r="B423" s="67" t="s">
        <v>872</v>
      </c>
      <c r="C423" s="978" t="s">
        <v>1452</v>
      </c>
      <c r="D423" s="63" t="s">
        <v>51</v>
      </c>
      <c r="E423" s="71"/>
      <c r="F423" s="315">
        <v>12938.25929158182</v>
      </c>
    </row>
    <row r="424" spans="1:6" s="25" customFormat="1" ht="21.75" customHeight="1">
      <c r="A424" s="70"/>
      <c r="B424" s="67" t="s">
        <v>873</v>
      </c>
      <c r="C424" s="979"/>
      <c r="D424" s="63" t="s">
        <v>119</v>
      </c>
      <c r="E424" s="71"/>
      <c r="F424" s="315">
        <v>12801.262801262801</v>
      </c>
    </row>
    <row r="425" spans="1:6" s="25" customFormat="1" ht="21.75" customHeight="1">
      <c r="A425" s="70"/>
      <c r="B425" s="67" t="s">
        <v>874</v>
      </c>
      <c r="C425" s="979"/>
      <c r="D425" s="63" t="s">
        <v>119</v>
      </c>
      <c r="E425" s="71"/>
      <c r="F425" s="315">
        <v>12771.067316521863</v>
      </c>
    </row>
    <row r="426" spans="1:6" s="25" customFormat="1" ht="21.75" customHeight="1">
      <c r="A426" s="70"/>
      <c r="B426" s="67" t="s">
        <v>875</v>
      </c>
      <c r="C426" s="979"/>
      <c r="D426" s="63" t="s">
        <v>119</v>
      </c>
      <c r="E426" s="71"/>
      <c r="F426" s="315">
        <v>12788.05582603051</v>
      </c>
    </row>
    <row r="427" spans="1:6" s="25" customFormat="1" ht="21.75" customHeight="1">
      <c r="A427" s="70"/>
      <c r="B427" s="67" t="s">
        <v>876</v>
      </c>
      <c r="C427" s="979"/>
      <c r="D427" s="63" t="s">
        <v>119</v>
      </c>
      <c r="E427" s="71"/>
      <c r="F427" s="315">
        <v>12790.598290598291</v>
      </c>
    </row>
    <row r="428" spans="1:6" s="30" customFormat="1" ht="21.75" customHeight="1">
      <c r="A428" s="70"/>
      <c r="B428" s="67" t="s">
        <v>877</v>
      </c>
      <c r="C428" s="979"/>
      <c r="D428" s="63" t="s">
        <v>119</v>
      </c>
      <c r="E428" s="71"/>
      <c r="F428" s="315">
        <v>12778.988892349216</v>
      </c>
    </row>
    <row r="429" spans="1:6" s="25" customFormat="1" ht="21.75" customHeight="1">
      <c r="A429" s="70"/>
      <c r="B429" s="67" t="s">
        <v>878</v>
      </c>
      <c r="C429" s="979"/>
      <c r="D429" s="63" t="s">
        <v>119</v>
      </c>
      <c r="E429" s="71"/>
      <c r="F429" s="315">
        <v>12863.534675615212</v>
      </c>
    </row>
    <row r="430" spans="1:6" s="25" customFormat="1" ht="21.75" customHeight="1">
      <c r="A430" s="70"/>
      <c r="B430" s="67" t="s">
        <v>879</v>
      </c>
      <c r="C430" s="979"/>
      <c r="D430" s="63" t="s">
        <v>119</v>
      </c>
      <c r="E430" s="71"/>
      <c r="F430" s="315">
        <v>12958.152958152958</v>
      </c>
    </row>
    <row r="431" spans="1:6" s="25" customFormat="1" ht="80.25" customHeight="1">
      <c r="A431" s="70">
        <v>7</v>
      </c>
      <c r="B431" s="969" t="s">
        <v>2024</v>
      </c>
      <c r="C431" s="970"/>
      <c r="D431" s="971"/>
      <c r="E431" s="971"/>
      <c r="F431" s="972"/>
    </row>
    <row r="432" spans="1:6" s="25" customFormat="1" ht="21.75" customHeight="1">
      <c r="A432" s="70"/>
      <c r="B432" s="562" t="s">
        <v>2016</v>
      </c>
      <c r="C432" s="973" t="s">
        <v>114</v>
      </c>
      <c r="D432" s="63" t="s">
        <v>51</v>
      </c>
      <c r="E432" s="71"/>
      <c r="F432" s="315">
        <v>13050</v>
      </c>
    </row>
    <row r="433" spans="1:6" s="25" customFormat="1" ht="21.75" customHeight="1">
      <c r="A433" s="70"/>
      <c r="B433" s="562" t="s">
        <v>2017</v>
      </c>
      <c r="C433" s="973"/>
      <c r="D433" s="63" t="s">
        <v>51</v>
      </c>
      <c r="E433" s="71"/>
      <c r="F433" s="315">
        <v>13000</v>
      </c>
    </row>
    <row r="434" spans="1:6" s="25" customFormat="1" ht="21.75" customHeight="1">
      <c r="A434" s="70"/>
      <c r="B434" s="67" t="s">
        <v>2011</v>
      </c>
      <c r="C434" s="819" t="s">
        <v>113</v>
      </c>
      <c r="D434" s="63" t="s">
        <v>51</v>
      </c>
      <c r="E434" s="71"/>
      <c r="F434" s="315">
        <v>12650</v>
      </c>
    </row>
    <row r="435" spans="1:6" s="25" customFormat="1" ht="21.75" customHeight="1">
      <c r="A435" s="70"/>
      <c r="B435" s="67" t="s">
        <v>2012</v>
      </c>
      <c r="C435" s="849" t="s">
        <v>610</v>
      </c>
      <c r="D435" s="63" t="s">
        <v>51</v>
      </c>
      <c r="E435" s="71"/>
      <c r="F435" s="315">
        <v>12550</v>
      </c>
    </row>
    <row r="436" spans="1:6" s="25" customFormat="1" ht="21.75" customHeight="1">
      <c r="A436" s="70"/>
      <c r="B436" s="67" t="s">
        <v>2013</v>
      </c>
      <c r="C436" s="849" t="s">
        <v>610</v>
      </c>
      <c r="D436" s="63" t="s">
        <v>51</v>
      </c>
      <c r="E436" s="71"/>
      <c r="F436" s="315">
        <v>12800</v>
      </c>
    </row>
    <row r="437" spans="1:6" s="25" customFormat="1" ht="21.75" customHeight="1">
      <c r="A437" s="70"/>
      <c r="B437" s="67" t="s">
        <v>2014</v>
      </c>
      <c r="C437" s="849" t="s">
        <v>610</v>
      </c>
      <c r="D437" s="63" t="s">
        <v>51</v>
      </c>
      <c r="E437" s="71"/>
      <c r="F437" s="315">
        <v>12700</v>
      </c>
    </row>
    <row r="438" spans="1:6" s="25" customFormat="1" ht="21.75" customHeight="1">
      <c r="A438" s="70"/>
      <c r="B438" s="67" t="s">
        <v>2015</v>
      </c>
      <c r="C438" s="849" t="s">
        <v>610</v>
      </c>
      <c r="D438" s="63" t="s">
        <v>51</v>
      </c>
      <c r="E438" s="71"/>
      <c r="F438" s="315">
        <v>13500</v>
      </c>
    </row>
    <row r="439" spans="1:6" s="25" customFormat="1" ht="25.5" customHeight="1">
      <c r="A439" s="140" t="s">
        <v>708</v>
      </c>
      <c r="B439" s="158" t="s">
        <v>709</v>
      </c>
      <c r="C439" s="139"/>
      <c r="D439" s="139"/>
      <c r="E439" s="139"/>
      <c r="F439" s="139"/>
    </row>
    <row r="440" spans="1:6" s="25" customFormat="1" ht="21.75" customHeight="1">
      <c r="A440" s="190" t="s">
        <v>190</v>
      </c>
      <c r="B440" s="350" t="s">
        <v>710</v>
      </c>
      <c r="C440" s="139"/>
      <c r="D440" s="139"/>
      <c r="E440" s="139"/>
      <c r="F440" s="139"/>
    </row>
    <row r="441" spans="1:6" s="25" customFormat="1" ht="48" customHeight="1">
      <c r="A441" s="209">
        <v>1</v>
      </c>
      <c r="B441" s="1061" t="s">
        <v>1774</v>
      </c>
      <c r="C441" s="1062"/>
      <c r="D441" s="1062"/>
      <c r="E441" s="1062"/>
      <c r="F441" s="1063"/>
    </row>
    <row r="442" spans="1:6" s="25" customFormat="1" ht="39" customHeight="1">
      <c r="A442" s="209" t="s">
        <v>694</v>
      </c>
      <c r="B442" s="249" t="s">
        <v>1781</v>
      </c>
      <c r="C442" s="228" t="s">
        <v>1427</v>
      </c>
      <c r="D442" s="207"/>
      <c r="E442" s="212"/>
      <c r="F442" s="212"/>
    </row>
    <row r="443" spans="1:6" s="25" customFormat="1" ht="21.75" customHeight="1">
      <c r="A443" s="209"/>
      <c r="B443" s="224" t="s">
        <v>1428</v>
      </c>
      <c r="C443" s="250"/>
      <c r="D443" s="207" t="s">
        <v>155</v>
      </c>
      <c r="E443" s="212">
        <v>230000</v>
      </c>
      <c r="F443" s="251"/>
    </row>
    <row r="444" spans="1:6" s="25" customFormat="1" ht="21.75" customHeight="1">
      <c r="A444" s="209"/>
      <c r="B444" s="224" t="s">
        <v>1429</v>
      </c>
      <c r="C444" s="250"/>
      <c r="D444" s="207" t="s">
        <v>119</v>
      </c>
      <c r="E444" s="212">
        <v>285000</v>
      </c>
      <c r="F444" s="251"/>
    </row>
    <row r="445" spans="1:6" s="25" customFormat="1" ht="21.75" customHeight="1">
      <c r="A445" s="209"/>
      <c r="B445" s="224" t="s">
        <v>1430</v>
      </c>
      <c r="C445" s="250"/>
      <c r="D445" s="207" t="s">
        <v>119</v>
      </c>
      <c r="E445" s="212">
        <v>450000</v>
      </c>
      <c r="F445" s="251"/>
    </row>
    <row r="446" spans="1:6" s="25" customFormat="1" ht="21.75" customHeight="1">
      <c r="A446" s="209"/>
      <c r="B446" s="224" t="s">
        <v>1431</v>
      </c>
      <c r="C446" s="250"/>
      <c r="D446" s="207" t="s">
        <v>119</v>
      </c>
      <c r="E446" s="212">
        <v>715000</v>
      </c>
      <c r="F446" s="251"/>
    </row>
    <row r="447" spans="1:6" s="25" customFormat="1" ht="21.75" customHeight="1">
      <c r="A447" s="209"/>
      <c r="B447" s="224" t="s">
        <v>1432</v>
      </c>
      <c r="C447" s="228"/>
      <c r="D447" s="207" t="s">
        <v>119</v>
      </c>
      <c r="E447" s="212">
        <v>990000</v>
      </c>
      <c r="F447" s="251"/>
    </row>
    <row r="448" spans="1:6" s="25" customFormat="1" ht="38.25" customHeight="1">
      <c r="A448" s="209" t="s">
        <v>695</v>
      </c>
      <c r="B448" s="249" t="s">
        <v>1782</v>
      </c>
      <c r="C448" s="228" t="s">
        <v>751</v>
      </c>
      <c r="D448" s="207"/>
      <c r="E448" s="212"/>
      <c r="F448" s="251"/>
    </row>
    <row r="449" spans="1:6" s="25" customFormat="1" ht="21.75" customHeight="1">
      <c r="A449" s="209"/>
      <c r="B449" s="224" t="s">
        <v>1428</v>
      </c>
      <c r="C449" s="215"/>
      <c r="D449" s="207" t="s">
        <v>155</v>
      </c>
      <c r="E449" s="212">
        <v>245000</v>
      </c>
      <c r="F449" s="251"/>
    </row>
    <row r="450" spans="1:6" s="25" customFormat="1" ht="21.75" customHeight="1">
      <c r="A450" s="209"/>
      <c r="B450" s="224" t="s">
        <v>1429</v>
      </c>
      <c r="C450" s="215"/>
      <c r="D450" s="207" t="s">
        <v>119</v>
      </c>
      <c r="E450" s="212">
        <v>300000</v>
      </c>
      <c r="F450" s="251"/>
    </row>
    <row r="451" spans="1:6" s="25" customFormat="1" ht="21.75" customHeight="1">
      <c r="A451" s="209"/>
      <c r="B451" s="224" t="s">
        <v>1433</v>
      </c>
      <c r="C451" s="215"/>
      <c r="D451" s="207" t="s">
        <v>119</v>
      </c>
      <c r="E451" s="212">
        <v>500000</v>
      </c>
      <c r="F451" s="251"/>
    </row>
    <row r="452" spans="1:6" s="25" customFormat="1" ht="21.75" customHeight="1">
      <c r="A452" s="209"/>
      <c r="B452" s="224" t="s">
        <v>1431</v>
      </c>
      <c r="C452" s="215"/>
      <c r="D452" s="207" t="s">
        <v>119</v>
      </c>
      <c r="E452" s="212">
        <v>790000</v>
      </c>
      <c r="F452" s="251"/>
    </row>
    <row r="453" spans="1:6" s="25" customFormat="1" ht="21.75" customHeight="1">
      <c r="A453" s="209"/>
      <c r="B453" s="224" t="s">
        <v>1432</v>
      </c>
      <c r="C453" s="252"/>
      <c r="D453" s="207" t="s">
        <v>119</v>
      </c>
      <c r="E453" s="212">
        <v>1090000</v>
      </c>
      <c r="F453" s="251"/>
    </row>
    <row r="454" spans="1:6" s="25" customFormat="1" ht="33">
      <c r="A454" s="209" t="s">
        <v>699</v>
      </c>
      <c r="B454" s="249" t="s">
        <v>1783</v>
      </c>
      <c r="C454" s="228" t="s">
        <v>674</v>
      </c>
      <c r="D454" s="207"/>
      <c r="E454" s="212"/>
      <c r="F454" s="251"/>
    </row>
    <row r="455" spans="1:6" s="25" customFormat="1" ht="21.75" customHeight="1">
      <c r="A455" s="209"/>
      <c r="B455" s="224" t="s">
        <v>1428</v>
      </c>
      <c r="C455" s="215"/>
      <c r="D455" s="207" t="s">
        <v>155</v>
      </c>
      <c r="E455" s="212">
        <v>255000</v>
      </c>
      <c r="F455" s="251"/>
    </row>
    <row r="456" spans="1:6" s="25" customFormat="1" ht="21.75" customHeight="1">
      <c r="A456" s="209"/>
      <c r="B456" s="224" t="s">
        <v>1429</v>
      </c>
      <c r="C456" s="215"/>
      <c r="D456" s="207" t="s">
        <v>119</v>
      </c>
      <c r="E456" s="212">
        <v>315000</v>
      </c>
      <c r="F456" s="251"/>
    </row>
    <row r="457" spans="1:6" s="25" customFormat="1" ht="21.75" customHeight="1">
      <c r="A457" s="209"/>
      <c r="B457" s="224" t="s">
        <v>1430</v>
      </c>
      <c r="C457" s="215"/>
      <c r="D457" s="207" t="s">
        <v>119</v>
      </c>
      <c r="E457" s="212">
        <v>535000</v>
      </c>
      <c r="F457" s="251"/>
    </row>
    <row r="458" spans="1:6" s="25" customFormat="1" ht="21.75" customHeight="1">
      <c r="A458" s="209"/>
      <c r="B458" s="224" t="s">
        <v>1431</v>
      </c>
      <c r="C458" s="215"/>
      <c r="D458" s="207" t="s">
        <v>119</v>
      </c>
      <c r="E458" s="212">
        <v>840000</v>
      </c>
      <c r="F458" s="251"/>
    </row>
    <row r="459" spans="1:6" s="25" customFormat="1" ht="21.75" customHeight="1">
      <c r="A459" s="209"/>
      <c r="B459" s="224" t="s">
        <v>1432</v>
      </c>
      <c r="C459" s="215"/>
      <c r="D459" s="207" t="s">
        <v>119</v>
      </c>
      <c r="E459" s="212">
        <v>1150000</v>
      </c>
      <c r="F459" s="251"/>
    </row>
    <row r="460" spans="1:6" s="25" customFormat="1" ht="21.75" customHeight="1">
      <c r="A460" s="253" t="s">
        <v>700</v>
      </c>
      <c r="B460" s="649" t="s">
        <v>1434</v>
      </c>
      <c r="C460" s="650"/>
      <c r="D460" s="651"/>
      <c r="E460" s="653"/>
      <c r="F460" s="251"/>
    </row>
    <row r="461" spans="1:6" s="25" customFormat="1" ht="21.75" customHeight="1">
      <c r="A461" s="253"/>
      <c r="B461" s="648" t="s">
        <v>1435</v>
      </c>
      <c r="C461" s="650"/>
      <c r="D461" s="652" t="s">
        <v>482</v>
      </c>
      <c r="E461" s="653">
        <v>120000</v>
      </c>
      <c r="F461" s="251"/>
    </row>
    <row r="462" spans="1:6" s="25" customFormat="1" ht="21.75" customHeight="1">
      <c r="A462" s="253"/>
      <c r="B462" s="648" t="s">
        <v>1436</v>
      </c>
      <c r="C462" s="650"/>
      <c r="D462" s="207" t="s">
        <v>119</v>
      </c>
      <c r="E462" s="653">
        <v>130000</v>
      </c>
      <c r="F462" s="251"/>
    </row>
    <row r="463" spans="1:6" s="25" customFormat="1" ht="21.75" customHeight="1">
      <c r="A463" s="253"/>
      <c r="B463" s="648" t="s">
        <v>1437</v>
      </c>
      <c r="C463" s="650"/>
      <c r="D463" s="207" t="s">
        <v>119</v>
      </c>
      <c r="E463" s="653">
        <v>150000</v>
      </c>
      <c r="F463" s="251"/>
    </row>
    <row r="464" spans="1:6" s="25" customFormat="1" ht="21.75" customHeight="1">
      <c r="A464" s="253"/>
      <c r="B464" s="648" t="s">
        <v>1438</v>
      </c>
      <c r="C464" s="650"/>
      <c r="D464" s="207" t="s">
        <v>119</v>
      </c>
      <c r="E464" s="653">
        <v>205000</v>
      </c>
      <c r="F464" s="251"/>
    </row>
    <row r="465" spans="1:6" s="25" customFormat="1" ht="21.75" customHeight="1">
      <c r="A465" s="253"/>
      <c r="B465" s="648" t="s">
        <v>1439</v>
      </c>
      <c r="C465" s="650"/>
      <c r="D465" s="207" t="s">
        <v>119</v>
      </c>
      <c r="E465" s="653">
        <v>265000</v>
      </c>
      <c r="F465" s="251"/>
    </row>
    <row r="466" spans="1:6" s="25" customFormat="1" ht="65.25" customHeight="1">
      <c r="A466" s="253">
        <v>2</v>
      </c>
      <c r="B466" s="1046" t="s">
        <v>1630</v>
      </c>
      <c r="C466" s="1047"/>
      <c r="D466" s="1047"/>
      <c r="E466" s="1047"/>
      <c r="F466" s="1048"/>
    </row>
    <row r="467" spans="1:6" s="25" customFormat="1" ht="21.75" customHeight="1">
      <c r="A467" s="209"/>
      <c r="B467" s="224" t="s">
        <v>760</v>
      </c>
      <c r="C467" s="215" t="s">
        <v>345</v>
      </c>
      <c r="D467" s="207" t="s">
        <v>155</v>
      </c>
      <c r="E467" s="212"/>
      <c r="F467" s="212">
        <v>586000</v>
      </c>
    </row>
    <row r="468" spans="1:6" s="47" customFormat="1" ht="21.75" customHeight="1">
      <c r="A468" s="209"/>
      <c r="B468" s="224" t="s">
        <v>761</v>
      </c>
      <c r="C468" s="215" t="s">
        <v>119</v>
      </c>
      <c r="D468" s="207" t="s">
        <v>119</v>
      </c>
      <c r="E468" s="212"/>
      <c r="F468" s="212">
        <v>803000</v>
      </c>
    </row>
    <row r="469" spans="1:6" s="25" customFormat="1" ht="21.75" customHeight="1">
      <c r="A469" s="209"/>
      <c r="B469" s="224" t="s">
        <v>762</v>
      </c>
      <c r="C469" s="215" t="s">
        <v>119</v>
      </c>
      <c r="D469" s="207" t="s">
        <v>119</v>
      </c>
      <c r="E469" s="212"/>
      <c r="F469" s="212">
        <v>951000</v>
      </c>
    </row>
    <row r="470" spans="1:6" s="25" customFormat="1" ht="21.75" customHeight="1">
      <c r="A470" s="209"/>
      <c r="B470" s="224" t="s">
        <v>763</v>
      </c>
      <c r="C470" s="215" t="s">
        <v>119</v>
      </c>
      <c r="D470" s="207" t="s">
        <v>119</v>
      </c>
      <c r="E470" s="212"/>
      <c r="F470" s="212">
        <v>1420000</v>
      </c>
    </row>
    <row r="471" spans="1:6" s="25" customFormat="1" ht="21.75" customHeight="1">
      <c r="A471" s="209"/>
      <c r="B471" s="224" t="s">
        <v>764</v>
      </c>
      <c r="C471" s="215" t="s">
        <v>119</v>
      </c>
      <c r="D471" s="207" t="s">
        <v>119</v>
      </c>
      <c r="E471" s="212"/>
      <c r="F471" s="212">
        <v>3233000</v>
      </c>
    </row>
    <row r="472" spans="1:6" s="25" customFormat="1" ht="21.75" customHeight="1">
      <c r="A472" s="209"/>
      <c r="B472" s="224" t="s">
        <v>765</v>
      </c>
      <c r="C472" s="215" t="s">
        <v>119</v>
      </c>
      <c r="D472" s="207" t="s">
        <v>119</v>
      </c>
      <c r="E472" s="212"/>
      <c r="F472" s="212">
        <v>639000</v>
      </c>
    </row>
    <row r="473" spans="1:6" s="25" customFormat="1" ht="21.75" customHeight="1">
      <c r="A473" s="209"/>
      <c r="B473" s="224" t="s">
        <v>766</v>
      </c>
      <c r="C473" s="215" t="s">
        <v>119</v>
      </c>
      <c r="D473" s="207" t="s">
        <v>119</v>
      </c>
      <c r="E473" s="212"/>
      <c r="F473" s="212">
        <v>835000</v>
      </c>
    </row>
    <row r="474" spans="1:6" s="25" customFormat="1" ht="21.75" customHeight="1">
      <c r="A474" s="209"/>
      <c r="B474" s="224" t="s">
        <v>767</v>
      </c>
      <c r="C474" s="215" t="s">
        <v>119</v>
      </c>
      <c r="D474" s="207" t="s">
        <v>119</v>
      </c>
      <c r="E474" s="212"/>
      <c r="F474" s="212">
        <v>1017000</v>
      </c>
    </row>
    <row r="475" spans="1:6" s="25" customFormat="1" ht="21.75" customHeight="1">
      <c r="A475" s="209"/>
      <c r="B475" s="224" t="s">
        <v>768</v>
      </c>
      <c r="C475" s="215" t="s">
        <v>119</v>
      </c>
      <c r="D475" s="207" t="s">
        <v>119</v>
      </c>
      <c r="E475" s="212"/>
      <c r="F475" s="212">
        <v>1490000</v>
      </c>
    </row>
    <row r="476" spans="1:6" s="25" customFormat="1" ht="21.75" customHeight="1">
      <c r="A476" s="209"/>
      <c r="B476" s="224" t="s">
        <v>769</v>
      </c>
      <c r="C476" s="215" t="s">
        <v>119</v>
      </c>
      <c r="D476" s="207" t="s">
        <v>119</v>
      </c>
      <c r="E476" s="212"/>
      <c r="F476" s="212">
        <v>3456000</v>
      </c>
    </row>
    <row r="477" spans="1:6" s="25" customFormat="1" ht="21.75" customHeight="1">
      <c r="A477" s="209"/>
      <c r="B477" s="224" t="s">
        <v>770</v>
      </c>
      <c r="C477" s="215" t="s">
        <v>119</v>
      </c>
      <c r="D477" s="207" t="s">
        <v>119</v>
      </c>
      <c r="E477" s="212"/>
      <c r="F477" s="212">
        <v>564000</v>
      </c>
    </row>
    <row r="478" spans="1:6" s="25" customFormat="1" ht="21.75" customHeight="1">
      <c r="A478" s="209"/>
      <c r="B478" s="224" t="s">
        <v>771</v>
      </c>
      <c r="C478" s="215" t="s">
        <v>119</v>
      </c>
      <c r="D478" s="207" t="s">
        <v>119</v>
      </c>
      <c r="E478" s="212"/>
      <c r="F478" s="212">
        <v>762000</v>
      </c>
    </row>
    <row r="479" spans="1:6" s="25" customFormat="1" ht="21.75" customHeight="1">
      <c r="A479" s="209"/>
      <c r="B479" s="224" t="s">
        <v>772</v>
      </c>
      <c r="C479" s="215" t="s">
        <v>119</v>
      </c>
      <c r="D479" s="207" t="s">
        <v>119</v>
      </c>
      <c r="E479" s="212"/>
      <c r="F479" s="212">
        <v>885000</v>
      </c>
    </row>
    <row r="480" spans="1:6" s="25" customFormat="1" ht="21.75" customHeight="1">
      <c r="A480" s="209"/>
      <c r="B480" s="224" t="s">
        <v>773</v>
      </c>
      <c r="C480" s="215" t="s">
        <v>119</v>
      </c>
      <c r="D480" s="207" t="s">
        <v>119</v>
      </c>
      <c r="E480" s="212"/>
      <c r="F480" s="212">
        <v>1320000</v>
      </c>
    </row>
    <row r="481" spans="1:6" s="25" customFormat="1" ht="21.75" customHeight="1">
      <c r="A481" s="209"/>
      <c r="B481" s="224" t="s">
        <v>774</v>
      </c>
      <c r="C481" s="215" t="s">
        <v>119</v>
      </c>
      <c r="D481" s="207" t="s">
        <v>119</v>
      </c>
      <c r="E481" s="212"/>
      <c r="F481" s="212">
        <v>2847000</v>
      </c>
    </row>
    <row r="482" spans="1:6" s="25" customFormat="1" ht="38.25" customHeight="1">
      <c r="A482" s="209">
        <v>3</v>
      </c>
      <c r="B482" s="1007" t="s">
        <v>321</v>
      </c>
      <c r="C482" s="1008"/>
      <c r="D482" s="1008"/>
      <c r="E482" s="1008"/>
      <c r="F482" s="1009"/>
    </row>
    <row r="483" spans="1:6" s="25" customFormat="1" ht="33">
      <c r="A483" s="209"/>
      <c r="B483" s="234" t="s">
        <v>401</v>
      </c>
      <c r="C483" s="228" t="s">
        <v>1110</v>
      </c>
      <c r="D483" s="207" t="s">
        <v>155</v>
      </c>
      <c r="E483" s="212"/>
      <c r="F483" s="254">
        <v>320900</v>
      </c>
    </row>
    <row r="484" spans="1:6" s="25" customFormat="1" ht="21.75" customHeight="1">
      <c r="A484" s="209"/>
      <c r="B484" s="216" t="s">
        <v>402</v>
      </c>
      <c r="C484" s="215" t="s">
        <v>119</v>
      </c>
      <c r="D484" s="207" t="s">
        <v>119</v>
      </c>
      <c r="E484" s="212"/>
      <c r="F484" s="254">
        <v>404300</v>
      </c>
    </row>
    <row r="485" spans="1:6" s="25" customFormat="1" ht="21.75" customHeight="1">
      <c r="A485" s="209"/>
      <c r="B485" s="216" t="s">
        <v>403</v>
      </c>
      <c r="C485" s="215" t="s">
        <v>119</v>
      </c>
      <c r="D485" s="207" t="s">
        <v>119</v>
      </c>
      <c r="E485" s="212"/>
      <c r="F485" s="254">
        <v>539900</v>
      </c>
    </row>
    <row r="486" spans="1:6" s="25" customFormat="1" ht="21.75" customHeight="1">
      <c r="A486" s="209"/>
      <c r="B486" s="216" t="s">
        <v>405</v>
      </c>
      <c r="C486" s="215" t="s">
        <v>119</v>
      </c>
      <c r="D486" s="207" t="s">
        <v>119</v>
      </c>
      <c r="E486" s="212"/>
      <c r="F486" s="254">
        <v>627100</v>
      </c>
    </row>
    <row r="487" spans="1:6" s="25" customFormat="1" ht="21.75" customHeight="1">
      <c r="A487" s="209"/>
      <c r="B487" s="216" t="s">
        <v>404</v>
      </c>
      <c r="C487" s="215" t="s">
        <v>119</v>
      </c>
      <c r="D487" s="207" t="s">
        <v>119</v>
      </c>
      <c r="E487" s="212"/>
      <c r="F487" s="254">
        <v>842500</v>
      </c>
    </row>
    <row r="488" spans="1:6" s="25" customFormat="1" ht="21.75" customHeight="1">
      <c r="A488" s="209"/>
      <c r="B488" s="216" t="s">
        <v>406</v>
      </c>
      <c r="C488" s="215" t="s">
        <v>119</v>
      </c>
      <c r="D488" s="207" t="s">
        <v>119</v>
      </c>
      <c r="E488" s="212"/>
      <c r="F488" s="254">
        <v>952500</v>
      </c>
    </row>
    <row r="489" spans="1:6" s="25" customFormat="1" ht="21.75" customHeight="1">
      <c r="A489" s="209"/>
      <c r="B489" s="216" t="s">
        <v>407</v>
      </c>
      <c r="C489" s="215" t="s">
        <v>119</v>
      </c>
      <c r="D489" s="207" t="s">
        <v>119</v>
      </c>
      <c r="E489" s="212"/>
      <c r="F489" s="254">
        <v>1479200</v>
      </c>
    </row>
    <row r="490" spans="1:6" s="25" customFormat="1" ht="21.75" customHeight="1">
      <c r="A490" s="209"/>
      <c r="B490" s="216" t="s">
        <v>408</v>
      </c>
      <c r="C490" s="215" t="s">
        <v>119</v>
      </c>
      <c r="D490" s="207" t="s">
        <v>119</v>
      </c>
      <c r="E490" s="212"/>
      <c r="F490" s="254">
        <v>326600</v>
      </c>
    </row>
    <row r="491" spans="1:6" s="25" customFormat="1" ht="21.75" customHeight="1">
      <c r="A491" s="209"/>
      <c r="B491" s="234" t="s">
        <v>409</v>
      </c>
      <c r="C491" s="215" t="s">
        <v>119</v>
      </c>
      <c r="D491" s="207" t="s">
        <v>119</v>
      </c>
      <c r="E491" s="212"/>
      <c r="F491" s="254">
        <v>421600</v>
      </c>
    </row>
    <row r="492" spans="1:6" s="25" customFormat="1" ht="21.75" customHeight="1">
      <c r="A492" s="209"/>
      <c r="B492" s="216" t="s">
        <v>410</v>
      </c>
      <c r="C492" s="215" t="s">
        <v>119</v>
      </c>
      <c r="D492" s="207" t="s">
        <v>119</v>
      </c>
      <c r="E492" s="212"/>
      <c r="F492" s="254">
        <v>547100</v>
      </c>
    </row>
    <row r="493" spans="1:6" s="25" customFormat="1" ht="21.75" customHeight="1">
      <c r="A493" s="209"/>
      <c r="B493" s="216" t="s">
        <v>411</v>
      </c>
      <c r="C493" s="215" t="s">
        <v>119</v>
      </c>
      <c r="D493" s="207" t="s">
        <v>119</v>
      </c>
      <c r="E493" s="212"/>
      <c r="F493" s="254">
        <v>651500</v>
      </c>
    </row>
    <row r="494" spans="1:6" s="25" customFormat="1" ht="21.75" customHeight="1">
      <c r="A494" s="209"/>
      <c r="B494" s="216" t="s">
        <v>412</v>
      </c>
      <c r="C494" s="215" t="s">
        <v>119</v>
      </c>
      <c r="D494" s="207" t="s">
        <v>119</v>
      </c>
      <c r="E494" s="212"/>
      <c r="F494" s="254">
        <v>895200</v>
      </c>
    </row>
    <row r="495" spans="1:6" s="25" customFormat="1" ht="21.75" customHeight="1">
      <c r="A495" s="209"/>
      <c r="B495" s="216" t="s">
        <v>413</v>
      </c>
      <c r="C495" s="215" t="s">
        <v>119</v>
      </c>
      <c r="D495" s="207" t="s">
        <v>119</v>
      </c>
      <c r="E495" s="212"/>
      <c r="F495" s="254">
        <v>1044000</v>
      </c>
    </row>
    <row r="496" spans="1:6" s="25" customFormat="1" ht="22.5" customHeight="1">
      <c r="A496" s="209"/>
      <c r="B496" s="431" t="s">
        <v>1374</v>
      </c>
      <c r="C496" s="215" t="s">
        <v>119</v>
      </c>
      <c r="D496" s="207" t="s">
        <v>119</v>
      </c>
      <c r="E496" s="212"/>
      <c r="F496" s="254">
        <v>1580500</v>
      </c>
    </row>
    <row r="497" spans="1:6" s="25" customFormat="1" ht="21.75" customHeight="1">
      <c r="A497" s="209"/>
      <c r="B497" s="234" t="s">
        <v>414</v>
      </c>
      <c r="C497" s="215" t="s">
        <v>119</v>
      </c>
      <c r="D497" s="207" t="s">
        <v>119</v>
      </c>
      <c r="E497" s="212"/>
      <c r="F497" s="254">
        <v>332200</v>
      </c>
    </row>
    <row r="498" spans="1:6" s="25" customFormat="1" ht="24.75" customHeight="1">
      <c r="A498" s="209"/>
      <c r="B498" s="431" t="s">
        <v>415</v>
      </c>
      <c r="C498" s="215" t="s">
        <v>119</v>
      </c>
      <c r="D498" s="207" t="s">
        <v>119</v>
      </c>
      <c r="E498" s="212"/>
      <c r="F498" s="254">
        <v>430400</v>
      </c>
    </row>
    <row r="499" spans="1:6" s="25" customFormat="1" ht="21.75" customHeight="1">
      <c r="A499" s="209"/>
      <c r="B499" s="216" t="s">
        <v>416</v>
      </c>
      <c r="C499" s="215" t="s">
        <v>119</v>
      </c>
      <c r="D499" s="207" t="s">
        <v>119</v>
      </c>
      <c r="E499" s="212"/>
      <c r="F499" s="254">
        <v>601200</v>
      </c>
    </row>
    <row r="500" spans="1:6" s="25" customFormat="1" ht="21.75" customHeight="1">
      <c r="A500" s="209"/>
      <c r="B500" s="216" t="s">
        <v>417</v>
      </c>
      <c r="C500" s="215" t="s">
        <v>119</v>
      </c>
      <c r="D500" s="207" t="s">
        <v>119</v>
      </c>
      <c r="E500" s="212"/>
      <c r="F500" s="254">
        <v>692300</v>
      </c>
    </row>
    <row r="501" spans="1:6" s="25" customFormat="1" ht="21.75" customHeight="1">
      <c r="A501" s="209"/>
      <c r="B501" s="216" t="s">
        <v>418</v>
      </c>
      <c r="C501" s="215" t="s">
        <v>119</v>
      </c>
      <c r="D501" s="207" t="s">
        <v>119</v>
      </c>
      <c r="E501" s="212"/>
      <c r="F501" s="254">
        <v>923400</v>
      </c>
    </row>
    <row r="502" spans="1:6" s="25" customFormat="1" ht="21.75" customHeight="1">
      <c r="A502" s="209"/>
      <c r="B502" s="216" t="s">
        <v>419</v>
      </c>
      <c r="C502" s="215" t="s">
        <v>119</v>
      </c>
      <c r="D502" s="207" t="s">
        <v>119</v>
      </c>
      <c r="E502" s="212"/>
      <c r="F502" s="254">
        <v>1092900</v>
      </c>
    </row>
    <row r="503" spans="1:6" s="25" customFormat="1" ht="21.75" customHeight="1">
      <c r="A503" s="209"/>
      <c r="B503" s="216" t="s">
        <v>871</v>
      </c>
      <c r="C503" s="215" t="s">
        <v>119</v>
      </c>
      <c r="D503" s="207" t="s">
        <v>119</v>
      </c>
      <c r="E503" s="212"/>
      <c r="F503" s="254">
        <v>1621900</v>
      </c>
    </row>
    <row r="504" spans="1:6" s="25" customFormat="1" ht="78.75" customHeight="1">
      <c r="A504" s="438">
        <v>4</v>
      </c>
      <c r="B504" s="998" t="s">
        <v>1541</v>
      </c>
      <c r="C504" s="999"/>
      <c r="D504" s="999"/>
      <c r="E504" s="999"/>
      <c r="F504" s="1000"/>
    </row>
    <row r="505" spans="1:6" s="25" customFormat="1" ht="21.75" customHeight="1">
      <c r="A505" s="675"/>
      <c r="B505" s="676" t="s">
        <v>1542</v>
      </c>
      <c r="C505" s="680" t="s">
        <v>345</v>
      </c>
      <c r="D505" s="207"/>
      <c r="E505" s="677">
        <v>240000</v>
      </c>
      <c r="F505" s="681"/>
    </row>
    <row r="506" spans="1:6" s="25" customFormat="1" ht="21.75" customHeight="1">
      <c r="A506" s="675"/>
      <c r="B506" s="676" t="s">
        <v>1543</v>
      </c>
      <c r="C506" s="680"/>
      <c r="D506" s="207"/>
      <c r="E506" s="677">
        <v>270000</v>
      </c>
      <c r="F506" s="681"/>
    </row>
    <row r="507" spans="1:6" s="25" customFormat="1" ht="21.75" customHeight="1">
      <c r="A507" s="675"/>
      <c r="B507" s="676" t="s">
        <v>1544</v>
      </c>
      <c r="C507" s="680"/>
      <c r="D507" s="207"/>
      <c r="E507" s="677">
        <v>420000</v>
      </c>
      <c r="F507" s="681"/>
    </row>
    <row r="508" spans="1:6" s="25" customFormat="1" ht="21.75" customHeight="1">
      <c r="A508" s="675"/>
      <c r="B508" s="676" t="s">
        <v>1545</v>
      </c>
      <c r="C508" s="680"/>
      <c r="D508" s="207"/>
      <c r="E508" s="677">
        <v>670000</v>
      </c>
      <c r="F508" s="681"/>
    </row>
    <row r="509" spans="1:6" s="25" customFormat="1" ht="21.75" customHeight="1">
      <c r="A509" s="675"/>
      <c r="B509" s="676" t="s">
        <v>1546</v>
      </c>
      <c r="C509" s="680"/>
      <c r="D509" s="207"/>
      <c r="E509" s="677">
        <v>1080000</v>
      </c>
      <c r="F509" s="681"/>
    </row>
    <row r="510" spans="1:6" s="25" customFormat="1" ht="21.75" customHeight="1">
      <c r="A510" s="675"/>
      <c r="B510" s="676" t="s">
        <v>1547</v>
      </c>
      <c r="C510" s="680"/>
      <c r="D510" s="207"/>
      <c r="E510" s="677">
        <v>250000</v>
      </c>
      <c r="F510" s="681"/>
    </row>
    <row r="511" spans="1:6" s="25" customFormat="1" ht="21.75" customHeight="1">
      <c r="A511" s="675"/>
      <c r="B511" s="676" t="s">
        <v>1548</v>
      </c>
      <c r="C511" s="680"/>
      <c r="D511" s="207"/>
      <c r="E511" s="677">
        <v>280000</v>
      </c>
      <c r="F511" s="681"/>
    </row>
    <row r="512" spans="1:6" s="25" customFormat="1" ht="21.75" customHeight="1">
      <c r="A512" s="675"/>
      <c r="B512" s="676" t="s">
        <v>1549</v>
      </c>
      <c r="C512" s="680"/>
      <c r="D512" s="207"/>
      <c r="E512" s="677">
        <v>470000</v>
      </c>
      <c r="F512" s="681"/>
    </row>
    <row r="513" spans="1:6" s="25" customFormat="1" ht="21.75" customHeight="1">
      <c r="A513" s="675"/>
      <c r="B513" s="676" t="s">
        <v>1550</v>
      </c>
      <c r="C513" s="680"/>
      <c r="D513" s="207"/>
      <c r="E513" s="677">
        <v>730000</v>
      </c>
      <c r="F513" s="681"/>
    </row>
    <row r="514" spans="1:6" s="25" customFormat="1" ht="21.75" customHeight="1">
      <c r="A514" s="675"/>
      <c r="B514" s="676" t="s">
        <v>1551</v>
      </c>
      <c r="C514" s="680"/>
      <c r="D514" s="207"/>
      <c r="E514" s="677">
        <v>1160000</v>
      </c>
      <c r="F514" s="681"/>
    </row>
    <row r="515" spans="1:6" s="25" customFormat="1" ht="21.75" customHeight="1">
      <c r="A515" s="675"/>
      <c r="B515" s="676" t="s">
        <v>1552</v>
      </c>
      <c r="C515" s="680"/>
      <c r="D515" s="207"/>
      <c r="E515" s="677">
        <v>260000</v>
      </c>
      <c r="F515" s="681"/>
    </row>
    <row r="516" spans="1:6" s="25" customFormat="1" ht="21.75" customHeight="1">
      <c r="A516" s="675"/>
      <c r="B516" s="676" t="s">
        <v>1553</v>
      </c>
      <c r="C516" s="680"/>
      <c r="D516" s="207"/>
      <c r="E516" s="677">
        <v>290000</v>
      </c>
      <c r="F516" s="681"/>
    </row>
    <row r="517" spans="1:6" s="25" customFormat="1" ht="21.75" customHeight="1">
      <c r="A517" s="675"/>
      <c r="B517" s="676" t="s">
        <v>1554</v>
      </c>
      <c r="C517" s="680"/>
      <c r="D517" s="207"/>
      <c r="E517" s="677">
        <v>500000</v>
      </c>
      <c r="F517" s="681"/>
    </row>
    <row r="518" spans="1:6" s="25" customFormat="1" ht="21.75" customHeight="1">
      <c r="A518" s="675"/>
      <c r="B518" s="676" t="s">
        <v>1555</v>
      </c>
      <c r="C518" s="680"/>
      <c r="D518" s="207"/>
      <c r="E518" s="677">
        <v>850000</v>
      </c>
      <c r="F518" s="681"/>
    </row>
    <row r="519" spans="1:6" s="25" customFormat="1" ht="21.75" customHeight="1">
      <c r="A519" s="675"/>
      <c r="B519" s="676" t="s">
        <v>1556</v>
      </c>
      <c r="C519" s="680"/>
      <c r="D519" s="207"/>
      <c r="E519" s="677">
        <v>1330000</v>
      </c>
      <c r="F519" s="681"/>
    </row>
    <row r="520" spans="1:6" s="25" customFormat="1" ht="42.75" customHeight="1">
      <c r="A520" s="780">
        <v>5</v>
      </c>
      <c r="B520" s="998" t="s">
        <v>1899</v>
      </c>
      <c r="C520" s="999"/>
      <c r="D520" s="999"/>
      <c r="E520" s="999"/>
      <c r="F520" s="1000"/>
    </row>
    <row r="521" spans="1:6" s="25" customFormat="1" ht="28.5" customHeight="1">
      <c r="A521" s="780" t="s">
        <v>694</v>
      </c>
      <c r="B521" s="777" t="s">
        <v>1906</v>
      </c>
      <c r="C521" s="791"/>
      <c r="D521" s="791"/>
      <c r="E521" s="791"/>
      <c r="F521" s="679"/>
    </row>
    <row r="522" spans="1:6" s="25" customFormat="1" ht="24" customHeight="1">
      <c r="A522" s="780"/>
      <c r="B522" s="790" t="s">
        <v>1909</v>
      </c>
      <c r="C522" s="650" t="s">
        <v>345</v>
      </c>
      <c r="D522" s="792" t="s">
        <v>155</v>
      </c>
      <c r="E522" s="793"/>
      <c r="F522" s="794">
        <v>801500</v>
      </c>
    </row>
    <row r="523" spans="1:6" s="25" customFormat="1" ht="27" customHeight="1">
      <c r="A523" s="780"/>
      <c r="B523" s="789" t="s">
        <v>1907</v>
      </c>
      <c r="C523" s="793"/>
      <c r="D523" s="792" t="s">
        <v>155</v>
      </c>
      <c r="E523" s="793"/>
      <c r="F523" s="794">
        <v>870500</v>
      </c>
    </row>
    <row r="524" spans="1:6" s="25" customFormat="1" ht="23.25" customHeight="1">
      <c r="A524" s="780"/>
      <c r="B524" s="789" t="s">
        <v>1908</v>
      </c>
      <c r="C524" s="795"/>
      <c r="D524" s="792" t="s">
        <v>155</v>
      </c>
      <c r="E524" s="795"/>
      <c r="F524" s="794">
        <v>959500</v>
      </c>
    </row>
    <row r="525" spans="1:6" s="25" customFormat="1" ht="21.75" customHeight="1">
      <c r="A525" s="780" t="s">
        <v>695</v>
      </c>
      <c r="B525" s="777" t="s">
        <v>1910</v>
      </c>
      <c r="C525" s="791"/>
      <c r="D525" s="791"/>
      <c r="E525" s="791"/>
      <c r="F525" s="679"/>
    </row>
    <row r="526" spans="1:6" s="25" customFormat="1" ht="21.75" customHeight="1">
      <c r="A526" s="780"/>
      <c r="B526" s="790" t="s">
        <v>1909</v>
      </c>
      <c r="C526" s="650" t="s">
        <v>345</v>
      </c>
      <c r="D526" s="792" t="s">
        <v>155</v>
      </c>
      <c r="E526" s="793"/>
      <c r="F526" s="794">
        <v>1378500</v>
      </c>
    </row>
    <row r="527" spans="1:6" s="25" customFormat="1" ht="21.75" customHeight="1">
      <c r="A527" s="780"/>
      <c r="B527" s="789" t="s">
        <v>1907</v>
      </c>
      <c r="C527" s="793"/>
      <c r="D527" s="792" t="s">
        <v>155</v>
      </c>
      <c r="E527" s="793"/>
      <c r="F527" s="794">
        <v>1484500</v>
      </c>
    </row>
    <row r="528" spans="1:6" s="25" customFormat="1" ht="21.75" customHeight="1">
      <c r="A528" s="780"/>
      <c r="B528" s="789" t="s">
        <v>1908</v>
      </c>
      <c r="C528" s="795"/>
      <c r="D528" s="792" t="s">
        <v>155</v>
      </c>
      <c r="E528" s="795"/>
      <c r="F528" s="794">
        <v>1599500</v>
      </c>
    </row>
    <row r="529" spans="1:6" s="25" customFormat="1" ht="18">
      <c r="A529" s="181" t="s">
        <v>8</v>
      </c>
      <c r="B529" s="351" t="s">
        <v>711</v>
      </c>
      <c r="C529" s="136"/>
      <c r="D529" s="135"/>
      <c r="E529" s="137"/>
      <c r="F529" s="141"/>
    </row>
    <row r="530" spans="1:6" s="25" customFormat="1" ht="64.5" customHeight="1">
      <c r="A530" s="70">
        <v>1</v>
      </c>
      <c r="B530" s="1006" t="s">
        <v>1775</v>
      </c>
      <c r="C530" s="1006"/>
      <c r="D530" s="1006"/>
      <c r="E530" s="1006"/>
      <c r="F530" s="1006"/>
    </row>
    <row r="531" spans="1:6" s="25" customFormat="1" ht="41.25" customHeight="1">
      <c r="A531" s="70"/>
      <c r="B531" s="69" t="s">
        <v>1776</v>
      </c>
      <c r="C531" s="81"/>
      <c r="D531" s="206" t="s">
        <v>155</v>
      </c>
      <c r="E531" s="339">
        <v>240000</v>
      </c>
      <c r="F531" s="740"/>
    </row>
    <row r="532" spans="1:6" s="25" customFormat="1" ht="38.25" customHeight="1">
      <c r="A532" s="204"/>
      <c r="B532" s="69" t="s">
        <v>1778</v>
      </c>
      <c r="C532" s="81"/>
      <c r="D532" s="206" t="s">
        <v>155</v>
      </c>
      <c r="E532" s="339">
        <v>310000</v>
      </c>
      <c r="F532" s="68"/>
    </row>
    <row r="533" spans="1:6" s="25" customFormat="1" ht="39.75" customHeight="1">
      <c r="A533" s="204"/>
      <c r="B533" s="69" t="s">
        <v>1777</v>
      </c>
      <c r="C533" s="81"/>
      <c r="D533" s="206" t="s">
        <v>155</v>
      </c>
      <c r="E533" s="339">
        <v>380000</v>
      </c>
      <c r="F533" s="68"/>
    </row>
    <row r="534" spans="1:6" s="25" customFormat="1" ht="39.75" customHeight="1">
      <c r="A534" s="70">
        <v>2</v>
      </c>
      <c r="B534" s="1059" t="s">
        <v>1950</v>
      </c>
      <c r="C534" s="1059"/>
      <c r="D534" s="1059"/>
      <c r="E534" s="1059"/>
      <c r="F534" s="1059"/>
    </row>
    <row r="535" spans="1:6" s="25" customFormat="1" ht="60.75" customHeight="1">
      <c r="A535" s="70"/>
      <c r="B535" s="69" t="s">
        <v>1948</v>
      </c>
      <c r="C535" s="188"/>
      <c r="D535" s="63" t="s">
        <v>155</v>
      </c>
      <c r="E535" s="71"/>
      <c r="F535" s="72">
        <v>270000</v>
      </c>
    </row>
    <row r="536" spans="1:6" s="25" customFormat="1" ht="60.75" customHeight="1">
      <c r="A536" s="70"/>
      <c r="B536" s="69" t="s">
        <v>1949</v>
      </c>
      <c r="C536" s="188"/>
      <c r="D536" s="63" t="s">
        <v>155</v>
      </c>
      <c r="E536" s="71"/>
      <c r="F536" s="72">
        <v>290000</v>
      </c>
    </row>
    <row r="537" spans="1:6" s="25" customFormat="1" ht="39.75" customHeight="1">
      <c r="A537" s="317">
        <v>3</v>
      </c>
      <c r="B537" s="1050" t="s">
        <v>1660</v>
      </c>
      <c r="C537" s="1051"/>
      <c r="D537" s="1051"/>
      <c r="E537" s="1051"/>
      <c r="F537" s="1052"/>
    </row>
    <row r="538" spans="1:6" s="25" customFormat="1" ht="21.75" customHeight="1">
      <c r="A538" s="318"/>
      <c r="B538" s="67" t="s">
        <v>853</v>
      </c>
      <c r="C538" s="319" t="s">
        <v>393</v>
      </c>
      <c r="D538" s="63" t="s">
        <v>119</v>
      </c>
      <c r="E538" s="71"/>
      <c r="F538" s="71">
        <v>295000</v>
      </c>
    </row>
    <row r="539" spans="1:6" s="25" customFormat="1" ht="21.75" customHeight="1">
      <c r="A539" s="318"/>
      <c r="B539" s="67" t="s">
        <v>854</v>
      </c>
      <c r="C539" s="188" t="s">
        <v>119</v>
      </c>
      <c r="D539" s="63" t="s">
        <v>119</v>
      </c>
      <c r="E539" s="71"/>
      <c r="F539" s="71">
        <v>365000</v>
      </c>
    </row>
    <row r="540" spans="1:6" s="25" customFormat="1" ht="21.75" customHeight="1">
      <c r="A540" s="318"/>
      <c r="B540" s="67" t="s">
        <v>855</v>
      </c>
      <c r="C540" s="188" t="s">
        <v>119</v>
      </c>
      <c r="D540" s="63" t="s">
        <v>119</v>
      </c>
      <c r="E540" s="71"/>
      <c r="F540" s="71">
        <v>500000</v>
      </c>
    </row>
    <row r="541" spans="1:6" s="25" customFormat="1" ht="21.75" customHeight="1" hidden="1">
      <c r="A541" s="318"/>
      <c r="B541" s="67" t="s">
        <v>65</v>
      </c>
      <c r="C541" s="188" t="s">
        <v>119</v>
      </c>
      <c r="D541" s="63" t="s">
        <v>119</v>
      </c>
      <c r="E541" s="71"/>
      <c r="F541" s="71">
        <v>240000</v>
      </c>
    </row>
    <row r="542" spans="1:6" s="25" customFormat="1" ht="21.75" customHeight="1" hidden="1">
      <c r="A542" s="318"/>
      <c r="B542" s="67" t="s">
        <v>66</v>
      </c>
      <c r="C542" s="188" t="s">
        <v>119</v>
      </c>
      <c r="D542" s="63" t="s">
        <v>119</v>
      </c>
      <c r="E542" s="71"/>
      <c r="F542" s="71">
        <v>330000</v>
      </c>
    </row>
    <row r="543" spans="1:6" s="25" customFormat="1" ht="21.75" customHeight="1" hidden="1">
      <c r="A543" s="318"/>
      <c r="B543" s="67" t="s">
        <v>67</v>
      </c>
      <c r="C543" s="188" t="s">
        <v>119</v>
      </c>
      <c r="D543" s="63" t="s">
        <v>119</v>
      </c>
      <c r="E543" s="71"/>
      <c r="F543" s="71">
        <v>469000</v>
      </c>
    </row>
    <row r="544" spans="1:6" s="25" customFormat="1" ht="21.75" customHeight="1" hidden="1">
      <c r="A544" s="318"/>
      <c r="B544" s="67" t="s">
        <v>68</v>
      </c>
      <c r="C544" s="188" t="s">
        <v>119</v>
      </c>
      <c r="D544" s="63" t="s">
        <v>119</v>
      </c>
      <c r="E544" s="71"/>
      <c r="F544" s="71">
        <v>600000</v>
      </c>
    </row>
    <row r="545" spans="1:6" s="433" customFormat="1" ht="46.5" customHeight="1" hidden="1">
      <c r="A545" s="432">
        <v>4</v>
      </c>
      <c r="B545" s="995" t="s">
        <v>1900</v>
      </c>
      <c r="C545" s="996"/>
      <c r="D545" s="996"/>
      <c r="E545" s="996"/>
      <c r="F545" s="997"/>
    </row>
    <row r="546" spans="1:6" s="25" customFormat="1" ht="33" customHeight="1" hidden="1">
      <c r="A546" s="320"/>
      <c r="B546" s="321" t="s">
        <v>675</v>
      </c>
      <c r="C546" s="322" t="s">
        <v>329</v>
      </c>
      <c r="D546" s="323"/>
      <c r="E546" s="324"/>
      <c r="F546" s="325"/>
    </row>
    <row r="547" spans="1:6" s="25" customFormat="1" ht="21.75" customHeight="1" hidden="1">
      <c r="A547" s="326"/>
      <c r="B547" s="69" t="s">
        <v>330</v>
      </c>
      <c r="C547" s="319"/>
      <c r="D547" s="206" t="s">
        <v>155</v>
      </c>
      <c r="E547" s="68">
        <v>53300</v>
      </c>
      <c r="F547" s="203"/>
    </row>
    <row r="548" spans="1:6" s="25" customFormat="1" ht="21.75" customHeight="1" hidden="1">
      <c r="A548" s="326"/>
      <c r="B548" s="69" t="s">
        <v>331</v>
      </c>
      <c r="C548" s="319"/>
      <c r="D548" s="206" t="s">
        <v>119</v>
      </c>
      <c r="E548" s="68">
        <v>73000</v>
      </c>
      <c r="F548" s="203"/>
    </row>
    <row r="549" spans="1:6" s="25" customFormat="1" ht="21.75" customHeight="1" hidden="1">
      <c r="A549" s="326"/>
      <c r="B549" s="69" t="s">
        <v>332</v>
      </c>
      <c r="C549" s="319"/>
      <c r="D549" s="206" t="s">
        <v>119</v>
      </c>
      <c r="E549" s="68">
        <v>101100</v>
      </c>
      <c r="F549" s="203"/>
    </row>
    <row r="550" spans="1:6" s="25" customFormat="1" ht="21.75" customHeight="1" hidden="1">
      <c r="A550" s="781"/>
      <c r="B550" s="69" t="s">
        <v>1901</v>
      </c>
      <c r="C550" s="782"/>
      <c r="D550" s="206" t="s">
        <v>119</v>
      </c>
      <c r="E550" s="784">
        <v>204400</v>
      </c>
      <c r="F550" s="71"/>
    </row>
    <row r="551" spans="1:6" s="25" customFormat="1" ht="21.75" customHeight="1" hidden="1">
      <c r="A551" s="781"/>
      <c r="B551" s="69" t="s">
        <v>1902</v>
      </c>
      <c r="C551" s="783"/>
      <c r="D551" s="206" t="s">
        <v>119</v>
      </c>
      <c r="E551" s="785">
        <v>208900</v>
      </c>
      <c r="F551" s="71"/>
    </row>
    <row r="552" spans="1:6" s="25" customFormat="1" ht="80.25" customHeight="1">
      <c r="A552" s="682">
        <v>4</v>
      </c>
      <c r="B552" s="995" t="s">
        <v>1947</v>
      </c>
      <c r="C552" s="996"/>
      <c r="D552" s="996"/>
      <c r="E552" s="996"/>
      <c r="F552" s="997"/>
    </row>
    <row r="553" spans="1:6" s="25" customFormat="1" ht="21.75" customHeight="1">
      <c r="A553" s="683"/>
      <c r="B553" s="684" t="s">
        <v>1967</v>
      </c>
      <c r="C553" s="319" t="s">
        <v>1557</v>
      </c>
      <c r="D553" s="206"/>
      <c r="E553" s="685">
        <v>220000</v>
      </c>
      <c r="F553" s="203"/>
    </row>
    <row r="554" spans="1:6" s="25" customFormat="1" ht="21.75" customHeight="1">
      <c r="A554" s="683"/>
      <c r="B554" s="684" t="s">
        <v>1968</v>
      </c>
      <c r="C554" s="319"/>
      <c r="D554" s="206"/>
      <c r="E554" s="685">
        <v>275000</v>
      </c>
      <c r="F554" s="203"/>
    </row>
    <row r="555" spans="1:6" s="25" customFormat="1" ht="21.75" customHeight="1">
      <c r="A555" s="683"/>
      <c r="B555" s="684" t="s">
        <v>1970</v>
      </c>
      <c r="C555" s="319"/>
      <c r="D555" s="206"/>
      <c r="E555" s="685">
        <v>360000</v>
      </c>
      <c r="F555" s="203"/>
    </row>
    <row r="556" spans="1:6" s="25" customFormat="1" ht="21.75" customHeight="1">
      <c r="A556" s="683"/>
      <c r="B556" s="684" t="s">
        <v>1969</v>
      </c>
      <c r="C556" s="319"/>
      <c r="D556" s="206"/>
      <c r="E556" s="685">
        <v>575000</v>
      </c>
      <c r="F556" s="203"/>
    </row>
    <row r="557" spans="1:6" s="25" customFormat="1" ht="19.5" customHeight="1">
      <c r="A557" s="181" t="s">
        <v>697</v>
      </c>
      <c r="B557" s="442" t="s">
        <v>904</v>
      </c>
      <c r="C557" s="136"/>
      <c r="D557" s="135"/>
      <c r="E557" s="137"/>
      <c r="F557" s="141"/>
    </row>
    <row r="558" spans="1:6" s="25" customFormat="1" ht="42.75" customHeight="1">
      <c r="A558" s="432">
        <v>1</v>
      </c>
      <c r="B558" s="1053" t="s">
        <v>1942</v>
      </c>
      <c r="C558" s="1054"/>
      <c r="D558" s="1054"/>
      <c r="E558" s="1054"/>
      <c r="F558" s="1055"/>
    </row>
    <row r="559" spans="1:6" s="25" customFormat="1" ht="18" customHeight="1">
      <c r="A559" s="447" t="s">
        <v>694</v>
      </c>
      <c r="B559" s="1060" t="s">
        <v>1382</v>
      </c>
      <c r="C559" s="987"/>
      <c r="D559" s="987"/>
      <c r="E559" s="987"/>
      <c r="F559" s="988"/>
    </row>
    <row r="560" spans="1:6" s="25" customFormat="1" ht="18" customHeight="1">
      <c r="A560" s="536"/>
      <c r="B560" s="533" t="s">
        <v>905</v>
      </c>
      <c r="C560" s="502"/>
      <c r="D560" s="503" t="s">
        <v>934</v>
      </c>
      <c r="E560" s="502"/>
      <c r="F560" s="630">
        <v>467000</v>
      </c>
    </row>
    <row r="561" spans="1:6" s="25" customFormat="1" ht="18" customHeight="1">
      <c r="A561" s="536"/>
      <c r="B561" s="533" t="s">
        <v>906</v>
      </c>
      <c r="C561" s="502"/>
      <c r="D561" s="503" t="s">
        <v>934</v>
      </c>
      <c r="E561" s="502"/>
      <c r="F561" s="630">
        <v>625000</v>
      </c>
    </row>
    <row r="562" spans="1:6" s="25" customFormat="1" ht="18" customHeight="1">
      <c r="A562" s="536"/>
      <c r="B562" s="533" t="s">
        <v>907</v>
      </c>
      <c r="C562" s="502"/>
      <c r="D562" s="503" t="s">
        <v>934</v>
      </c>
      <c r="E562" s="502"/>
      <c r="F562" s="630">
        <v>699000</v>
      </c>
    </row>
    <row r="563" spans="1:6" s="25" customFormat="1" ht="18" customHeight="1">
      <c r="A563" s="536"/>
      <c r="B563" s="533" t="s">
        <v>908</v>
      </c>
      <c r="C563" s="502"/>
      <c r="D563" s="503" t="s">
        <v>934</v>
      </c>
      <c r="E563" s="502"/>
      <c r="F563" s="630">
        <v>1017000</v>
      </c>
    </row>
    <row r="564" spans="1:6" s="25" customFormat="1" ht="18" customHeight="1">
      <c r="A564" s="536"/>
      <c r="B564" s="533" t="s">
        <v>909</v>
      </c>
      <c r="C564" s="502"/>
      <c r="D564" s="503" t="s">
        <v>934</v>
      </c>
      <c r="E564" s="502"/>
      <c r="F564" s="630">
        <v>1265000</v>
      </c>
    </row>
    <row r="565" spans="1:6" s="25" customFormat="1" ht="18" customHeight="1">
      <c r="A565" s="536"/>
      <c r="B565" s="533" t="s">
        <v>910</v>
      </c>
      <c r="C565" s="502"/>
      <c r="D565" s="503" t="s">
        <v>934</v>
      </c>
      <c r="E565" s="502"/>
      <c r="F565" s="630">
        <v>1383000</v>
      </c>
    </row>
    <row r="566" spans="1:6" s="25" customFormat="1" ht="18" customHeight="1">
      <c r="A566" s="536"/>
      <c r="B566" s="533" t="s">
        <v>911</v>
      </c>
      <c r="C566" s="502"/>
      <c r="D566" s="503" t="s">
        <v>934</v>
      </c>
      <c r="E566" s="502"/>
      <c r="F566" s="630">
        <v>1488000</v>
      </c>
    </row>
    <row r="567" spans="1:6" s="25" customFormat="1" ht="18" customHeight="1">
      <c r="A567" s="536"/>
      <c r="B567" s="533" t="s">
        <v>912</v>
      </c>
      <c r="C567" s="502"/>
      <c r="D567" s="503" t="s">
        <v>934</v>
      </c>
      <c r="E567" s="502"/>
      <c r="F567" s="630">
        <v>1660000</v>
      </c>
    </row>
    <row r="568" spans="1:6" s="25" customFormat="1" ht="18" customHeight="1">
      <c r="A568" s="536"/>
      <c r="B568" s="533" t="s">
        <v>913</v>
      </c>
      <c r="C568" s="502"/>
      <c r="D568" s="503" t="s">
        <v>934</v>
      </c>
      <c r="E568" s="502"/>
      <c r="F568" s="630">
        <v>1235000</v>
      </c>
    </row>
    <row r="569" spans="1:6" s="25" customFormat="1" ht="18" customHeight="1">
      <c r="A569" s="536"/>
      <c r="B569" s="533" t="s">
        <v>914</v>
      </c>
      <c r="C569" s="502"/>
      <c r="D569" s="503" t="s">
        <v>934</v>
      </c>
      <c r="E569" s="502"/>
      <c r="F569" s="630">
        <v>1351000</v>
      </c>
    </row>
    <row r="570" spans="1:6" s="25" customFormat="1" ht="18" customHeight="1">
      <c r="A570" s="536"/>
      <c r="B570" s="533" t="s">
        <v>915</v>
      </c>
      <c r="C570" s="502"/>
      <c r="D570" s="503" t="s">
        <v>934</v>
      </c>
      <c r="E570" s="502"/>
      <c r="F570" s="630">
        <v>1458000</v>
      </c>
    </row>
    <row r="571" spans="1:6" s="25" customFormat="1" ht="18" customHeight="1">
      <c r="A571" s="536"/>
      <c r="B571" s="533" t="s">
        <v>916</v>
      </c>
      <c r="C571" s="502"/>
      <c r="D571" s="503" t="s">
        <v>934</v>
      </c>
      <c r="E571" s="502"/>
      <c r="F571" s="630">
        <v>1630000</v>
      </c>
    </row>
    <row r="572" spans="1:6" s="25" customFormat="1" ht="18" customHeight="1">
      <c r="A572" s="447" t="s">
        <v>695</v>
      </c>
      <c r="B572" s="986" t="s">
        <v>1383</v>
      </c>
      <c r="C572" s="987"/>
      <c r="D572" s="987"/>
      <c r="E572" s="987"/>
      <c r="F572" s="988"/>
    </row>
    <row r="573" spans="1:6" s="25" customFormat="1" ht="18" customHeight="1">
      <c r="A573" s="536"/>
      <c r="B573" s="533" t="s">
        <v>917</v>
      </c>
      <c r="C573" s="502"/>
      <c r="D573" s="503" t="s">
        <v>935</v>
      </c>
      <c r="E573" s="502"/>
      <c r="F573" s="631">
        <v>22000000</v>
      </c>
    </row>
    <row r="574" spans="1:6" s="25" customFormat="1" ht="18" customHeight="1">
      <c r="A574" s="536"/>
      <c r="B574" s="533" t="s">
        <v>918</v>
      </c>
      <c r="C574" s="502"/>
      <c r="D574" s="503" t="s">
        <v>935</v>
      </c>
      <c r="E574" s="502"/>
      <c r="F574" s="631">
        <v>42500000</v>
      </c>
    </row>
    <row r="575" spans="1:6" s="25" customFormat="1" ht="18" customHeight="1">
      <c r="A575" s="536"/>
      <c r="B575" s="533" t="s">
        <v>919</v>
      </c>
      <c r="C575" s="502"/>
      <c r="D575" s="503" t="s">
        <v>935</v>
      </c>
      <c r="E575" s="502"/>
      <c r="F575" s="631">
        <v>27000000</v>
      </c>
    </row>
    <row r="576" spans="1:6" s="25" customFormat="1" ht="21.75" customHeight="1">
      <c r="A576" s="536"/>
      <c r="B576" s="533" t="s">
        <v>920</v>
      </c>
      <c r="C576" s="206"/>
      <c r="D576" s="503" t="s">
        <v>935</v>
      </c>
      <c r="E576" s="68"/>
      <c r="F576" s="631">
        <v>50000000</v>
      </c>
    </row>
    <row r="577" spans="1:6" s="25" customFormat="1" ht="21" customHeight="1">
      <c r="A577" s="447" t="s">
        <v>699</v>
      </c>
      <c r="B577" s="446" t="s">
        <v>1220</v>
      </c>
      <c r="C577" s="206"/>
      <c r="D577" s="206"/>
      <c r="E577" s="504"/>
      <c r="F577" s="68"/>
    </row>
    <row r="578" spans="1:6" s="25" customFormat="1" ht="21.75" customHeight="1">
      <c r="A578" s="536"/>
      <c r="B578" s="534" t="s">
        <v>936</v>
      </c>
      <c r="C578" s="206"/>
      <c r="D578" s="503" t="s">
        <v>935</v>
      </c>
      <c r="E578" s="504">
        <v>62000000</v>
      </c>
      <c r="F578" s="68"/>
    </row>
    <row r="579" spans="1:6" s="25" customFormat="1" ht="21.75" customHeight="1">
      <c r="A579" s="536"/>
      <c r="B579" s="534" t="s">
        <v>937</v>
      </c>
      <c r="C579" s="206"/>
      <c r="D579" s="503" t="s">
        <v>935</v>
      </c>
      <c r="E579" s="504">
        <v>100000000</v>
      </c>
      <c r="F579" s="68"/>
    </row>
    <row r="580" spans="1:6" s="25" customFormat="1" ht="17.25" customHeight="1">
      <c r="A580" s="447" t="s">
        <v>700</v>
      </c>
      <c r="B580" s="535" t="s">
        <v>921</v>
      </c>
      <c r="C580" s="206"/>
      <c r="D580" s="206" t="s">
        <v>51</v>
      </c>
      <c r="E580" s="68">
        <v>33000</v>
      </c>
      <c r="F580" s="68"/>
    </row>
    <row r="581" spans="1:6" s="25" customFormat="1" ht="17.25" customHeight="1">
      <c r="A581" s="447" t="s">
        <v>701</v>
      </c>
      <c r="B581" s="535" t="s">
        <v>1363</v>
      </c>
      <c r="C581" s="206"/>
      <c r="D581" s="206"/>
      <c r="E581" s="512"/>
      <c r="F581" s="68"/>
    </row>
    <row r="582" spans="1:6" s="179" customFormat="1" ht="21.75" customHeight="1">
      <c r="A582" s="536"/>
      <c r="B582" s="632" t="s">
        <v>922</v>
      </c>
      <c r="C582" s="206"/>
      <c r="D582" s="206" t="s">
        <v>40</v>
      </c>
      <c r="E582" s="633">
        <v>180000</v>
      </c>
      <c r="F582" s="68"/>
    </row>
    <row r="583" spans="1:6" s="179" customFormat="1" ht="21.75" customHeight="1">
      <c r="A583" s="536"/>
      <c r="B583" s="632" t="s">
        <v>923</v>
      </c>
      <c r="C583" s="206"/>
      <c r="D583" s="206" t="s">
        <v>40</v>
      </c>
      <c r="E583" s="633">
        <v>200000</v>
      </c>
      <c r="F583" s="68"/>
    </row>
    <row r="584" spans="1:6" s="179" customFormat="1" ht="21.75" customHeight="1">
      <c r="A584" s="536"/>
      <c r="B584" s="632" t="s">
        <v>924</v>
      </c>
      <c r="C584" s="206"/>
      <c r="D584" s="206" t="s">
        <v>40</v>
      </c>
      <c r="E584" s="633">
        <v>250000</v>
      </c>
      <c r="F584" s="68"/>
    </row>
    <row r="585" spans="1:6" s="179" customFormat="1" ht="21.75" customHeight="1">
      <c r="A585" s="536"/>
      <c r="B585" s="632" t="s">
        <v>925</v>
      </c>
      <c r="C585" s="206"/>
      <c r="D585" s="206" t="s">
        <v>40</v>
      </c>
      <c r="E585" s="633">
        <v>300000</v>
      </c>
      <c r="F585" s="68"/>
    </row>
    <row r="586" spans="1:6" s="179" customFormat="1" ht="21.75" customHeight="1">
      <c r="A586" s="536"/>
      <c r="B586" s="632" t="s">
        <v>926</v>
      </c>
      <c r="C586" s="206"/>
      <c r="D586" s="206" t="s">
        <v>40</v>
      </c>
      <c r="E586" s="633">
        <v>280000</v>
      </c>
      <c r="F586" s="68"/>
    </row>
    <row r="587" spans="1:6" s="179" customFormat="1" ht="21.75" customHeight="1">
      <c r="A587" s="536"/>
      <c r="B587" s="632" t="s">
        <v>927</v>
      </c>
      <c r="C587" s="206"/>
      <c r="D587" s="206" t="s">
        <v>40</v>
      </c>
      <c r="E587" s="633">
        <v>300000</v>
      </c>
      <c r="F587" s="68"/>
    </row>
    <row r="588" spans="1:6" s="179" customFormat="1" ht="21.75" customHeight="1">
      <c r="A588" s="536"/>
      <c r="B588" s="632" t="s">
        <v>928</v>
      </c>
      <c r="C588" s="206"/>
      <c r="D588" s="206" t="s">
        <v>40</v>
      </c>
      <c r="E588" s="633">
        <v>360000</v>
      </c>
      <c r="F588" s="68"/>
    </row>
    <row r="589" spans="1:6" s="179" customFormat="1" ht="21.75" customHeight="1">
      <c r="A589" s="536"/>
      <c r="B589" s="632" t="s">
        <v>929</v>
      </c>
      <c r="C589" s="206"/>
      <c r="D589" s="206" t="s">
        <v>40</v>
      </c>
      <c r="E589" s="633">
        <v>400000</v>
      </c>
      <c r="F589" s="68"/>
    </row>
    <row r="590" spans="1:6" s="179" customFormat="1" ht="21.75" customHeight="1">
      <c r="A590" s="536"/>
      <c r="B590" s="632" t="s">
        <v>930</v>
      </c>
      <c r="C590" s="206"/>
      <c r="D590" s="206" t="s">
        <v>40</v>
      </c>
      <c r="E590" s="633">
        <v>500000</v>
      </c>
      <c r="F590" s="68"/>
    </row>
    <row r="591" spans="1:6" s="179" customFormat="1" ht="21.75" customHeight="1">
      <c r="A591" s="536"/>
      <c r="B591" s="632" t="s">
        <v>931</v>
      </c>
      <c r="C591" s="206"/>
      <c r="D591" s="206" t="s">
        <v>40</v>
      </c>
      <c r="E591" s="633">
        <v>650000</v>
      </c>
      <c r="F591" s="68"/>
    </row>
    <row r="592" spans="1:6" s="179" customFormat="1" ht="21.75" customHeight="1">
      <c r="A592" s="536"/>
      <c r="B592" s="632" t="s">
        <v>1375</v>
      </c>
      <c r="C592" s="206"/>
      <c r="D592" s="206" t="s">
        <v>40</v>
      </c>
      <c r="E592" s="633">
        <v>404000</v>
      </c>
      <c r="F592" s="68"/>
    </row>
    <row r="593" spans="1:6" s="179" customFormat="1" ht="21.75" customHeight="1">
      <c r="A593" s="536"/>
      <c r="B593" s="632" t="s">
        <v>1376</v>
      </c>
      <c r="C593" s="206"/>
      <c r="D593" s="206" t="s">
        <v>40</v>
      </c>
      <c r="E593" s="633">
        <v>602000</v>
      </c>
      <c r="F593" s="68"/>
    </row>
    <row r="594" spans="1:6" s="179" customFormat="1" ht="21.75" customHeight="1">
      <c r="A594" s="536"/>
      <c r="B594" s="632" t="s">
        <v>1377</v>
      </c>
      <c r="C594" s="206"/>
      <c r="D594" s="206" t="s">
        <v>40</v>
      </c>
      <c r="E594" s="633">
        <v>658000</v>
      </c>
      <c r="F594" s="68"/>
    </row>
    <row r="595" spans="1:6" s="179" customFormat="1" ht="21.75" customHeight="1">
      <c r="A595" s="536"/>
      <c r="B595" s="632" t="s">
        <v>1378</v>
      </c>
      <c r="C595" s="206"/>
      <c r="D595" s="206" t="s">
        <v>40</v>
      </c>
      <c r="E595" s="633">
        <v>702000</v>
      </c>
      <c r="F595" s="68"/>
    </row>
    <row r="596" spans="1:6" s="179" customFormat="1" ht="21.75" customHeight="1">
      <c r="A596" s="536"/>
      <c r="B596" s="632" t="s">
        <v>932</v>
      </c>
      <c r="C596" s="206"/>
      <c r="D596" s="206" t="s">
        <v>40</v>
      </c>
      <c r="E596" s="633">
        <v>850000</v>
      </c>
      <c r="F596" s="68"/>
    </row>
    <row r="597" spans="1:6" s="179" customFormat="1" ht="21.75" customHeight="1">
      <c r="A597" s="536"/>
      <c r="B597" s="632" t="s">
        <v>1379</v>
      </c>
      <c r="C597" s="206"/>
      <c r="D597" s="206" t="s">
        <v>934</v>
      </c>
      <c r="E597" s="633">
        <v>1000000</v>
      </c>
      <c r="F597" s="68"/>
    </row>
    <row r="598" spans="1:6" s="179" customFormat="1" ht="21.75" customHeight="1">
      <c r="A598" s="326"/>
      <c r="B598" s="632" t="s">
        <v>933</v>
      </c>
      <c r="C598" s="319"/>
      <c r="D598" s="206" t="s">
        <v>934</v>
      </c>
      <c r="E598" s="633">
        <v>2000000</v>
      </c>
      <c r="F598" s="71"/>
    </row>
    <row r="599" spans="1:6" s="25" customFormat="1" ht="21.75" customHeight="1">
      <c r="A599" s="190" t="s">
        <v>725</v>
      </c>
      <c r="B599" s="352" t="s">
        <v>677</v>
      </c>
      <c r="C599" s="143"/>
      <c r="D599" s="144"/>
      <c r="E599" s="145"/>
      <c r="F599" s="146"/>
    </row>
    <row r="600" spans="1:6" s="25" customFormat="1" ht="42" customHeight="1">
      <c r="A600" s="453">
        <v>1</v>
      </c>
      <c r="B600" s="1049" t="s">
        <v>950</v>
      </c>
      <c r="C600" s="1049"/>
      <c r="D600" s="1049"/>
      <c r="E600" s="1049"/>
      <c r="F600" s="1049"/>
    </row>
    <row r="601" spans="1:6" s="25" customFormat="1" ht="37.5">
      <c r="A601" s="453"/>
      <c r="B601" s="262" t="s">
        <v>951</v>
      </c>
      <c r="C601" s="303"/>
      <c r="D601" s="246" t="s">
        <v>938</v>
      </c>
      <c r="E601" s="273"/>
      <c r="F601" s="273">
        <v>1190000</v>
      </c>
    </row>
    <row r="602" spans="1:6" s="25" customFormat="1" ht="37.5">
      <c r="A602" s="453"/>
      <c r="B602" s="262" t="s">
        <v>952</v>
      </c>
      <c r="C602" s="303"/>
      <c r="D602" s="246" t="s">
        <v>119</v>
      </c>
      <c r="E602" s="273"/>
      <c r="F602" s="273">
        <v>1290000</v>
      </c>
    </row>
    <row r="603" spans="1:6" s="25" customFormat="1" ht="37.5">
      <c r="A603" s="453"/>
      <c r="B603" s="262" t="s">
        <v>953</v>
      </c>
      <c r="C603" s="303"/>
      <c r="D603" s="246" t="s">
        <v>119</v>
      </c>
      <c r="E603" s="273"/>
      <c r="F603" s="273">
        <v>1390000</v>
      </c>
    </row>
    <row r="604" spans="1:6" s="25" customFormat="1" ht="19.5">
      <c r="A604" s="453"/>
      <c r="B604" s="492" t="s">
        <v>26</v>
      </c>
      <c r="C604" s="303"/>
      <c r="D604" s="246" t="s">
        <v>119</v>
      </c>
      <c r="E604" s="273"/>
      <c r="F604" s="273">
        <v>90000</v>
      </c>
    </row>
    <row r="605" spans="1:6" s="25" customFormat="1" ht="24.75" customHeight="1">
      <c r="A605" s="453">
        <v>2</v>
      </c>
      <c r="B605" s="1058" t="s">
        <v>673</v>
      </c>
      <c r="C605" s="1058"/>
      <c r="D605" s="1058"/>
      <c r="E605" s="1058"/>
      <c r="F605" s="1058"/>
    </row>
    <row r="606" spans="1:6" s="25" customFormat="1" ht="37.5">
      <c r="A606" s="454"/>
      <c r="B606" s="262" t="s">
        <v>954</v>
      </c>
      <c r="C606" s="455"/>
      <c r="D606" s="246" t="s">
        <v>938</v>
      </c>
      <c r="E606" s="273"/>
      <c r="F606" s="273">
        <v>1140000</v>
      </c>
    </row>
    <row r="607" spans="1:6" s="25" customFormat="1" ht="37.5">
      <c r="A607" s="454"/>
      <c r="B607" s="262" t="s">
        <v>955</v>
      </c>
      <c r="C607" s="455"/>
      <c r="D607" s="246" t="s">
        <v>938</v>
      </c>
      <c r="E607" s="273"/>
      <c r="F607" s="273">
        <v>1190000</v>
      </c>
    </row>
    <row r="608" spans="1:6" s="25" customFormat="1" ht="37.5">
      <c r="A608" s="454"/>
      <c r="B608" s="262" t="s">
        <v>956</v>
      </c>
      <c r="C608" s="455"/>
      <c r="D608" s="246" t="s">
        <v>938</v>
      </c>
      <c r="E608" s="273"/>
      <c r="F608" s="273">
        <v>1300000</v>
      </c>
    </row>
    <row r="609" spans="1:6" s="25" customFormat="1" ht="22.5">
      <c r="A609" s="454"/>
      <c r="B609" s="263" t="s">
        <v>775</v>
      </c>
      <c r="C609" s="455"/>
      <c r="D609" s="246" t="s">
        <v>12</v>
      </c>
      <c r="E609" s="273"/>
      <c r="F609" s="273">
        <v>1500000</v>
      </c>
    </row>
    <row r="610" spans="1:6" s="25" customFormat="1" ht="21" customHeight="1">
      <c r="A610" s="454"/>
      <c r="B610" s="263" t="s">
        <v>776</v>
      </c>
      <c r="C610" s="455"/>
      <c r="D610" s="246" t="s">
        <v>938</v>
      </c>
      <c r="E610" s="273"/>
      <c r="F610" s="273">
        <v>70000</v>
      </c>
    </row>
    <row r="611" spans="1:6" s="25" customFormat="1" ht="22.5">
      <c r="A611" s="454"/>
      <c r="B611" s="263" t="s">
        <v>777</v>
      </c>
      <c r="C611" s="455"/>
      <c r="D611" s="246" t="s">
        <v>12</v>
      </c>
      <c r="E611" s="273"/>
      <c r="F611" s="273">
        <v>2000000</v>
      </c>
    </row>
    <row r="612" spans="1:6" s="25" customFormat="1" ht="22.5">
      <c r="A612" s="454"/>
      <c r="B612" s="237" t="s">
        <v>778</v>
      </c>
      <c r="C612" s="455"/>
      <c r="D612" s="246" t="s">
        <v>938</v>
      </c>
      <c r="E612" s="273"/>
      <c r="F612" s="273">
        <v>90000</v>
      </c>
    </row>
    <row r="613" spans="1:6" s="25" customFormat="1" ht="45.75" customHeight="1">
      <c r="A613" s="453">
        <v>3</v>
      </c>
      <c r="B613" s="1027" t="s">
        <v>1779</v>
      </c>
      <c r="C613" s="1056"/>
      <c r="D613" s="1056"/>
      <c r="E613" s="1056"/>
      <c r="F613" s="1057"/>
    </row>
    <row r="614" spans="1:6" s="25" customFormat="1" ht="37.5" customHeight="1">
      <c r="A614" s="453" t="s">
        <v>694</v>
      </c>
      <c r="B614" s="1027" t="s">
        <v>1422</v>
      </c>
      <c r="C614" s="1028"/>
      <c r="D614" s="1028"/>
      <c r="E614" s="1028"/>
      <c r="F614" s="1029"/>
    </row>
    <row r="615" spans="1:6" s="25" customFormat="1" ht="19.5" customHeight="1">
      <c r="A615" s="454"/>
      <c r="B615" s="264" t="s">
        <v>1423</v>
      </c>
      <c r="C615" s="455"/>
      <c r="D615" s="246" t="s">
        <v>938</v>
      </c>
      <c r="E615" s="273"/>
      <c r="F615" s="273">
        <v>1235000</v>
      </c>
    </row>
    <row r="616" spans="1:6" s="25" customFormat="1" ht="18" customHeight="1">
      <c r="A616" s="454"/>
      <c r="B616" s="264" t="s">
        <v>1424</v>
      </c>
      <c r="C616" s="455"/>
      <c r="D616" s="246" t="s">
        <v>119</v>
      </c>
      <c r="E616" s="273"/>
      <c r="F616" s="273">
        <v>1290000</v>
      </c>
    </row>
    <row r="617" spans="1:6" s="25" customFormat="1" ht="18" customHeight="1">
      <c r="A617" s="454"/>
      <c r="B617" s="264" t="s">
        <v>1425</v>
      </c>
      <c r="C617" s="455"/>
      <c r="D617" s="246" t="s">
        <v>119</v>
      </c>
      <c r="E617" s="273"/>
      <c r="F617" s="273">
        <v>1380000</v>
      </c>
    </row>
    <row r="618" spans="1:6" s="25" customFormat="1" ht="20.25" customHeight="1">
      <c r="A618" s="454"/>
      <c r="B618" s="264" t="s">
        <v>1486</v>
      </c>
      <c r="C618" s="455"/>
      <c r="D618" s="246" t="s">
        <v>119</v>
      </c>
      <c r="E618" s="273"/>
      <c r="F618" s="273">
        <v>1315000</v>
      </c>
    </row>
    <row r="619" spans="1:6" s="25" customFormat="1" ht="19.5" customHeight="1">
      <c r="A619" s="454"/>
      <c r="B619" s="264" t="s">
        <v>1487</v>
      </c>
      <c r="C619" s="455"/>
      <c r="D619" s="246" t="s">
        <v>119</v>
      </c>
      <c r="E619" s="273"/>
      <c r="F619" s="273">
        <v>1370000</v>
      </c>
    </row>
    <row r="620" spans="1:6" s="25" customFormat="1" ht="20.25" customHeight="1">
      <c r="A620" s="454"/>
      <c r="B620" s="264" t="s">
        <v>1488</v>
      </c>
      <c r="C620" s="455"/>
      <c r="D620" s="246" t="s">
        <v>119</v>
      </c>
      <c r="E620" s="273"/>
      <c r="F620" s="273">
        <v>1460000</v>
      </c>
    </row>
    <row r="621" spans="1:6" s="25" customFormat="1" ht="39" customHeight="1">
      <c r="A621" s="453" t="s">
        <v>695</v>
      </c>
      <c r="B621" s="1027" t="s">
        <v>1426</v>
      </c>
      <c r="C621" s="1028"/>
      <c r="D621" s="1028"/>
      <c r="E621" s="1028"/>
      <c r="F621" s="1029"/>
    </row>
    <row r="622" spans="1:6" s="25" customFormat="1" ht="20.25" customHeight="1">
      <c r="A622" s="454"/>
      <c r="B622" s="264" t="s">
        <v>1423</v>
      </c>
      <c r="C622" s="455"/>
      <c r="D622" s="246" t="s">
        <v>938</v>
      </c>
      <c r="E622" s="273"/>
      <c r="F622" s="273">
        <v>1250000</v>
      </c>
    </row>
    <row r="623" spans="1:6" s="25" customFormat="1" ht="18" customHeight="1">
      <c r="A623" s="454"/>
      <c r="B623" s="264" t="s">
        <v>1424</v>
      </c>
      <c r="C623" s="455"/>
      <c r="D623" s="246" t="s">
        <v>119</v>
      </c>
      <c r="E623" s="273"/>
      <c r="F623" s="273">
        <v>1300000</v>
      </c>
    </row>
    <row r="624" spans="1:6" s="25" customFormat="1" ht="18" customHeight="1">
      <c r="A624" s="454"/>
      <c r="B624" s="264" t="s">
        <v>1425</v>
      </c>
      <c r="C624" s="455"/>
      <c r="D624" s="246" t="s">
        <v>119</v>
      </c>
      <c r="E624" s="273"/>
      <c r="F624" s="273">
        <v>1390000</v>
      </c>
    </row>
    <row r="625" spans="1:6" s="25" customFormat="1" ht="17.25" customHeight="1">
      <c r="A625" s="454"/>
      <c r="B625" s="264" t="s">
        <v>1486</v>
      </c>
      <c r="C625" s="455"/>
      <c r="D625" s="246" t="s">
        <v>119</v>
      </c>
      <c r="E625" s="273"/>
      <c r="F625" s="273">
        <v>1330000</v>
      </c>
    </row>
    <row r="626" spans="1:6" s="25" customFormat="1" ht="17.25" customHeight="1">
      <c r="A626" s="454"/>
      <c r="B626" s="264" t="s">
        <v>1487</v>
      </c>
      <c r="C626" s="455"/>
      <c r="D626" s="246" t="s">
        <v>119</v>
      </c>
      <c r="E626" s="273"/>
      <c r="F626" s="273">
        <v>1380000</v>
      </c>
    </row>
    <row r="627" spans="1:6" s="25" customFormat="1" ht="20.25" customHeight="1">
      <c r="A627" s="454"/>
      <c r="B627" s="264" t="s">
        <v>1488</v>
      </c>
      <c r="C627" s="455"/>
      <c r="D627" s="246" t="s">
        <v>119</v>
      </c>
      <c r="E627" s="273"/>
      <c r="F627" s="273">
        <v>1470000</v>
      </c>
    </row>
    <row r="628" spans="1:6" s="25" customFormat="1" ht="18" customHeight="1">
      <c r="A628" s="454" t="s">
        <v>699</v>
      </c>
      <c r="B628" s="437" t="s">
        <v>899</v>
      </c>
      <c r="C628" s="455"/>
      <c r="D628" s="246" t="s">
        <v>938</v>
      </c>
      <c r="E628" s="273"/>
      <c r="F628" s="273">
        <v>100000</v>
      </c>
    </row>
    <row r="629" spans="1:6" s="25" customFormat="1" ht="18.75">
      <c r="A629" s="454"/>
      <c r="B629" s="264" t="s">
        <v>900</v>
      </c>
      <c r="C629" s="455"/>
      <c r="D629" s="246" t="s">
        <v>12</v>
      </c>
      <c r="E629" s="273"/>
      <c r="F629" s="273">
        <v>2000000</v>
      </c>
    </row>
    <row r="630" spans="1:6" s="25" customFormat="1" ht="41.25" customHeight="1">
      <c r="A630" s="454" t="s">
        <v>700</v>
      </c>
      <c r="B630" s="975" t="s">
        <v>1489</v>
      </c>
      <c r="C630" s="1001"/>
      <c r="D630" s="1001"/>
      <c r="E630" s="1001"/>
      <c r="F630" s="1002"/>
    </row>
    <row r="631" spans="1:6" s="25" customFormat="1" ht="21.75" customHeight="1">
      <c r="A631" s="454"/>
      <c r="B631" s="264" t="s">
        <v>432</v>
      </c>
      <c r="C631" s="455"/>
      <c r="D631" s="246" t="s">
        <v>54</v>
      </c>
      <c r="E631" s="273"/>
      <c r="F631" s="273">
        <v>1547000</v>
      </c>
    </row>
    <row r="632" spans="1:6" s="25" customFormat="1" ht="21.75" customHeight="1">
      <c r="A632" s="454"/>
      <c r="B632" s="264" t="s">
        <v>429</v>
      </c>
      <c r="C632" s="455"/>
      <c r="D632" s="246" t="s">
        <v>54</v>
      </c>
      <c r="E632" s="273"/>
      <c r="F632" s="273">
        <v>1497000</v>
      </c>
    </row>
    <row r="633" spans="1:6" s="25" customFormat="1" ht="21.75" customHeight="1">
      <c r="A633" s="454"/>
      <c r="B633" s="264" t="s">
        <v>430</v>
      </c>
      <c r="C633" s="455"/>
      <c r="D633" s="246" t="s">
        <v>54</v>
      </c>
      <c r="E633" s="273"/>
      <c r="F633" s="273">
        <v>1474000</v>
      </c>
    </row>
    <row r="634" spans="1:6" s="25" customFormat="1" ht="21.75" customHeight="1">
      <c r="A634" s="454"/>
      <c r="B634" s="264" t="s">
        <v>431</v>
      </c>
      <c r="C634" s="455"/>
      <c r="D634" s="246" t="s">
        <v>54</v>
      </c>
      <c r="E634" s="273"/>
      <c r="F634" s="273">
        <v>1415000</v>
      </c>
    </row>
    <row r="635" spans="1:6" s="25" customFormat="1" ht="79.5" customHeight="1">
      <c r="A635" s="686" t="s">
        <v>701</v>
      </c>
      <c r="B635" s="998" t="s">
        <v>1541</v>
      </c>
      <c r="C635" s="999"/>
      <c r="D635" s="999"/>
      <c r="E635" s="999"/>
      <c r="F635" s="1000"/>
    </row>
    <row r="636" spans="1:6" s="25" customFormat="1" ht="21.75" customHeight="1">
      <c r="A636" s="675">
        <v>1</v>
      </c>
      <c r="B636" s="676" t="s">
        <v>1561</v>
      </c>
      <c r="C636" s="455" t="s">
        <v>1564</v>
      </c>
      <c r="D636" s="246" t="s">
        <v>54</v>
      </c>
      <c r="E636" s="677">
        <v>1550000</v>
      </c>
      <c r="F636" s="461"/>
    </row>
    <row r="637" spans="1:6" s="25" customFormat="1" ht="21.75" customHeight="1">
      <c r="A637" s="675">
        <v>2</v>
      </c>
      <c r="B637" s="676" t="s">
        <v>1562</v>
      </c>
      <c r="C637" s="455"/>
      <c r="D637" s="246" t="s">
        <v>54</v>
      </c>
      <c r="E637" s="677">
        <v>1500000</v>
      </c>
      <c r="F637" s="461"/>
    </row>
    <row r="638" spans="1:6" s="25" customFormat="1" ht="21.75" customHeight="1">
      <c r="A638" s="675">
        <v>3</v>
      </c>
      <c r="B638" s="676" t="s">
        <v>1563</v>
      </c>
      <c r="C638" s="455"/>
      <c r="D638" s="246" t="s">
        <v>54</v>
      </c>
      <c r="E638" s="677">
        <v>1450000</v>
      </c>
      <c r="F638" s="461"/>
    </row>
    <row r="639" spans="1:6" s="25" customFormat="1" ht="23.25" customHeight="1">
      <c r="A639" s="190" t="s">
        <v>706</v>
      </c>
      <c r="B639" s="352" t="s">
        <v>1221</v>
      </c>
      <c r="C639" s="455"/>
      <c r="D639" s="537"/>
      <c r="E639" s="273"/>
      <c r="F639" s="273"/>
    </row>
    <row r="640" spans="1:6" s="25" customFormat="1" ht="63" customHeight="1">
      <c r="A640" s="453">
        <v>1</v>
      </c>
      <c r="B640" s="1003" t="s">
        <v>2155</v>
      </c>
      <c r="C640" s="1004"/>
      <c r="D640" s="1004"/>
      <c r="E640" s="1004"/>
      <c r="F640" s="1005"/>
    </row>
    <row r="641" spans="1:6" s="25" customFormat="1" ht="21" customHeight="1">
      <c r="A641" s="454" t="s">
        <v>694</v>
      </c>
      <c r="B641" s="437" t="s">
        <v>1364</v>
      </c>
      <c r="C641" s="455" t="s">
        <v>1052</v>
      </c>
      <c r="D641" s="537" t="s">
        <v>1116</v>
      </c>
      <c r="E641" s="273"/>
      <c r="F641" s="273"/>
    </row>
    <row r="642" spans="1:6" s="25" customFormat="1" ht="21.75" customHeight="1">
      <c r="A642" s="454"/>
      <c r="B642" s="264" t="s">
        <v>1053</v>
      </c>
      <c r="C642" s="246" t="s">
        <v>119</v>
      </c>
      <c r="D642" s="246" t="s">
        <v>119</v>
      </c>
      <c r="E642" s="273"/>
      <c r="F642" s="273">
        <v>47000</v>
      </c>
    </row>
    <row r="643" spans="1:6" s="25" customFormat="1" ht="21.75" customHeight="1">
      <c r="A643" s="454"/>
      <c r="B643" s="264" t="s">
        <v>1054</v>
      </c>
      <c r="C643" s="246" t="s">
        <v>119</v>
      </c>
      <c r="D643" s="246" t="s">
        <v>119</v>
      </c>
      <c r="E643" s="273"/>
      <c r="F643" s="273">
        <v>52000</v>
      </c>
    </row>
    <row r="644" spans="1:6" s="25" customFormat="1" ht="21.75" customHeight="1">
      <c r="A644" s="454"/>
      <c r="B644" s="264" t="s">
        <v>1055</v>
      </c>
      <c r="C644" s="246" t="s">
        <v>119</v>
      </c>
      <c r="D644" s="246" t="s">
        <v>119</v>
      </c>
      <c r="E644" s="273"/>
      <c r="F644" s="273">
        <v>61000</v>
      </c>
    </row>
    <row r="645" spans="1:6" s="25" customFormat="1" ht="21.75" customHeight="1">
      <c r="A645" s="454" t="s">
        <v>695</v>
      </c>
      <c r="B645" s="437" t="s">
        <v>1365</v>
      </c>
      <c r="C645" s="246" t="s">
        <v>119</v>
      </c>
      <c r="D645" s="246" t="s">
        <v>119</v>
      </c>
      <c r="E645" s="273"/>
      <c r="F645" s="273"/>
    </row>
    <row r="646" spans="1:6" s="25" customFormat="1" ht="21.75" customHeight="1">
      <c r="A646" s="454"/>
      <c r="B646" s="264" t="s">
        <v>1053</v>
      </c>
      <c r="C646" s="246" t="s">
        <v>119</v>
      </c>
      <c r="D646" s="246" t="s">
        <v>119</v>
      </c>
      <c r="E646" s="273"/>
      <c r="F646" s="273">
        <v>44000</v>
      </c>
    </row>
    <row r="647" spans="1:6" s="25" customFormat="1" ht="21.75" customHeight="1">
      <c r="A647" s="454"/>
      <c r="B647" s="264" t="s">
        <v>1056</v>
      </c>
      <c r="C647" s="246" t="s">
        <v>119</v>
      </c>
      <c r="D647" s="246" t="s">
        <v>119</v>
      </c>
      <c r="E647" s="273"/>
      <c r="F647" s="273">
        <v>47000</v>
      </c>
    </row>
    <row r="648" spans="1:6" s="25" customFormat="1" ht="21.75" customHeight="1">
      <c r="A648" s="454"/>
      <c r="B648" s="264" t="s">
        <v>1055</v>
      </c>
      <c r="C648" s="246" t="s">
        <v>119</v>
      </c>
      <c r="D648" s="246" t="s">
        <v>119</v>
      </c>
      <c r="E648" s="273"/>
      <c r="F648" s="273">
        <v>55000</v>
      </c>
    </row>
    <row r="649" spans="1:6" s="25" customFormat="1" ht="21.75" customHeight="1">
      <c r="A649" s="456" t="s">
        <v>712</v>
      </c>
      <c r="B649" s="158" t="s">
        <v>713</v>
      </c>
      <c r="C649" s="152"/>
      <c r="D649" s="152"/>
      <c r="E649" s="152"/>
      <c r="F649" s="152"/>
    </row>
    <row r="650" spans="1:6" s="25" customFormat="1" ht="21.75" customHeight="1">
      <c r="A650" s="457" t="s">
        <v>190</v>
      </c>
      <c r="B650" s="189" t="s">
        <v>2097</v>
      </c>
      <c r="C650" s="458"/>
      <c r="D650" s="147"/>
      <c r="E650" s="148"/>
      <c r="F650" s="148"/>
    </row>
    <row r="651" spans="1:6" s="25" customFormat="1" ht="21.75" customHeight="1">
      <c r="A651" s="61">
        <v>1</v>
      </c>
      <c r="B651" s="60" t="s">
        <v>1111</v>
      </c>
      <c r="C651" s="459"/>
      <c r="D651" s="61" t="s">
        <v>289</v>
      </c>
      <c r="E651" s="460"/>
      <c r="F651" s="460">
        <v>23000</v>
      </c>
    </row>
    <row r="652" spans="1:6" s="25" customFormat="1" ht="21.75" customHeight="1">
      <c r="A652" s="61">
        <v>2</v>
      </c>
      <c r="B652" s="60" t="s">
        <v>335</v>
      </c>
      <c r="C652" s="459"/>
      <c r="D652" s="61" t="s">
        <v>119</v>
      </c>
      <c r="E652" s="460"/>
      <c r="F652" s="460">
        <v>30000</v>
      </c>
    </row>
    <row r="653" spans="1:6" s="25" customFormat="1" ht="21.75" customHeight="1">
      <c r="A653" s="61">
        <v>3</v>
      </c>
      <c r="B653" s="60" t="s">
        <v>336</v>
      </c>
      <c r="C653" s="459"/>
      <c r="D653" s="61" t="s">
        <v>119</v>
      </c>
      <c r="E653" s="460"/>
      <c r="F653" s="460">
        <v>40000</v>
      </c>
    </row>
    <row r="654" spans="1:6" s="25" customFormat="1" ht="21.75" customHeight="1">
      <c r="A654" s="61">
        <v>4</v>
      </c>
      <c r="B654" s="60" t="s">
        <v>337</v>
      </c>
      <c r="C654" s="459"/>
      <c r="D654" s="61" t="s">
        <v>119</v>
      </c>
      <c r="E654" s="460"/>
      <c r="F654" s="460">
        <v>65000</v>
      </c>
    </row>
    <row r="655" spans="1:6" s="25" customFormat="1" ht="21.75" customHeight="1">
      <c r="A655" s="61">
        <v>5</v>
      </c>
      <c r="B655" s="60" t="s">
        <v>338</v>
      </c>
      <c r="C655" s="459"/>
      <c r="D655" s="61" t="s">
        <v>119</v>
      </c>
      <c r="E655" s="460"/>
      <c r="F655" s="460">
        <v>85000</v>
      </c>
    </row>
    <row r="656" spans="1:6" s="25" customFormat="1" ht="21.75" customHeight="1">
      <c r="A656" s="61">
        <v>6</v>
      </c>
      <c r="B656" s="60" t="s">
        <v>1843</v>
      </c>
      <c r="C656" s="459"/>
      <c r="D656" s="61" t="s">
        <v>119</v>
      </c>
      <c r="E656" s="460"/>
      <c r="F656" s="460">
        <v>105000</v>
      </c>
    </row>
    <row r="657" spans="1:6" s="25" customFormat="1" ht="21.75" customHeight="1">
      <c r="A657" s="181" t="s">
        <v>8</v>
      </c>
      <c r="B657" s="349" t="s">
        <v>1395</v>
      </c>
      <c r="C657" s="480"/>
      <c r="D657" s="278"/>
      <c r="E657" s="267"/>
      <c r="F657" s="267"/>
    </row>
    <row r="658" spans="1:6" s="25" customFormat="1" ht="21.75" customHeight="1">
      <c r="A658" s="207">
        <v>1</v>
      </c>
      <c r="B658" s="224" t="s">
        <v>1366</v>
      </c>
      <c r="C658" s="215"/>
      <c r="D658" s="207" t="s">
        <v>160</v>
      </c>
      <c r="E658" s="212"/>
      <c r="F658" s="212">
        <v>45000</v>
      </c>
    </row>
    <row r="659" spans="1:6" s="25" customFormat="1" ht="21.75" customHeight="1">
      <c r="A659" s="207">
        <v>2</v>
      </c>
      <c r="B659" s="224" t="s">
        <v>1367</v>
      </c>
      <c r="C659" s="215"/>
      <c r="D659" s="207" t="s">
        <v>119</v>
      </c>
      <c r="E659" s="212"/>
      <c r="F659" s="212">
        <v>35000</v>
      </c>
    </row>
    <row r="660" spans="1:6" s="25" customFormat="1" ht="21.75" customHeight="1">
      <c r="A660" s="207">
        <v>3</v>
      </c>
      <c r="B660" s="224" t="s">
        <v>1368</v>
      </c>
      <c r="C660" s="215"/>
      <c r="D660" s="207" t="s">
        <v>160</v>
      </c>
      <c r="E660" s="212"/>
      <c r="F660" s="212">
        <v>28000</v>
      </c>
    </row>
    <row r="661" spans="1:6" s="25" customFormat="1" ht="21.75" customHeight="1">
      <c r="A661" s="207">
        <v>4</v>
      </c>
      <c r="B661" s="224" t="s">
        <v>1369</v>
      </c>
      <c r="C661" s="215"/>
      <c r="D661" s="207" t="s">
        <v>119</v>
      </c>
      <c r="E661" s="212"/>
      <c r="F661" s="212">
        <v>25000</v>
      </c>
    </row>
    <row r="662" spans="1:6" s="42" customFormat="1" ht="21.75" customHeight="1">
      <c r="A662" s="207">
        <v>5</v>
      </c>
      <c r="B662" s="224" t="s">
        <v>1370</v>
      </c>
      <c r="C662" s="215"/>
      <c r="D662" s="207" t="s">
        <v>119</v>
      </c>
      <c r="E662" s="212"/>
      <c r="F662" s="212">
        <v>14000</v>
      </c>
    </row>
    <row r="663" spans="1:6" s="55" customFormat="1" ht="21.75" customHeight="1">
      <c r="A663" s="181" t="s">
        <v>697</v>
      </c>
      <c r="B663" s="353" t="s">
        <v>715</v>
      </c>
      <c r="C663" s="136"/>
      <c r="D663" s="135"/>
      <c r="E663" s="137"/>
      <c r="F663" s="137"/>
    </row>
    <row r="664" spans="1:6" s="55" customFormat="1" ht="21.75" customHeight="1">
      <c r="A664" s="122">
        <v>1</v>
      </c>
      <c r="B664" s="124" t="s">
        <v>5</v>
      </c>
      <c r="C664" s="121"/>
      <c r="D664" s="122" t="s">
        <v>433</v>
      </c>
      <c r="E664" s="123"/>
      <c r="F664" s="513">
        <v>16</v>
      </c>
    </row>
    <row r="665" spans="1:6" s="55" customFormat="1" ht="21.75" customHeight="1">
      <c r="A665" s="122">
        <v>2</v>
      </c>
      <c r="B665" s="124" t="s">
        <v>4</v>
      </c>
      <c r="C665" s="121"/>
      <c r="D665" s="122" t="s">
        <v>119</v>
      </c>
      <c r="E665" s="123"/>
      <c r="F665" s="513">
        <v>17</v>
      </c>
    </row>
    <row r="666" spans="1:6" s="55" customFormat="1" ht="21.75" customHeight="1">
      <c r="A666" s="122">
        <v>3</v>
      </c>
      <c r="B666" s="124" t="s">
        <v>154</v>
      </c>
      <c r="C666" s="121"/>
      <c r="D666" s="122" t="s">
        <v>119</v>
      </c>
      <c r="E666" s="123"/>
      <c r="F666" s="513">
        <v>18</v>
      </c>
    </row>
    <row r="667" spans="1:6" s="55" customFormat="1" ht="21.75" customHeight="1">
      <c r="A667" s="122">
        <v>4</v>
      </c>
      <c r="B667" s="124" t="s">
        <v>1951</v>
      </c>
      <c r="C667" s="121"/>
      <c r="D667" s="122" t="s">
        <v>119</v>
      </c>
      <c r="E667" s="123"/>
      <c r="F667" s="513">
        <v>20</v>
      </c>
    </row>
    <row r="668" spans="1:6" s="55" customFormat="1" ht="21.75" customHeight="1">
      <c r="A668" s="122">
        <v>5</v>
      </c>
      <c r="B668" s="124" t="s">
        <v>103</v>
      </c>
      <c r="C668" s="121"/>
      <c r="D668" s="122" t="s">
        <v>119</v>
      </c>
      <c r="E668" s="123"/>
      <c r="F668" s="513">
        <v>20</v>
      </c>
    </row>
    <row r="669" spans="1:6" s="55" customFormat="1" ht="21.75" customHeight="1">
      <c r="A669" s="122">
        <v>6</v>
      </c>
      <c r="B669" s="120" t="s">
        <v>174</v>
      </c>
      <c r="C669" s="121"/>
      <c r="D669" s="122" t="s">
        <v>119</v>
      </c>
      <c r="E669" s="123"/>
      <c r="F669" s="513">
        <v>22</v>
      </c>
    </row>
    <row r="670" spans="1:6" s="55" customFormat="1" ht="21.75" customHeight="1">
      <c r="A670" s="122">
        <v>7</v>
      </c>
      <c r="B670" s="124" t="s">
        <v>150</v>
      </c>
      <c r="C670" s="121"/>
      <c r="D670" s="122" t="s">
        <v>119</v>
      </c>
      <c r="E670" s="123"/>
      <c r="F670" s="513">
        <v>7</v>
      </c>
    </row>
    <row r="671" spans="1:6" s="55" customFormat="1" ht="21.75" customHeight="1">
      <c r="A671" s="122">
        <v>8</v>
      </c>
      <c r="B671" s="120" t="s">
        <v>85</v>
      </c>
      <c r="C671" s="121"/>
      <c r="D671" s="122" t="s">
        <v>119</v>
      </c>
      <c r="E671" s="123"/>
      <c r="F671" s="513">
        <v>17</v>
      </c>
    </row>
    <row r="672" spans="1:6" s="25" customFormat="1" ht="21.75" customHeight="1">
      <c r="A672" s="140" t="s">
        <v>717</v>
      </c>
      <c r="B672" s="158" t="s">
        <v>716</v>
      </c>
      <c r="C672" s="139"/>
      <c r="D672" s="139"/>
      <c r="E672" s="139"/>
      <c r="F672" s="139"/>
    </row>
    <row r="673" spans="1:6" s="25" customFormat="1" ht="21.75" customHeight="1">
      <c r="A673" s="354" t="s">
        <v>190</v>
      </c>
      <c r="B673" s="355" t="s">
        <v>718</v>
      </c>
      <c r="C673" s="268"/>
      <c r="D673" s="268"/>
      <c r="E673" s="268"/>
      <c r="F673" s="268"/>
    </row>
    <row r="674" spans="1:6" s="55" customFormat="1" ht="21.75" customHeight="1">
      <c r="A674" s="261">
        <v>1</v>
      </c>
      <c r="B674" s="269" t="s">
        <v>172</v>
      </c>
      <c r="C674" s="270"/>
      <c r="D674" s="270"/>
      <c r="E674" s="270"/>
      <c r="F674" s="270"/>
    </row>
    <row r="675" spans="1:6" s="55" customFormat="1" ht="21.75" customHeight="1">
      <c r="A675" s="261"/>
      <c r="B675" s="271" t="s">
        <v>719</v>
      </c>
      <c r="C675" s="259"/>
      <c r="D675" s="239" t="s">
        <v>159</v>
      </c>
      <c r="E675" s="260"/>
      <c r="F675" s="260">
        <v>4500</v>
      </c>
    </row>
    <row r="676" spans="1:6" s="133" customFormat="1" ht="21.75" customHeight="1">
      <c r="A676" s="261"/>
      <c r="B676" s="271" t="s">
        <v>91</v>
      </c>
      <c r="C676" s="259"/>
      <c r="D676" s="239" t="s">
        <v>159</v>
      </c>
      <c r="E676" s="260"/>
      <c r="F676" s="260">
        <v>2700</v>
      </c>
    </row>
    <row r="677" spans="1:6" s="55" customFormat="1" ht="21.75" customHeight="1">
      <c r="A677" s="261"/>
      <c r="B677" s="271" t="s">
        <v>50</v>
      </c>
      <c r="C677" s="259"/>
      <c r="D677" s="239" t="s">
        <v>159</v>
      </c>
      <c r="E677" s="260"/>
      <c r="F677" s="260">
        <v>2720</v>
      </c>
    </row>
    <row r="678" spans="1:6" s="55" customFormat="1" ht="21.75" customHeight="1">
      <c r="A678" s="261"/>
      <c r="B678" s="271" t="s">
        <v>120</v>
      </c>
      <c r="C678" s="259"/>
      <c r="D678" s="239" t="s">
        <v>53</v>
      </c>
      <c r="E678" s="260"/>
      <c r="F678" s="260">
        <v>115000</v>
      </c>
    </row>
    <row r="679" spans="1:6" s="55" customFormat="1" ht="21.75" customHeight="1">
      <c r="A679" s="261"/>
      <c r="B679" s="271" t="s">
        <v>33</v>
      </c>
      <c r="C679" s="259"/>
      <c r="D679" s="239" t="s">
        <v>53</v>
      </c>
      <c r="E679" s="260"/>
      <c r="F679" s="260">
        <v>130000</v>
      </c>
    </row>
    <row r="680" spans="1:6" s="55" customFormat="1" ht="21.75" customHeight="1">
      <c r="A680" s="261">
        <v>2</v>
      </c>
      <c r="B680" s="975" t="s">
        <v>1925</v>
      </c>
      <c r="C680" s="976"/>
      <c r="D680" s="976"/>
      <c r="E680" s="976"/>
      <c r="F680" s="977"/>
    </row>
    <row r="681" spans="1:6" s="55" customFormat="1" ht="21.75" customHeight="1">
      <c r="A681" s="261"/>
      <c r="B681" s="806" t="s">
        <v>1926</v>
      </c>
      <c r="C681" s="807" t="s">
        <v>1927</v>
      </c>
      <c r="D681" s="804" t="s">
        <v>53</v>
      </c>
      <c r="E681" s="808"/>
      <c r="F681" s="805">
        <v>101200</v>
      </c>
    </row>
    <row r="682" spans="1:6" s="55" customFormat="1" ht="21.75" customHeight="1">
      <c r="A682" s="261"/>
      <c r="B682" s="806" t="s">
        <v>1930</v>
      </c>
      <c r="C682" s="807"/>
      <c r="D682" s="804" t="s">
        <v>53</v>
      </c>
      <c r="E682" s="808"/>
      <c r="F682" s="805">
        <v>115500</v>
      </c>
    </row>
    <row r="683" spans="1:6" s="55" customFormat="1" ht="21.75" customHeight="1">
      <c r="A683" s="261"/>
      <c r="B683" s="806" t="s">
        <v>1929</v>
      </c>
      <c r="C683" s="807"/>
      <c r="D683" s="804" t="s">
        <v>53</v>
      </c>
      <c r="E683" s="808"/>
      <c r="F683" s="805">
        <v>115500</v>
      </c>
    </row>
    <row r="684" spans="1:6" s="55" customFormat="1" ht="21.75" customHeight="1">
      <c r="A684" s="261"/>
      <c r="B684" s="806" t="s">
        <v>1952</v>
      </c>
      <c r="C684" s="807"/>
      <c r="D684" s="804" t="s">
        <v>53</v>
      </c>
      <c r="E684" s="808"/>
      <c r="F684" s="805">
        <v>126500</v>
      </c>
    </row>
    <row r="685" spans="1:6" s="55" customFormat="1" ht="21.75" customHeight="1">
      <c r="A685" s="261"/>
      <c r="B685" s="806" t="s">
        <v>1928</v>
      </c>
      <c r="C685" s="259"/>
      <c r="D685" s="804" t="s">
        <v>53</v>
      </c>
      <c r="E685" s="260"/>
      <c r="F685" s="805">
        <v>132000</v>
      </c>
    </row>
    <row r="686" spans="1:6" s="55" customFormat="1" ht="38.25" customHeight="1">
      <c r="A686" s="586">
        <v>3</v>
      </c>
      <c r="B686" s="1010" t="s">
        <v>1899</v>
      </c>
      <c r="C686" s="1011"/>
      <c r="D686" s="1011"/>
      <c r="E686" s="1011"/>
      <c r="F686" s="1000"/>
    </row>
    <row r="687" spans="1:6" s="55" customFormat="1" ht="24" customHeight="1">
      <c r="A687" s="586"/>
      <c r="B687" s="786" t="s">
        <v>1903</v>
      </c>
      <c r="C687" s="272" t="s">
        <v>1905</v>
      </c>
      <c r="D687" s="246" t="s">
        <v>779</v>
      </c>
      <c r="E687" s="787"/>
      <c r="F687" s="788">
        <v>101200</v>
      </c>
    </row>
    <row r="688" spans="1:6" s="55" customFormat="1" ht="27" customHeight="1">
      <c r="A688" s="454"/>
      <c r="B688" s="264" t="s">
        <v>1904</v>
      </c>
      <c r="C688" s="272" t="s">
        <v>333</v>
      </c>
      <c r="D688" s="246" t="s">
        <v>779</v>
      </c>
      <c r="E688" s="243"/>
      <c r="F688" s="461">
        <v>96600</v>
      </c>
    </row>
    <row r="689" spans="1:6" s="55" customFormat="1" ht="78.75" customHeight="1">
      <c r="A689" s="686">
        <v>4</v>
      </c>
      <c r="B689" s="998" t="s">
        <v>1541</v>
      </c>
      <c r="C689" s="999"/>
      <c r="D689" s="999"/>
      <c r="E689" s="999"/>
      <c r="F689" s="1000"/>
    </row>
    <row r="690" spans="1:6" s="55" customFormat="1" ht="22.5">
      <c r="A690" s="687"/>
      <c r="B690" s="676" t="s">
        <v>1558</v>
      </c>
      <c r="C690" s="272" t="s">
        <v>333</v>
      </c>
      <c r="D690" s="246" t="s">
        <v>1560</v>
      </c>
      <c r="E690" s="677">
        <v>80000</v>
      </c>
      <c r="F690" s="461"/>
    </row>
    <row r="691" spans="1:6" s="55" customFormat="1" ht="22.5">
      <c r="A691" s="687"/>
      <c r="B691" s="676" t="s">
        <v>1559</v>
      </c>
      <c r="C691" s="272"/>
      <c r="D691" s="246" t="s">
        <v>1560</v>
      </c>
      <c r="E691" s="677">
        <v>82000</v>
      </c>
      <c r="F691" s="461"/>
    </row>
    <row r="692" spans="1:6" s="55" customFormat="1" ht="39.75" customHeight="1">
      <c r="A692" s="453">
        <v>5</v>
      </c>
      <c r="B692" s="1024" t="s">
        <v>1798</v>
      </c>
      <c r="C692" s="1025"/>
      <c r="D692" s="1025"/>
      <c r="E692" s="1025"/>
      <c r="F692" s="1026"/>
    </row>
    <row r="693" spans="1:6" s="55" customFormat="1" ht="21.75" customHeight="1">
      <c r="A693" s="454" t="s">
        <v>694</v>
      </c>
      <c r="B693" s="452" t="s">
        <v>1812</v>
      </c>
      <c r="C693" s="443"/>
      <c r="D693" s="246"/>
      <c r="E693" s="273"/>
      <c r="F693" s="273"/>
    </row>
    <row r="694" spans="1:6" s="55" customFormat="1" ht="21.75" customHeight="1">
      <c r="A694" s="454"/>
      <c r="B694" s="264" t="s">
        <v>1800</v>
      </c>
      <c r="C694" s="443"/>
      <c r="D694" s="246" t="s">
        <v>939</v>
      </c>
      <c r="E694" s="273"/>
      <c r="F694" s="273">
        <v>165900</v>
      </c>
    </row>
    <row r="695" spans="1:6" s="55" customFormat="1" ht="21.75" customHeight="1">
      <c r="A695" s="454"/>
      <c r="B695" s="264" t="s">
        <v>1801</v>
      </c>
      <c r="C695" s="747"/>
      <c r="D695" s="246" t="s">
        <v>779</v>
      </c>
      <c r="E695" s="273"/>
      <c r="F695" s="273">
        <v>171150</v>
      </c>
    </row>
    <row r="696" spans="1:6" s="55" customFormat="1" ht="21.75" customHeight="1">
      <c r="A696" s="454"/>
      <c r="B696" s="264" t="s">
        <v>1802</v>
      </c>
      <c r="C696" s="747"/>
      <c r="D696" s="246" t="s">
        <v>939</v>
      </c>
      <c r="E696" s="273"/>
      <c r="F696" s="273">
        <v>155400</v>
      </c>
    </row>
    <row r="697" spans="1:6" s="55" customFormat="1" ht="21.75" customHeight="1">
      <c r="A697" s="454"/>
      <c r="B697" s="264" t="s">
        <v>1803</v>
      </c>
      <c r="C697" s="747"/>
      <c r="D697" s="246" t="s">
        <v>939</v>
      </c>
      <c r="E697" s="273"/>
      <c r="F697" s="273">
        <v>236250</v>
      </c>
    </row>
    <row r="698" spans="1:6" s="55" customFormat="1" ht="21.75" customHeight="1">
      <c r="A698" s="454"/>
      <c r="B698" s="264" t="s">
        <v>1804</v>
      </c>
      <c r="C698" s="747"/>
      <c r="D698" s="246" t="s">
        <v>779</v>
      </c>
      <c r="E698" s="273"/>
      <c r="F698" s="273">
        <v>262500</v>
      </c>
    </row>
    <row r="699" spans="1:6" s="55" customFormat="1" ht="21.75" customHeight="1">
      <c r="A699" s="454"/>
      <c r="B699" s="264" t="s">
        <v>1805</v>
      </c>
      <c r="C699" s="1012" t="s">
        <v>1620</v>
      </c>
      <c r="D699" s="246" t="s">
        <v>939</v>
      </c>
      <c r="E699" s="273"/>
      <c r="F699" s="273">
        <v>236250</v>
      </c>
    </row>
    <row r="700" spans="1:6" s="55" customFormat="1" ht="21.75" customHeight="1">
      <c r="A700" s="454"/>
      <c r="B700" s="264" t="s">
        <v>1806</v>
      </c>
      <c r="C700" s="1013"/>
      <c r="D700" s="246" t="s">
        <v>939</v>
      </c>
      <c r="E700" s="273"/>
      <c r="F700" s="273">
        <v>262500</v>
      </c>
    </row>
    <row r="701" spans="1:6" s="55" customFormat="1" ht="21.75" customHeight="1">
      <c r="A701" s="453" t="s">
        <v>695</v>
      </c>
      <c r="B701" s="452" t="s">
        <v>1799</v>
      </c>
      <c r="C701" s="1013"/>
      <c r="D701" s="246"/>
      <c r="E701" s="273"/>
      <c r="F701" s="273"/>
    </row>
    <row r="702" spans="1:6" s="55" customFormat="1" ht="21.75" customHeight="1">
      <c r="A702" s="454"/>
      <c r="B702" s="264" t="s">
        <v>1803</v>
      </c>
      <c r="C702" s="1013"/>
      <c r="D702" s="246" t="s">
        <v>779</v>
      </c>
      <c r="E702" s="273"/>
      <c r="F702" s="273">
        <v>173250</v>
      </c>
    </row>
    <row r="703" spans="1:6" s="55" customFormat="1" ht="21.75" customHeight="1">
      <c r="A703" s="454" t="s">
        <v>699</v>
      </c>
      <c r="B703" s="452" t="s">
        <v>1811</v>
      </c>
      <c r="C703" s="1013"/>
      <c r="D703" s="246"/>
      <c r="E703" s="273"/>
      <c r="F703" s="273"/>
    </row>
    <row r="704" spans="1:7" s="55" customFormat="1" ht="21.75" customHeight="1">
      <c r="A704" s="454"/>
      <c r="B704" s="264" t="s">
        <v>1805</v>
      </c>
      <c r="C704" s="1013"/>
      <c r="D704" s="246" t="s">
        <v>53</v>
      </c>
      <c r="E704" s="273"/>
      <c r="F704" s="273">
        <v>194250</v>
      </c>
      <c r="G704" s="602"/>
    </row>
    <row r="705" spans="1:6" s="55" customFormat="1" ht="21.75" customHeight="1">
      <c r="A705" s="454" t="s">
        <v>700</v>
      </c>
      <c r="B705" s="452" t="s">
        <v>1807</v>
      </c>
      <c r="C705" s="1013"/>
      <c r="D705" s="246"/>
      <c r="E705" s="273"/>
      <c r="F705" s="273"/>
    </row>
    <row r="706" spans="1:6" s="55" customFormat="1" ht="21.75" customHeight="1">
      <c r="A706" s="454"/>
      <c r="B706" s="264" t="s">
        <v>1805</v>
      </c>
      <c r="C706" s="1013"/>
      <c r="D706" s="246" t="s">
        <v>779</v>
      </c>
      <c r="E706" s="273"/>
      <c r="F706" s="273">
        <v>194250</v>
      </c>
    </row>
    <row r="707" spans="1:6" s="55" customFormat="1" ht="21.75" customHeight="1">
      <c r="A707" s="454"/>
      <c r="B707" s="264" t="s">
        <v>1806</v>
      </c>
      <c r="C707" s="1013"/>
      <c r="D707" s="246" t="s">
        <v>779</v>
      </c>
      <c r="E707" s="273"/>
      <c r="F707" s="273">
        <v>215250</v>
      </c>
    </row>
    <row r="708" spans="1:6" s="55" customFormat="1" ht="21.75" customHeight="1">
      <c r="A708" s="454" t="s">
        <v>702</v>
      </c>
      <c r="B708" s="452" t="s">
        <v>947</v>
      </c>
      <c r="C708" s="1013"/>
      <c r="D708" s="246"/>
      <c r="E708" s="273"/>
      <c r="F708" s="273"/>
    </row>
    <row r="709" spans="1:6" s="55" customFormat="1" ht="21.75" customHeight="1">
      <c r="A709" s="454"/>
      <c r="B709" s="264" t="s">
        <v>1805</v>
      </c>
      <c r="C709" s="1013"/>
      <c r="D709" s="246" t="s">
        <v>779</v>
      </c>
      <c r="E709" s="273"/>
      <c r="F709" s="273">
        <v>194250</v>
      </c>
    </row>
    <row r="710" spans="1:6" s="55" customFormat="1" ht="21.75" customHeight="1">
      <c r="A710" s="454"/>
      <c r="B710" s="264" t="s">
        <v>1806</v>
      </c>
      <c r="C710" s="1013"/>
      <c r="D710" s="246" t="s">
        <v>779</v>
      </c>
      <c r="E710" s="273"/>
      <c r="F710" s="273">
        <v>257250</v>
      </c>
    </row>
    <row r="711" spans="1:6" s="55" customFormat="1" ht="21.75" customHeight="1">
      <c r="A711" s="454"/>
      <c r="B711" s="264" t="s">
        <v>1808</v>
      </c>
      <c r="C711" s="1013"/>
      <c r="D711" s="246" t="s">
        <v>779</v>
      </c>
      <c r="E711" s="273"/>
      <c r="F711" s="273">
        <v>273000</v>
      </c>
    </row>
    <row r="712" spans="1:6" s="55" customFormat="1" ht="21.75" customHeight="1">
      <c r="A712" s="454"/>
      <c r="B712" s="264" t="s">
        <v>1809</v>
      </c>
      <c r="C712" s="1013"/>
      <c r="D712" s="246" t="s">
        <v>779</v>
      </c>
      <c r="E712" s="273"/>
      <c r="F712" s="273">
        <v>362250</v>
      </c>
    </row>
    <row r="713" spans="1:6" s="55" customFormat="1" ht="21.75" customHeight="1">
      <c r="A713" s="454"/>
      <c r="B713" s="264" t="s">
        <v>1810</v>
      </c>
      <c r="C713" s="1014"/>
      <c r="D713" s="246" t="s">
        <v>779</v>
      </c>
      <c r="E713" s="273"/>
      <c r="F713" s="273">
        <v>425250</v>
      </c>
    </row>
    <row r="714" spans="1:6" s="55" customFormat="1" ht="40.5" customHeight="1">
      <c r="A714" s="453">
        <v>6</v>
      </c>
      <c r="B714" s="1024" t="s">
        <v>1207</v>
      </c>
      <c r="C714" s="1025"/>
      <c r="D714" s="1025"/>
      <c r="E714" s="1025"/>
      <c r="F714" s="1026"/>
    </row>
    <row r="715" spans="1:6" s="55" customFormat="1" ht="20.25" customHeight="1">
      <c r="A715" s="453"/>
      <c r="B715" s="274" t="s">
        <v>977</v>
      </c>
      <c r="C715" s="1147" t="s">
        <v>391</v>
      </c>
      <c r="D715" s="246" t="s">
        <v>779</v>
      </c>
      <c r="E715" s="511"/>
      <c r="F715" s="516">
        <v>660000</v>
      </c>
    </row>
    <row r="716" spans="1:6" s="55" customFormat="1" ht="21.75" customHeight="1">
      <c r="A716" s="454"/>
      <c r="B716" s="274" t="s">
        <v>499</v>
      </c>
      <c r="C716" s="1033"/>
      <c r="D716" s="246" t="s">
        <v>779</v>
      </c>
      <c r="E716" s="275"/>
      <c r="F716" s="276">
        <v>346000</v>
      </c>
    </row>
    <row r="717" spans="1:6" s="55" customFormat="1" ht="21.75" customHeight="1">
      <c r="A717" s="454"/>
      <c r="B717" s="274" t="s">
        <v>500</v>
      </c>
      <c r="C717" s="1033"/>
      <c r="D717" s="246" t="s">
        <v>119</v>
      </c>
      <c r="E717" s="275"/>
      <c r="F717" s="276">
        <v>379000</v>
      </c>
    </row>
    <row r="718" spans="1:6" s="55" customFormat="1" ht="21.75" customHeight="1">
      <c r="A718" s="454"/>
      <c r="B718" s="274" t="s">
        <v>501</v>
      </c>
      <c r="C718" s="1033"/>
      <c r="D718" s="246" t="s">
        <v>119</v>
      </c>
      <c r="E718" s="275"/>
      <c r="F718" s="276">
        <v>475000</v>
      </c>
    </row>
    <row r="719" spans="1:6" s="55" customFormat="1" ht="21.75" customHeight="1">
      <c r="A719" s="454"/>
      <c r="B719" s="274" t="s">
        <v>978</v>
      </c>
      <c r="C719" s="1033"/>
      <c r="D719" s="246"/>
      <c r="E719" s="275"/>
      <c r="F719" s="517">
        <v>460000</v>
      </c>
    </row>
    <row r="720" spans="1:6" s="55" customFormat="1" ht="21.75" customHeight="1">
      <c r="A720" s="454"/>
      <c r="B720" s="274" t="s">
        <v>502</v>
      </c>
      <c r="C720" s="1033"/>
      <c r="D720" s="246" t="s">
        <v>119</v>
      </c>
      <c r="E720" s="275"/>
      <c r="F720" s="276">
        <v>257000</v>
      </c>
    </row>
    <row r="721" spans="1:6" s="55" customFormat="1" ht="21.75" customHeight="1">
      <c r="A721" s="454"/>
      <c r="B721" s="274" t="s">
        <v>976</v>
      </c>
      <c r="C721" s="1033"/>
      <c r="D721" s="246" t="s">
        <v>119</v>
      </c>
      <c r="E721" s="275"/>
      <c r="F721" s="276">
        <v>284000</v>
      </c>
    </row>
    <row r="722" spans="1:6" s="55" customFormat="1" ht="21.75" customHeight="1">
      <c r="A722" s="454"/>
      <c r="B722" s="274" t="s">
        <v>503</v>
      </c>
      <c r="C722" s="1033"/>
      <c r="D722" s="246" t="s">
        <v>119</v>
      </c>
      <c r="E722" s="275"/>
      <c r="F722" s="276">
        <v>340000</v>
      </c>
    </row>
    <row r="723" spans="1:6" s="55" customFormat="1" ht="21.75" customHeight="1">
      <c r="A723" s="454"/>
      <c r="B723" s="274" t="s">
        <v>504</v>
      </c>
      <c r="C723" s="1033"/>
      <c r="D723" s="246" t="s">
        <v>779</v>
      </c>
      <c r="E723" s="273"/>
      <c r="F723" s="276">
        <v>187000</v>
      </c>
    </row>
    <row r="724" spans="1:6" s="55" customFormat="1" ht="21.75" customHeight="1">
      <c r="A724" s="454"/>
      <c r="B724" s="274" t="s">
        <v>505</v>
      </c>
      <c r="C724" s="1033"/>
      <c r="D724" s="246" t="s">
        <v>119</v>
      </c>
      <c r="E724" s="273"/>
      <c r="F724" s="276">
        <v>145000</v>
      </c>
    </row>
    <row r="725" spans="1:6" s="55" customFormat="1" ht="21.75" customHeight="1">
      <c r="A725" s="454"/>
      <c r="B725" s="274" t="s">
        <v>979</v>
      </c>
      <c r="C725" s="693"/>
      <c r="D725" s="246" t="s">
        <v>119</v>
      </c>
      <c r="E725" s="273"/>
      <c r="F725" s="517">
        <v>200000</v>
      </c>
    </row>
    <row r="726" spans="1:6" s="55" customFormat="1" ht="21.75" customHeight="1">
      <c r="A726" s="454"/>
      <c r="B726" s="274" t="s">
        <v>980</v>
      </c>
      <c r="C726" s="693"/>
      <c r="D726" s="246" t="s">
        <v>119</v>
      </c>
      <c r="E726" s="273"/>
      <c r="F726" s="517">
        <v>231000</v>
      </c>
    </row>
    <row r="727" spans="1:6" s="55" customFormat="1" ht="21.75" customHeight="1">
      <c r="A727" s="454"/>
      <c r="B727" s="274" t="s">
        <v>506</v>
      </c>
      <c r="C727" s="693"/>
      <c r="D727" s="246" t="s">
        <v>779</v>
      </c>
      <c r="E727" s="273"/>
      <c r="F727" s="517">
        <v>238000</v>
      </c>
    </row>
    <row r="728" spans="1:6" s="55" customFormat="1" ht="21.75" customHeight="1">
      <c r="A728" s="454"/>
      <c r="B728" s="274" t="s">
        <v>507</v>
      </c>
      <c r="C728" s="693"/>
      <c r="D728" s="246" t="s">
        <v>119</v>
      </c>
      <c r="E728" s="273"/>
      <c r="F728" s="276">
        <v>184000</v>
      </c>
    </row>
    <row r="729" spans="1:6" s="55" customFormat="1" ht="21.75" customHeight="1">
      <c r="A729" s="454"/>
      <c r="B729" s="274" t="s">
        <v>508</v>
      </c>
      <c r="C729" s="693"/>
      <c r="D729" s="246" t="s">
        <v>119</v>
      </c>
      <c r="E729" s="273"/>
      <c r="F729" s="276">
        <v>150000</v>
      </c>
    </row>
    <row r="730" spans="1:6" s="55" customFormat="1" ht="21.75" customHeight="1">
      <c r="A730" s="454"/>
      <c r="B730" s="274" t="s">
        <v>509</v>
      </c>
      <c r="C730" s="693"/>
      <c r="D730" s="246" t="s">
        <v>119</v>
      </c>
      <c r="E730" s="273"/>
      <c r="F730" s="276">
        <v>141000</v>
      </c>
    </row>
    <row r="731" spans="1:6" s="55" customFormat="1" ht="21.75" customHeight="1">
      <c r="A731" s="454"/>
      <c r="B731" s="274" t="s">
        <v>981</v>
      </c>
      <c r="C731" s="693"/>
      <c r="D731" s="246" t="s">
        <v>119</v>
      </c>
      <c r="E731" s="273"/>
      <c r="F731" s="517">
        <v>325000</v>
      </c>
    </row>
    <row r="732" spans="1:6" s="55" customFormat="1" ht="21.75" customHeight="1">
      <c r="A732" s="454"/>
      <c r="B732" s="274" t="s">
        <v>982</v>
      </c>
      <c r="C732" s="693"/>
      <c r="D732" s="246" t="s">
        <v>119</v>
      </c>
      <c r="E732" s="273"/>
      <c r="F732" s="517">
        <v>340000</v>
      </c>
    </row>
    <row r="733" spans="1:6" s="55" customFormat="1" ht="21.75" customHeight="1">
      <c r="A733" s="454"/>
      <c r="B733" s="274" t="s">
        <v>510</v>
      </c>
      <c r="C733" s="694"/>
      <c r="D733" s="246" t="s">
        <v>119</v>
      </c>
      <c r="E733" s="273"/>
      <c r="F733" s="276">
        <v>178000</v>
      </c>
    </row>
    <row r="734" spans="1:6" s="55" customFormat="1" ht="43.5" customHeight="1">
      <c r="A734" s="586">
        <v>7</v>
      </c>
      <c r="B734" s="1024" t="s">
        <v>1460</v>
      </c>
      <c r="C734" s="1025"/>
      <c r="D734" s="1025"/>
      <c r="E734" s="1025"/>
      <c r="F734" s="1026"/>
    </row>
    <row r="735" spans="1:6" s="55" customFormat="1" ht="21.75" customHeight="1">
      <c r="A735" s="454"/>
      <c r="B735" s="274" t="s">
        <v>1461</v>
      </c>
      <c r="C735" s="657"/>
      <c r="D735" s="246" t="s">
        <v>53</v>
      </c>
      <c r="E735" s="273"/>
      <c r="F735" s="276">
        <v>127400</v>
      </c>
    </row>
    <row r="736" spans="1:6" s="55" customFormat="1" ht="21.75" customHeight="1">
      <c r="A736" s="454"/>
      <c r="B736" s="274" t="s">
        <v>1462</v>
      </c>
      <c r="C736" s="657"/>
      <c r="D736" s="246" t="s">
        <v>53</v>
      </c>
      <c r="E736" s="273"/>
      <c r="F736" s="276">
        <v>136500</v>
      </c>
    </row>
    <row r="737" spans="1:6" s="55" customFormat="1" ht="21.75" customHeight="1">
      <c r="A737" s="454"/>
      <c r="B737" s="274" t="s">
        <v>1469</v>
      </c>
      <c r="C737" s="657"/>
      <c r="D737" s="246" t="s">
        <v>53</v>
      </c>
      <c r="E737" s="273"/>
      <c r="F737" s="276">
        <v>208000</v>
      </c>
    </row>
    <row r="738" spans="1:6" s="55" customFormat="1" ht="21.75" customHeight="1">
      <c r="A738" s="454"/>
      <c r="B738" s="274" t="s">
        <v>1470</v>
      </c>
      <c r="C738" s="657"/>
      <c r="D738" s="246" t="s">
        <v>53</v>
      </c>
      <c r="E738" s="273"/>
      <c r="F738" s="276">
        <v>224900</v>
      </c>
    </row>
    <row r="739" spans="1:6" s="55" customFormat="1" ht="21.75" customHeight="1">
      <c r="A739" s="454"/>
      <c r="B739" s="274" t="s">
        <v>1463</v>
      </c>
      <c r="C739" s="657"/>
      <c r="D739" s="246" t="s">
        <v>53</v>
      </c>
      <c r="E739" s="273"/>
      <c r="F739" s="276">
        <v>127400</v>
      </c>
    </row>
    <row r="740" spans="1:6" s="55" customFormat="1" ht="21.75" customHeight="1">
      <c r="A740" s="454"/>
      <c r="B740" s="274" t="s">
        <v>1464</v>
      </c>
      <c r="C740" s="657"/>
      <c r="D740" s="246" t="s">
        <v>53</v>
      </c>
      <c r="E740" s="273"/>
      <c r="F740" s="276">
        <v>195000</v>
      </c>
    </row>
    <row r="741" spans="1:6" s="55" customFormat="1" ht="21.75" customHeight="1">
      <c r="A741" s="454"/>
      <c r="B741" s="274" t="s">
        <v>1465</v>
      </c>
      <c r="C741" s="657"/>
      <c r="D741" s="246" t="s">
        <v>53</v>
      </c>
      <c r="E741" s="273"/>
      <c r="F741" s="276">
        <v>201500</v>
      </c>
    </row>
    <row r="742" spans="1:6" s="55" customFormat="1" ht="21.75" customHeight="1">
      <c r="A742" s="454"/>
      <c r="B742" s="274" t="s">
        <v>1466</v>
      </c>
      <c r="C742" s="657"/>
      <c r="D742" s="246" t="s">
        <v>53</v>
      </c>
      <c r="E742" s="273"/>
      <c r="F742" s="276">
        <v>227500</v>
      </c>
    </row>
    <row r="743" spans="1:6" s="55" customFormat="1" ht="21.75" customHeight="1">
      <c r="A743" s="454"/>
      <c r="B743" s="274" t="s">
        <v>1467</v>
      </c>
      <c r="C743" s="657"/>
      <c r="D743" s="246" t="s">
        <v>53</v>
      </c>
      <c r="E743" s="273"/>
      <c r="F743" s="276">
        <v>218400</v>
      </c>
    </row>
    <row r="744" spans="1:6" s="55" customFormat="1" ht="21.75" customHeight="1">
      <c r="A744" s="454"/>
      <c r="B744" s="274" t="s">
        <v>1468</v>
      </c>
      <c r="C744" s="657"/>
      <c r="D744" s="246" t="s">
        <v>53</v>
      </c>
      <c r="E744" s="273"/>
      <c r="F744" s="276">
        <v>221000</v>
      </c>
    </row>
    <row r="745" spans="1:6" s="55" customFormat="1" ht="42" customHeight="1">
      <c r="A745" s="586">
        <v>8</v>
      </c>
      <c r="B745" s="1024" t="s">
        <v>1632</v>
      </c>
      <c r="C745" s="1148"/>
      <c r="D745" s="1148"/>
      <c r="E745" s="1148"/>
      <c r="F745" s="1026"/>
    </row>
    <row r="746" spans="1:6" s="55" customFormat="1" ht="24.75" customHeight="1">
      <c r="A746" s="586"/>
      <c r="B746" s="714" t="s">
        <v>1659</v>
      </c>
      <c r="C746" s="511"/>
      <c r="D746" s="246" t="s">
        <v>53</v>
      </c>
      <c r="E746" s="511"/>
      <c r="F746" s="716">
        <v>235345</v>
      </c>
    </row>
    <row r="747" spans="1:6" s="55" customFormat="1" ht="24.75" customHeight="1">
      <c r="A747" s="586"/>
      <c r="B747" s="714" t="s">
        <v>1636</v>
      </c>
      <c r="C747" s="511"/>
      <c r="D747" s="246" t="s">
        <v>53</v>
      </c>
      <c r="E747" s="511"/>
      <c r="F747" s="716">
        <v>235345</v>
      </c>
    </row>
    <row r="748" spans="1:6" s="55" customFormat="1" ht="24.75" customHeight="1">
      <c r="A748" s="586"/>
      <c r="B748" s="714" t="s">
        <v>1637</v>
      </c>
      <c r="C748" s="511"/>
      <c r="D748" s="246" t="s">
        <v>53</v>
      </c>
      <c r="E748" s="511"/>
      <c r="F748" s="716">
        <v>317350</v>
      </c>
    </row>
    <row r="749" spans="1:6" s="55" customFormat="1" ht="24.75" customHeight="1">
      <c r="A749" s="586"/>
      <c r="B749" s="714" t="s">
        <v>1638</v>
      </c>
      <c r="C749" s="511"/>
      <c r="D749" s="246" t="s">
        <v>53</v>
      </c>
      <c r="E749" s="511"/>
      <c r="F749" s="716">
        <v>113300</v>
      </c>
    </row>
    <row r="750" spans="1:6" s="55" customFormat="1" ht="24.75" customHeight="1">
      <c r="A750" s="586"/>
      <c r="B750" s="714" t="s">
        <v>1639</v>
      </c>
      <c r="C750" s="511"/>
      <c r="D750" s="246" t="s">
        <v>53</v>
      </c>
      <c r="E750" s="511"/>
      <c r="F750" s="716">
        <v>203500</v>
      </c>
    </row>
    <row r="751" spans="1:6" s="55" customFormat="1" ht="24.75" customHeight="1">
      <c r="A751" s="586"/>
      <c r="B751" s="714" t="s">
        <v>1640</v>
      </c>
      <c r="C751" s="511"/>
      <c r="D751" s="246" t="s">
        <v>53</v>
      </c>
      <c r="E751" s="511"/>
      <c r="F751" s="716">
        <v>159500</v>
      </c>
    </row>
    <row r="752" spans="1:6" s="55" customFormat="1" ht="24.75" customHeight="1">
      <c r="A752" s="586"/>
      <c r="B752" s="714" t="s">
        <v>1641</v>
      </c>
      <c r="C752" s="511"/>
      <c r="D752" s="246" t="s">
        <v>53</v>
      </c>
      <c r="E752" s="511"/>
      <c r="F752" s="716">
        <v>252890</v>
      </c>
    </row>
    <row r="753" spans="1:6" s="55" customFormat="1" ht="24.75" customHeight="1">
      <c r="A753" s="586"/>
      <c r="B753" s="714" t="s">
        <v>1642</v>
      </c>
      <c r="C753" s="511"/>
      <c r="D753" s="246" t="s">
        <v>53</v>
      </c>
      <c r="E753" s="511"/>
      <c r="F753" s="716">
        <v>266200</v>
      </c>
    </row>
    <row r="754" spans="1:6" s="55" customFormat="1" ht="24.75" customHeight="1">
      <c r="A754" s="586"/>
      <c r="B754" s="714" t="s">
        <v>1643</v>
      </c>
      <c r="C754" s="511"/>
      <c r="D754" s="246" t="s">
        <v>53</v>
      </c>
      <c r="E754" s="511"/>
      <c r="F754" s="716">
        <v>292820</v>
      </c>
    </row>
    <row r="755" spans="1:6" s="55" customFormat="1" ht="24.75" customHeight="1">
      <c r="A755" s="586"/>
      <c r="B755" s="714" t="s">
        <v>1644</v>
      </c>
      <c r="C755" s="511"/>
      <c r="D755" s="246" t="s">
        <v>53</v>
      </c>
      <c r="E755" s="511"/>
      <c r="F755" s="716">
        <v>292820</v>
      </c>
    </row>
    <row r="756" spans="1:6" s="55" customFormat="1" ht="24.75" customHeight="1">
      <c r="A756" s="586"/>
      <c r="B756" s="714" t="s">
        <v>1645</v>
      </c>
      <c r="C756" s="511"/>
      <c r="D756" s="246" t="s">
        <v>53</v>
      </c>
      <c r="E756" s="511"/>
      <c r="F756" s="716">
        <v>292820</v>
      </c>
    </row>
    <row r="757" spans="1:6" s="55" customFormat="1" ht="24.75" customHeight="1" hidden="1">
      <c r="A757" s="586"/>
      <c r="B757" s="714" t="s">
        <v>1633</v>
      </c>
      <c r="C757" s="511"/>
      <c r="D757" s="246" t="s">
        <v>53</v>
      </c>
      <c r="E757" s="511"/>
      <c r="F757" s="716"/>
    </row>
    <row r="758" spans="1:6" s="55" customFormat="1" ht="24.75" customHeight="1">
      <c r="A758" s="586"/>
      <c r="B758" s="714" t="s">
        <v>1646</v>
      </c>
      <c r="C758" s="511"/>
      <c r="D758" s="246" t="s">
        <v>53</v>
      </c>
      <c r="E758" s="511"/>
      <c r="F758" s="716">
        <v>354475</v>
      </c>
    </row>
    <row r="759" spans="1:6" s="55" customFormat="1" ht="24.75" customHeight="1" hidden="1">
      <c r="A759" s="586"/>
      <c r="B759" s="714" t="s">
        <v>1633</v>
      </c>
      <c r="C759" s="511"/>
      <c r="D759" s="246" t="s">
        <v>53</v>
      </c>
      <c r="E759" s="511"/>
      <c r="F759" s="716"/>
    </row>
    <row r="760" spans="1:6" s="55" customFormat="1" ht="24.75" customHeight="1">
      <c r="A760" s="586"/>
      <c r="B760" s="714" t="s">
        <v>1647</v>
      </c>
      <c r="C760" s="511"/>
      <c r="D760" s="246" t="s">
        <v>53</v>
      </c>
      <c r="E760" s="511"/>
      <c r="F760" s="716">
        <v>462000</v>
      </c>
    </row>
    <row r="761" spans="1:6" s="55" customFormat="1" ht="24.75" customHeight="1">
      <c r="A761" s="586"/>
      <c r="B761" s="714" t="s">
        <v>1648</v>
      </c>
      <c r="C761" s="511"/>
      <c r="D761" s="246" t="s">
        <v>53</v>
      </c>
      <c r="E761" s="511"/>
      <c r="F761" s="716">
        <v>528000</v>
      </c>
    </row>
    <row r="762" spans="1:6" s="55" customFormat="1" ht="24.75" customHeight="1">
      <c r="A762" s="586"/>
      <c r="B762" s="714" t="s">
        <v>1649</v>
      </c>
      <c r="C762" s="511"/>
      <c r="D762" s="246" t="s">
        <v>53</v>
      </c>
      <c r="E762" s="511"/>
      <c r="F762" s="716">
        <v>605000</v>
      </c>
    </row>
    <row r="763" spans="1:6" s="55" customFormat="1" ht="24.75" customHeight="1">
      <c r="A763" s="586"/>
      <c r="B763" s="714" t="s">
        <v>1650</v>
      </c>
      <c r="C763" s="511"/>
      <c r="D763" s="246" t="s">
        <v>53</v>
      </c>
      <c r="E763" s="511"/>
      <c r="F763" s="716">
        <v>139342.5</v>
      </c>
    </row>
    <row r="764" spans="1:6" s="55" customFormat="1" ht="24.75" customHeight="1">
      <c r="A764" s="586"/>
      <c r="B764" s="714" t="s">
        <v>1651</v>
      </c>
      <c r="C764" s="511"/>
      <c r="D764" s="246" t="s">
        <v>53</v>
      </c>
      <c r="E764" s="511"/>
      <c r="F764" s="716">
        <v>235345.00000000003</v>
      </c>
    </row>
    <row r="765" spans="1:6" s="55" customFormat="1" ht="24.75" customHeight="1" hidden="1">
      <c r="A765" s="586"/>
      <c r="B765" s="714" t="s">
        <v>1634</v>
      </c>
      <c r="C765" s="511"/>
      <c r="D765" s="246" t="s">
        <v>53</v>
      </c>
      <c r="E765" s="511"/>
      <c r="F765" s="716"/>
    </row>
    <row r="766" spans="1:6" s="55" customFormat="1" ht="24.75" customHeight="1">
      <c r="A766" s="586"/>
      <c r="B766" s="714" t="s">
        <v>1652</v>
      </c>
      <c r="C766" s="511"/>
      <c r="D766" s="246" t="s">
        <v>53</v>
      </c>
      <c r="E766" s="511"/>
      <c r="F766" s="716">
        <v>297000</v>
      </c>
    </row>
    <row r="767" spans="1:6" s="55" customFormat="1" ht="24.75" customHeight="1" hidden="1">
      <c r="A767" s="586"/>
      <c r="B767" s="714" t="s">
        <v>1635</v>
      </c>
      <c r="C767" s="511"/>
      <c r="D767" s="246" t="s">
        <v>53</v>
      </c>
      <c r="E767" s="511"/>
      <c r="F767" s="716"/>
    </row>
    <row r="768" spans="1:6" s="55" customFormat="1" ht="24.75" customHeight="1">
      <c r="A768" s="586"/>
      <c r="B768" s="714" t="s">
        <v>1653</v>
      </c>
      <c r="C768" s="511"/>
      <c r="D768" s="246" t="s">
        <v>53</v>
      </c>
      <c r="E768" s="511"/>
      <c r="F768" s="716">
        <v>317350</v>
      </c>
    </row>
    <row r="769" spans="1:6" s="55" customFormat="1" ht="21.75" customHeight="1" hidden="1">
      <c r="A769" s="454"/>
      <c r="B769" s="274" t="s">
        <v>1634</v>
      </c>
      <c r="C769" s="657"/>
      <c r="D769" s="246" t="s">
        <v>53</v>
      </c>
      <c r="E769" s="273"/>
      <c r="F769" s="715"/>
    </row>
    <row r="770" spans="1:6" s="55" customFormat="1" ht="21.75" customHeight="1">
      <c r="A770" s="454"/>
      <c r="B770" s="274" t="s">
        <v>1654</v>
      </c>
      <c r="C770" s="657"/>
      <c r="D770" s="246" t="s">
        <v>53</v>
      </c>
      <c r="E770" s="273"/>
      <c r="F770" s="715">
        <v>352000</v>
      </c>
    </row>
    <row r="771" spans="1:6" s="55" customFormat="1" ht="21.75" customHeight="1" hidden="1">
      <c r="A771" s="454"/>
      <c r="B771" s="274" t="s">
        <v>1635</v>
      </c>
      <c r="C771" s="657"/>
      <c r="D771" s="246" t="s">
        <v>53</v>
      </c>
      <c r="E771" s="273"/>
      <c r="F771" s="715"/>
    </row>
    <row r="772" spans="1:6" s="55" customFormat="1" ht="21.75" customHeight="1">
      <c r="A772" s="454"/>
      <c r="B772" s="274" t="s">
        <v>1655</v>
      </c>
      <c r="C772" s="657"/>
      <c r="D772" s="246" t="s">
        <v>53</v>
      </c>
      <c r="E772" s="273"/>
      <c r="F772" s="715">
        <v>880000</v>
      </c>
    </row>
    <row r="773" spans="1:6" s="55" customFormat="1" ht="21.75" customHeight="1">
      <c r="A773" s="454"/>
      <c r="B773" s="274" t="s">
        <v>1656</v>
      </c>
      <c r="C773" s="657"/>
      <c r="D773" s="246" t="s">
        <v>53</v>
      </c>
      <c r="E773" s="273"/>
      <c r="F773" s="715">
        <v>550000</v>
      </c>
    </row>
    <row r="774" spans="1:6" s="55" customFormat="1" ht="21.75" customHeight="1">
      <c r="A774" s="454"/>
      <c r="B774" s="274" t="s">
        <v>1657</v>
      </c>
      <c r="C774" s="657"/>
      <c r="D774" s="246" t="s">
        <v>53</v>
      </c>
      <c r="E774" s="273"/>
      <c r="F774" s="715">
        <v>308000</v>
      </c>
    </row>
    <row r="775" spans="1:6" s="55" customFormat="1" ht="21.75" customHeight="1">
      <c r="A775" s="454"/>
      <c r="B775" s="274" t="s">
        <v>1658</v>
      </c>
      <c r="C775" s="657"/>
      <c r="D775" s="246" t="s">
        <v>53</v>
      </c>
      <c r="E775" s="273"/>
      <c r="F775" s="715">
        <v>385000</v>
      </c>
    </row>
    <row r="776" spans="1:6" s="25" customFormat="1" ht="21.75" customHeight="1">
      <c r="A776" s="181" t="s">
        <v>8</v>
      </c>
      <c r="B776" s="479" t="s">
        <v>720</v>
      </c>
      <c r="C776" s="481"/>
      <c r="D776" s="135"/>
      <c r="E776" s="151"/>
      <c r="F776" s="151"/>
    </row>
    <row r="777" spans="1:6" s="25" customFormat="1" ht="21.75" customHeight="1">
      <c r="A777" s="462">
        <v>1</v>
      </c>
      <c r="B777" s="327" t="s">
        <v>672</v>
      </c>
      <c r="C777" s="328"/>
      <c r="D777" s="463"/>
      <c r="E777" s="329"/>
      <c r="F777" s="329"/>
    </row>
    <row r="778" spans="1:6" s="25" customFormat="1" ht="42.75" customHeight="1">
      <c r="A778" s="464" t="s">
        <v>694</v>
      </c>
      <c r="B778" s="989" t="s">
        <v>1371</v>
      </c>
      <c r="C778" s="990"/>
      <c r="D778" s="990"/>
      <c r="E778" s="990"/>
      <c r="F778" s="991"/>
    </row>
    <row r="779" spans="1:6" s="25" customFormat="1" ht="21.75" customHeight="1">
      <c r="A779" s="465"/>
      <c r="B779" s="330" t="s">
        <v>1175</v>
      </c>
      <c r="C779" s="466" t="s">
        <v>119</v>
      </c>
      <c r="D779" s="127" t="s">
        <v>115</v>
      </c>
      <c r="E779" s="424"/>
      <c r="F779" s="424">
        <v>31550</v>
      </c>
    </row>
    <row r="780" spans="1:6" s="25" customFormat="1" ht="21.75" customHeight="1">
      <c r="A780" s="465"/>
      <c r="B780" s="330" t="s">
        <v>1181</v>
      </c>
      <c r="C780" s="466" t="s">
        <v>119</v>
      </c>
      <c r="D780" s="127" t="s">
        <v>119</v>
      </c>
      <c r="E780" s="424"/>
      <c r="F780" s="424">
        <v>8690</v>
      </c>
    </row>
    <row r="781" spans="1:6" s="25" customFormat="1" ht="21.75" customHeight="1">
      <c r="A781" s="465"/>
      <c r="B781" s="131" t="s">
        <v>1183</v>
      </c>
      <c r="C781" s="466" t="s">
        <v>119</v>
      </c>
      <c r="D781" s="127" t="s">
        <v>119</v>
      </c>
      <c r="E781" s="424"/>
      <c r="F781" s="424">
        <v>10700</v>
      </c>
    </row>
    <row r="782" spans="1:6" s="25" customFormat="1" ht="21.75" customHeight="1">
      <c r="A782" s="465"/>
      <c r="B782" s="330" t="s">
        <v>1184</v>
      </c>
      <c r="C782" s="466" t="s">
        <v>119</v>
      </c>
      <c r="D782" s="127" t="s">
        <v>119</v>
      </c>
      <c r="E782" s="424"/>
      <c r="F782" s="424">
        <v>7160</v>
      </c>
    </row>
    <row r="783" spans="1:6" s="25" customFormat="1" ht="21.75" customHeight="1">
      <c r="A783" s="465"/>
      <c r="B783" s="131" t="s">
        <v>1176</v>
      </c>
      <c r="C783" s="466" t="s">
        <v>119</v>
      </c>
      <c r="D783" s="127" t="s">
        <v>119</v>
      </c>
      <c r="E783" s="424"/>
      <c r="F783" s="424">
        <v>26250</v>
      </c>
    </row>
    <row r="784" spans="1:6" s="25" customFormat="1" ht="21.75" customHeight="1">
      <c r="A784" s="465"/>
      <c r="B784" s="131" t="s">
        <v>1182</v>
      </c>
      <c r="C784" s="466" t="s">
        <v>119</v>
      </c>
      <c r="D784" s="127" t="s">
        <v>119</v>
      </c>
      <c r="E784" s="424"/>
      <c r="F784" s="424">
        <v>20830</v>
      </c>
    </row>
    <row r="785" spans="1:6" s="25" customFormat="1" ht="21.75" customHeight="1">
      <c r="A785" s="465"/>
      <c r="B785" s="131" t="s">
        <v>1177</v>
      </c>
      <c r="C785" s="466" t="s">
        <v>119</v>
      </c>
      <c r="D785" s="127" t="s">
        <v>119</v>
      </c>
      <c r="E785" s="424"/>
      <c r="F785" s="424">
        <v>6130</v>
      </c>
    </row>
    <row r="786" spans="1:6" s="25" customFormat="1" ht="21.75" customHeight="1">
      <c r="A786" s="465"/>
      <c r="B786" s="131" t="s">
        <v>1185</v>
      </c>
      <c r="C786" s="466" t="s">
        <v>119</v>
      </c>
      <c r="D786" s="127" t="s">
        <v>119</v>
      </c>
      <c r="E786" s="424"/>
      <c r="F786" s="424">
        <v>3605</v>
      </c>
    </row>
    <row r="787" spans="1:6" s="25" customFormat="1" ht="21.75" customHeight="1">
      <c r="A787" s="465"/>
      <c r="B787" s="131" t="s">
        <v>1186</v>
      </c>
      <c r="C787" s="466" t="s">
        <v>119</v>
      </c>
      <c r="D787" s="127" t="s">
        <v>119</v>
      </c>
      <c r="E787" s="424"/>
      <c r="F787" s="424">
        <v>6830</v>
      </c>
    </row>
    <row r="788" spans="1:6" s="25" customFormat="1" ht="39" customHeight="1">
      <c r="A788" s="465" t="s">
        <v>695</v>
      </c>
      <c r="B788" s="989" t="s">
        <v>2095</v>
      </c>
      <c r="C788" s="990"/>
      <c r="D788" s="990"/>
      <c r="E788" s="990"/>
      <c r="F788" s="991"/>
    </row>
    <row r="789" spans="1:6" s="25" customFormat="1" ht="21.75" customHeight="1">
      <c r="A789" s="465"/>
      <c r="B789" s="638" t="s">
        <v>1412</v>
      </c>
      <c r="C789" s="645"/>
      <c r="D789" s="645"/>
      <c r="E789" s="645"/>
      <c r="F789" s="646"/>
    </row>
    <row r="790" spans="1:6" s="25" customFormat="1" ht="21.75" customHeight="1">
      <c r="A790" s="465"/>
      <c r="B790" s="126" t="s">
        <v>1411</v>
      </c>
      <c r="C790" s="466"/>
      <c r="D790" s="127" t="s">
        <v>115</v>
      </c>
      <c r="E790" s="424"/>
      <c r="F790" s="424">
        <v>15900</v>
      </c>
    </row>
    <row r="791" spans="1:6" s="25" customFormat="1" ht="21.75" customHeight="1">
      <c r="A791" s="465"/>
      <c r="B791" s="126" t="s">
        <v>1402</v>
      </c>
      <c r="C791" s="466"/>
      <c r="D791" s="127" t="s">
        <v>119</v>
      </c>
      <c r="E791" s="424"/>
      <c r="F791" s="424">
        <v>26760</v>
      </c>
    </row>
    <row r="792" spans="1:6" s="25" customFormat="1" ht="21.75" customHeight="1">
      <c r="A792" s="465"/>
      <c r="B792" s="126" t="s">
        <v>1403</v>
      </c>
      <c r="C792" s="466"/>
      <c r="D792" s="127" t="s">
        <v>119</v>
      </c>
      <c r="E792" s="424"/>
      <c r="F792" s="424">
        <v>26760</v>
      </c>
    </row>
    <row r="793" spans="1:6" s="25" customFormat="1" ht="21.75" customHeight="1">
      <c r="A793" s="465"/>
      <c r="B793" s="640" t="s">
        <v>1404</v>
      </c>
      <c r="C793" s="466"/>
      <c r="D793" s="127" t="s">
        <v>119</v>
      </c>
      <c r="E793" s="424"/>
      <c r="F793" s="424"/>
    </row>
    <row r="794" spans="1:6" s="25" customFormat="1" ht="21.75" customHeight="1">
      <c r="A794" s="465"/>
      <c r="B794" s="644" t="s">
        <v>1410</v>
      </c>
      <c r="C794" s="466"/>
      <c r="D794" s="127" t="s">
        <v>119</v>
      </c>
      <c r="E794" s="424"/>
      <c r="F794" s="424">
        <v>9480</v>
      </c>
    </row>
    <row r="795" spans="1:6" s="25" customFormat="1" ht="21.75" customHeight="1">
      <c r="A795" s="465"/>
      <c r="B795" s="644" t="s">
        <v>1409</v>
      </c>
      <c r="C795" s="466"/>
      <c r="D795" s="127" t="s">
        <v>119</v>
      </c>
      <c r="E795" s="424"/>
      <c r="F795" s="424">
        <v>5700</v>
      </c>
    </row>
    <row r="796" spans="1:6" s="25" customFormat="1" ht="21.75" customHeight="1">
      <c r="A796" s="465"/>
      <c r="B796" s="126" t="s">
        <v>1408</v>
      </c>
      <c r="C796" s="466"/>
      <c r="D796" s="127" t="s">
        <v>119</v>
      </c>
      <c r="E796" s="424"/>
      <c r="F796" s="424">
        <v>17950</v>
      </c>
    </row>
    <row r="797" spans="1:6" s="25" customFormat="1" ht="21.75" customHeight="1">
      <c r="A797" s="465"/>
      <c r="B797" s="126" t="s">
        <v>1407</v>
      </c>
      <c r="C797" s="466"/>
      <c r="D797" s="127" t="s">
        <v>119</v>
      </c>
      <c r="E797" s="424"/>
      <c r="F797" s="424">
        <v>6870</v>
      </c>
    </row>
    <row r="798" spans="1:6" s="25" customFormat="1" ht="21.75" customHeight="1">
      <c r="A798" s="465"/>
      <c r="B798" s="126" t="s">
        <v>1406</v>
      </c>
      <c r="C798" s="466"/>
      <c r="D798" s="127" t="s">
        <v>119</v>
      </c>
      <c r="E798" s="424"/>
      <c r="F798" s="424">
        <v>9470</v>
      </c>
    </row>
    <row r="799" spans="1:6" s="25" customFormat="1" ht="21.75" customHeight="1">
      <c r="A799" s="465"/>
      <c r="B799" s="644" t="s">
        <v>1405</v>
      </c>
      <c r="C799" s="466"/>
      <c r="D799" s="127" t="s">
        <v>119</v>
      </c>
      <c r="E799" s="424"/>
      <c r="F799" s="424">
        <v>12560</v>
      </c>
    </row>
    <row r="800" spans="1:6" s="25" customFormat="1" ht="24" customHeight="1">
      <c r="A800" s="464" t="s">
        <v>699</v>
      </c>
      <c r="B800" s="1018" t="s">
        <v>721</v>
      </c>
      <c r="C800" s="1019"/>
      <c r="D800" s="1019"/>
      <c r="E800" s="1019"/>
      <c r="F800" s="1020"/>
    </row>
    <row r="801" spans="1:6" s="42" customFormat="1" ht="21.75" customHeight="1">
      <c r="A801" s="331"/>
      <c r="B801" s="126" t="s">
        <v>940</v>
      </c>
      <c r="C801" s="132" t="s">
        <v>324</v>
      </c>
      <c r="D801" s="127" t="s">
        <v>115</v>
      </c>
      <c r="E801" s="130"/>
      <c r="F801" s="130"/>
    </row>
    <row r="802" spans="1:6" s="42" customFormat="1" ht="21.75" customHeight="1">
      <c r="A802" s="331"/>
      <c r="B802" s="126" t="s">
        <v>242</v>
      </c>
      <c r="C802" s="125" t="s">
        <v>119</v>
      </c>
      <c r="D802" s="127" t="s">
        <v>119</v>
      </c>
      <c r="E802" s="128">
        <v>15000</v>
      </c>
      <c r="F802" s="130"/>
    </row>
    <row r="803" spans="1:6" s="42" customFormat="1" ht="21.75" customHeight="1">
      <c r="A803" s="331"/>
      <c r="B803" s="126" t="s">
        <v>243</v>
      </c>
      <c r="C803" s="125" t="s">
        <v>119</v>
      </c>
      <c r="D803" s="127" t="s">
        <v>119</v>
      </c>
      <c r="E803" s="128">
        <v>15500</v>
      </c>
      <c r="F803" s="130"/>
    </row>
    <row r="804" spans="1:6" s="42" customFormat="1" ht="21.75" customHeight="1">
      <c r="A804" s="331"/>
      <c r="B804" s="126" t="s">
        <v>244</v>
      </c>
      <c r="C804" s="125" t="s">
        <v>119</v>
      </c>
      <c r="D804" s="127" t="s">
        <v>119</v>
      </c>
      <c r="E804" s="129">
        <v>16500</v>
      </c>
      <c r="F804" s="130"/>
    </row>
    <row r="805" spans="1:6" s="25" customFormat="1" ht="21.75" customHeight="1">
      <c r="A805" s="464"/>
      <c r="B805" s="126" t="s">
        <v>245</v>
      </c>
      <c r="C805" s="125" t="s">
        <v>119</v>
      </c>
      <c r="D805" s="127" t="s">
        <v>119</v>
      </c>
      <c r="E805" s="128">
        <v>25000</v>
      </c>
      <c r="F805" s="130"/>
    </row>
    <row r="806" spans="1:6" s="25" customFormat="1" ht="21.75" customHeight="1">
      <c r="A806" s="464"/>
      <c r="B806" s="126" t="s">
        <v>246</v>
      </c>
      <c r="C806" s="125" t="s">
        <v>119</v>
      </c>
      <c r="D806" s="127" t="s">
        <v>119</v>
      </c>
      <c r="E806" s="128">
        <v>25000</v>
      </c>
      <c r="F806" s="130"/>
    </row>
    <row r="807" spans="1:6" s="25" customFormat="1" ht="21.75" customHeight="1">
      <c r="A807" s="464"/>
      <c r="B807" s="126" t="s">
        <v>247</v>
      </c>
      <c r="C807" s="125" t="s">
        <v>119</v>
      </c>
      <c r="D807" s="127" t="s">
        <v>119</v>
      </c>
      <c r="E807" s="128">
        <v>30000</v>
      </c>
      <c r="F807" s="130"/>
    </row>
    <row r="808" spans="1:6" s="25" customFormat="1" ht="21.75" customHeight="1">
      <c r="A808" s="464"/>
      <c r="B808" s="126" t="s">
        <v>248</v>
      </c>
      <c r="C808" s="125" t="s">
        <v>119</v>
      </c>
      <c r="D808" s="127" t="s">
        <v>119</v>
      </c>
      <c r="E808" s="128">
        <v>30000</v>
      </c>
      <c r="F808" s="130"/>
    </row>
    <row r="809" spans="1:6" s="25" customFormat="1" ht="21.75" customHeight="1">
      <c r="A809" s="464"/>
      <c r="B809" s="126" t="s">
        <v>249</v>
      </c>
      <c r="C809" s="125" t="s">
        <v>119</v>
      </c>
      <c r="D809" s="127" t="s">
        <v>119</v>
      </c>
      <c r="E809" s="128">
        <v>37000</v>
      </c>
      <c r="F809" s="130"/>
    </row>
    <row r="810" spans="1:6" s="25" customFormat="1" ht="21.75" customHeight="1">
      <c r="A810" s="464"/>
      <c r="B810" s="126" t="s">
        <v>250</v>
      </c>
      <c r="C810" s="125" t="s">
        <v>119</v>
      </c>
      <c r="D810" s="127" t="s">
        <v>119</v>
      </c>
      <c r="E810" s="128">
        <v>37000</v>
      </c>
      <c r="F810" s="130"/>
    </row>
    <row r="811" spans="1:6" s="25" customFormat="1" ht="21.75" customHeight="1">
      <c r="A811" s="464"/>
      <c r="B811" s="126" t="s">
        <v>251</v>
      </c>
      <c r="C811" s="125" t="s">
        <v>119</v>
      </c>
      <c r="D811" s="127" t="s">
        <v>119</v>
      </c>
      <c r="E811" s="128">
        <v>42000</v>
      </c>
      <c r="F811" s="130"/>
    </row>
    <row r="812" spans="1:6" s="25" customFormat="1" ht="21.75" customHeight="1">
      <c r="A812" s="464"/>
      <c r="B812" s="126" t="s">
        <v>252</v>
      </c>
      <c r="C812" s="125" t="s">
        <v>119</v>
      </c>
      <c r="D812" s="127" t="s">
        <v>119</v>
      </c>
      <c r="E812" s="128">
        <v>42000</v>
      </c>
      <c r="F812" s="130"/>
    </row>
    <row r="813" spans="1:6" s="25" customFormat="1" ht="21.75" customHeight="1">
      <c r="A813" s="464"/>
      <c r="B813" s="126" t="s">
        <v>255</v>
      </c>
      <c r="C813" s="125" t="s">
        <v>119</v>
      </c>
      <c r="D813" s="127" t="s">
        <v>119</v>
      </c>
      <c r="E813" s="128">
        <v>320000</v>
      </c>
      <c r="F813" s="130"/>
    </row>
    <row r="814" spans="1:6" s="25" customFormat="1" ht="21.75" customHeight="1">
      <c r="A814" s="464"/>
      <c r="B814" s="126" t="s">
        <v>253</v>
      </c>
      <c r="C814" s="125" t="s">
        <v>119</v>
      </c>
      <c r="D814" s="127" t="s">
        <v>119</v>
      </c>
      <c r="E814" s="128">
        <v>42000</v>
      </c>
      <c r="F814" s="130"/>
    </row>
    <row r="815" spans="1:6" s="25" customFormat="1" ht="21.75" customHeight="1">
      <c r="A815" s="464"/>
      <c r="B815" s="126" t="s">
        <v>254</v>
      </c>
      <c r="C815" s="125" t="s">
        <v>119</v>
      </c>
      <c r="D815" s="127" t="s">
        <v>119</v>
      </c>
      <c r="E815" s="128">
        <v>320000</v>
      </c>
      <c r="F815" s="130"/>
    </row>
    <row r="816" spans="1:6" s="25" customFormat="1" ht="21.75" customHeight="1">
      <c r="A816" s="464"/>
      <c r="B816" s="126" t="s">
        <v>256</v>
      </c>
      <c r="C816" s="125" t="s">
        <v>119</v>
      </c>
      <c r="D816" s="127" t="s">
        <v>119</v>
      </c>
      <c r="E816" s="130">
        <v>230000</v>
      </c>
      <c r="F816" s="130"/>
    </row>
    <row r="817" spans="1:6" s="25" customFormat="1" ht="21.75" customHeight="1">
      <c r="A817" s="464"/>
      <c r="B817" s="131" t="s">
        <v>257</v>
      </c>
      <c r="C817" s="125" t="s">
        <v>119</v>
      </c>
      <c r="D817" s="127" t="s">
        <v>51</v>
      </c>
      <c r="E817" s="128">
        <f>100000/2</f>
        <v>50000</v>
      </c>
      <c r="F817" s="130"/>
    </row>
    <row r="818" spans="1:6" s="25" customFormat="1" ht="21.75" customHeight="1">
      <c r="A818" s="464"/>
      <c r="B818" s="131" t="s">
        <v>258</v>
      </c>
      <c r="C818" s="125" t="s">
        <v>119</v>
      </c>
      <c r="D818" s="127" t="s">
        <v>51</v>
      </c>
      <c r="E818" s="128">
        <f>200000/5</f>
        <v>40000</v>
      </c>
      <c r="F818" s="130"/>
    </row>
    <row r="819" spans="1:6" s="25" customFormat="1" ht="21.75" customHeight="1">
      <c r="A819" s="464"/>
      <c r="B819" s="126" t="s">
        <v>259</v>
      </c>
      <c r="C819" s="125" t="s">
        <v>119</v>
      </c>
      <c r="D819" s="127" t="s">
        <v>51</v>
      </c>
      <c r="E819" s="128">
        <v>130000</v>
      </c>
      <c r="F819" s="130"/>
    </row>
    <row r="820" spans="1:6" s="25" customFormat="1" ht="21.75" customHeight="1">
      <c r="A820" s="464"/>
      <c r="B820" s="126" t="s">
        <v>260</v>
      </c>
      <c r="C820" s="125" t="s">
        <v>119</v>
      </c>
      <c r="D820" s="127" t="s">
        <v>40</v>
      </c>
      <c r="E820" s="130">
        <v>600</v>
      </c>
      <c r="F820" s="130"/>
    </row>
    <row r="821" spans="1:6" s="25" customFormat="1" ht="37.5" customHeight="1">
      <c r="A821" s="464" t="s">
        <v>700</v>
      </c>
      <c r="B821" s="1038" t="s">
        <v>1214</v>
      </c>
      <c r="C821" s="1039"/>
      <c r="D821" s="1039"/>
      <c r="E821" s="1039"/>
      <c r="F821" s="1040"/>
    </row>
    <row r="822" spans="1:6" s="25" customFormat="1" ht="21.75" customHeight="1">
      <c r="A822" s="464"/>
      <c r="B822" s="555" t="s">
        <v>1210</v>
      </c>
      <c r="C822" s="132" t="s">
        <v>324</v>
      </c>
      <c r="D822" s="127" t="s">
        <v>511</v>
      </c>
      <c r="E822" s="127"/>
      <c r="F822" s="556">
        <v>14960</v>
      </c>
    </row>
    <row r="823" spans="1:6" s="25" customFormat="1" ht="21.75" customHeight="1">
      <c r="A823" s="464"/>
      <c r="B823" s="555" t="s">
        <v>1211</v>
      </c>
      <c r="C823" s="125" t="s">
        <v>119</v>
      </c>
      <c r="D823" s="127" t="s">
        <v>511</v>
      </c>
      <c r="E823" s="127"/>
      <c r="F823" s="556">
        <v>16940</v>
      </c>
    </row>
    <row r="824" spans="1:6" s="25" customFormat="1" ht="21.75" customHeight="1">
      <c r="A824" s="464"/>
      <c r="B824" s="555" t="s">
        <v>1212</v>
      </c>
      <c r="C824" s="125" t="s">
        <v>119</v>
      </c>
      <c r="D824" s="127" t="s">
        <v>511</v>
      </c>
      <c r="E824" s="127"/>
      <c r="F824" s="556">
        <v>24200</v>
      </c>
    </row>
    <row r="825" spans="1:6" s="25" customFormat="1" ht="21.75" customHeight="1">
      <c r="A825" s="464"/>
      <c r="B825" s="555" t="s">
        <v>1209</v>
      </c>
      <c r="C825" s="125" t="s">
        <v>119</v>
      </c>
      <c r="D825" s="127" t="s">
        <v>511</v>
      </c>
      <c r="E825" s="127"/>
      <c r="F825" s="556">
        <v>29700</v>
      </c>
    </row>
    <row r="826" spans="1:6" s="25" customFormat="1" ht="21.75" customHeight="1">
      <c r="A826" s="464"/>
      <c r="B826" s="555" t="s">
        <v>1213</v>
      </c>
      <c r="C826" s="125" t="s">
        <v>119</v>
      </c>
      <c r="D826" s="127" t="s">
        <v>511</v>
      </c>
      <c r="E826" s="127"/>
      <c r="F826" s="556">
        <v>42900</v>
      </c>
    </row>
    <row r="827" spans="1:6" s="25" customFormat="1" ht="21.75" customHeight="1">
      <c r="A827" s="464"/>
      <c r="B827" s="555" t="s">
        <v>1208</v>
      </c>
      <c r="C827" s="125" t="s">
        <v>119</v>
      </c>
      <c r="D827" s="127" t="s">
        <v>511</v>
      </c>
      <c r="E827" s="127"/>
      <c r="F827" s="556">
        <v>34100</v>
      </c>
    </row>
    <row r="828" spans="1:6" s="25" customFormat="1" ht="44.25" customHeight="1">
      <c r="A828" s="464" t="s">
        <v>701</v>
      </c>
      <c r="B828" s="1149" t="s">
        <v>1813</v>
      </c>
      <c r="C828" s="1150"/>
      <c r="D828" s="1150"/>
      <c r="E828" s="1150"/>
      <c r="F828" s="997"/>
    </row>
    <row r="829" spans="1:6" s="25" customFormat="1" ht="21.75" customHeight="1">
      <c r="A829" s="464"/>
      <c r="B829" s="735" t="s">
        <v>1755</v>
      </c>
      <c r="C829" s="645"/>
      <c r="D829" s="645"/>
      <c r="E829" s="127"/>
      <c r="F829" s="556"/>
    </row>
    <row r="830" spans="1:6" s="25" customFormat="1" ht="21.75" customHeight="1">
      <c r="A830" s="464"/>
      <c r="B830" s="126" t="s">
        <v>1767</v>
      </c>
      <c r="C830" s="466"/>
      <c r="D830" s="127" t="s">
        <v>115</v>
      </c>
      <c r="E830" s="127"/>
      <c r="F830" s="556">
        <v>15100</v>
      </c>
    </row>
    <row r="831" spans="1:6" s="25" customFormat="1" ht="21.75" customHeight="1">
      <c r="A831" s="464"/>
      <c r="B831" s="126" t="s">
        <v>1402</v>
      </c>
      <c r="C831" s="466"/>
      <c r="D831" s="127" t="s">
        <v>119</v>
      </c>
      <c r="E831" s="127"/>
      <c r="F831" s="556">
        <v>21600</v>
      </c>
    </row>
    <row r="832" spans="1:6" s="25" customFormat="1" ht="21.75" customHeight="1">
      <c r="A832" s="464"/>
      <c r="B832" s="126" t="s">
        <v>1403</v>
      </c>
      <c r="C832" s="466"/>
      <c r="D832" s="127" t="s">
        <v>119</v>
      </c>
      <c r="E832" s="127"/>
      <c r="F832" s="556">
        <v>21600</v>
      </c>
    </row>
    <row r="833" spans="1:6" s="25" customFormat="1" ht="21.75" customHeight="1">
      <c r="A833" s="464"/>
      <c r="B833" s="126" t="s">
        <v>247</v>
      </c>
      <c r="C833" s="125"/>
      <c r="D833" s="127" t="s">
        <v>119</v>
      </c>
      <c r="E833" s="127"/>
      <c r="F833" s="556">
        <v>27100</v>
      </c>
    </row>
    <row r="834" spans="1:6" s="25" customFormat="1" ht="21.75" customHeight="1">
      <c r="A834" s="464"/>
      <c r="B834" s="126" t="s">
        <v>248</v>
      </c>
      <c r="C834" s="125"/>
      <c r="D834" s="127" t="s">
        <v>119</v>
      </c>
      <c r="E834" s="127"/>
      <c r="F834" s="556">
        <v>27100</v>
      </c>
    </row>
    <row r="835" spans="1:6" s="25" customFormat="1" ht="21.75" customHeight="1">
      <c r="A835" s="464"/>
      <c r="B835" s="126" t="s">
        <v>249</v>
      </c>
      <c r="C835" s="125"/>
      <c r="D835" s="127" t="s">
        <v>119</v>
      </c>
      <c r="E835" s="127"/>
      <c r="F835" s="556">
        <v>33100</v>
      </c>
    </row>
    <row r="836" spans="1:6" s="25" customFormat="1" ht="21.75" customHeight="1">
      <c r="A836" s="464"/>
      <c r="B836" s="126" t="s">
        <v>250</v>
      </c>
      <c r="C836" s="125"/>
      <c r="D836" s="127" t="s">
        <v>119</v>
      </c>
      <c r="E836" s="127"/>
      <c r="F836" s="556">
        <v>33100</v>
      </c>
    </row>
    <row r="837" spans="1:6" s="25" customFormat="1" ht="21.75" customHeight="1">
      <c r="A837" s="464"/>
      <c r="B837" s="126" t="s">
        <v>251</v>
      </c>
      <c r="C837" s="125"/>
      <c r="D837" s="127" t="s">
        <v>119</v>
      </c>
      <c r="E837" s="127"/>
      <c r="F837" s="556">
        <v>40100</v>
      </c>
    </row>
    <row r="838" spans="1:6" s="25" customFormat="1" ht="21.75" customHeight="1">
      <c r="A838" s="464"/>
      <c r="B838" s="126" t="s">
        <v>252</v>
      </c>
      <c r="C838" s="125"/>
      <c r="D838" s="127" t="s">
        <v>119</v>
      </c>
      <c r="E838" s="127"/>
      <c r="F838" s="556">
        <v>40100</v>
      </c>
    </row>
    <row r="839" spans="1:6" s="25" customFormat="1" ht="21.75" customHeight="1">
      <c r="A839" s="464"/>
      <c r="B839" s="126" t="s">
        <v>1756</v>
      </c>
      <c r="C839" s="125"/>
      <c r="D839" s="127" t="s">
        <v>115</v>
      </c>
      <c r="E839" s="127"/>
      <c r="F839" s="556">
        <v>251000</v>
      </c>
    </row>
    <row r="840" spans="1:6" s="25" customFormat="1" ht="21.75" customHeight="1">
      <c r="A840" s="464"/>
      <c r="B840" s="126" t="s">
        <v>1757</v>
      </c>
      <c r="C840" s="125"/>
      <c r="D840" s="127" t="s">
        <v>1758</v>
      </c>
      <c r="E840" s="127"/>
      <c r="F840" s="556">
        <v>230000</v>
      </c>
    </row>
    <row r="841" spans="1:6" s="25" customFormat="1" ht="21.75" customHeight="1">
      <c r="A841" s="464"/>
      <c r="B841" s="126" t="s">
        <v>1759</v>
      </c>
      <c r="C841" s="125"/>
      <c r="D841" s="127" t="s">
        <v>1760</v>
      </c>
      <c r="E841" s="127"/>
      <c r="F841" s="556">
        <v>750000</v>
      </c>
    </row>
    <row r="842" spans="1:6" s="25" customFormat="1" ht="21.75" customHeight="1">
      <c r="A842" s="464"/>
      <c r="B842" s="126" t="s">
        <v>1761</v>
      </c>
      <c r="C842" s="125"/>
      <c r="D842" s="127" t="s">
        <v>115</v>
      </c>
      <c r="E842" s="127"/>
      <c r="F842" s="556">
        <v>280000</v>
      </c>
    </row>
    <row r="843" spans="1:6" s="25" customFormat="1" ht="21.75" customHeight="1">
      <c r="A843" s="464"/>
      <c r="B843" s="126" t="s">
        <v>1762</v>
      </c>
      <c r="C843" s="125"/>
      <c r="D843" s="127" t="s">
        <v>1763</v>
      </c>
      <c r="E843" s="127"/>
      <c r="F843" s="556">
        <v>230000</v>
      </c>
    </row>
    <row r="844" spans="1:6" s="25" customFormat="1" ht="21.75" customHeight="1">
      <c r="A844" s="464"/>
      <c r="B844" s="126" t="s">
        <v>1764</v>
      </c>
      <c r="C844" s="125"/>
      <c r="D844" s="127" t="s">
        <v>1763</v>
      </c>
      <c r="E844" s="127"/>
      <c r="F844" s="556">
        <v>130000</v>
      </c>
    </row>
    <row r="845" spans="1:6" s="25" customFormat="1" ht="21.75" customHeight="1">
      <c r="A845" s="464"/>
      <c r="B845" s="126" t="s">
        <v>1765</v>
      </c>
      <c r="C845" s="125"/>
      <c r="D845" s="127" t="s">
        <v>1758</v>
      </c>
      <c r="E845" s="127"/>
      <c r="F845" s="556">
        <v>500000</v>
      </c>
    </row>
    <row r="846" spans="1:6" s="25" customFormat="1" ht="21.75" customHeight="1">
      <c r="A846" s="464"/>
      <c r="B846" s="126" t="s">
        <v>1766</v>
      </c>
      <c r="C846" s="125"/>
      <c r="D846" s="127" t="s">
        <v>1758</v>
      </c>
      <c r="E846" s="127"/>
      <c r="F846" s="556">
        <v>250000</v>
      </c>
    </row>
    <row r="847" spans="1:6" s="25" customFormat="1" ht="21.75" customHeight="1">
      <c r="A847" s="467">
        <v>2</v>
      </c>
      <c r="B847" s="332" t="s">
        <v>665</v>
      </c>
      <c r="C847" s="468"/>
      <c r="D847" s="468"/>
      <c r="E847" s="468"/>
      <c r="F847" s="468"/>
    </row>
    <row r="848" spans="1:6" s="25" customFormat="1" ht="61.5" customHeight="1">
      <c r="A848" s="469" t="s">
        <v>694</v>
      </c>
      <c r="B848" s="1021" t="s">
        <v>1963</v>
      </c>
      <c r="C848" s="1022"/>
      <c r="D848" s="1022"/>
      <c r="E848" s="1022"/>
      <c r="F848" s="1023"/>
    </row>
    <row r="849" spans="1:6" s="25" customFormat="1" ht="21.75" customHeight="1">
      <c r="A849" s="469"/>
      <c r="B849" s="333" t="s">
        <v>1979</v>
      </c>
      <c r="C849" s="319"/>
      <c r="D849" s="206"/>
      <c r="E849" s="68"/>
      <c r="F849" s="68"/>
    </row>
    <row r="850" spans="1:6" s="25" customFormat="1" ht="21.75" customHeight="1">
      <c r="A850" s="469"/>
      <c r="B850" s="69" t="s">
        <v>194</v>
      </c>
      <c r="C850" s="319" t="s">
        <v>1068</v>
      </c>
      <c r="D850" s="206" t="s">
        <v>155</v>
      </c>
      <c r="E850" s="68"/>
      <c r="F850" s="68">
        <v>105000</v>
      </c>
    </row>
    <row r="851" spans="1:6" s="25" customFormat="1" ht="21.75" customHeight="1">
      <c r="A851" s="469"/>
      <c r="B851" s="69" t="s">
        <v>195</v>
      </c>
      <c r="C851" s="206" t="s">
        <v>119</v>
      </c>
      <c r="D851" s="206" t="s">
        <v>155</v>
      </c>
      <c r="E851" s="68"/>
      <c r="F851" s="68">
        <v>109000</v>
      </c>
    </row>
    <row r="852" spans="1:6" s="25" customFormat="1" ht="21.75" customHeight="1">
      <c r="A852" s="469"/>
      <c r="B852" s="69" t="s">
        <v>196</v>
      </c>
      <c r="C852" s="206" t="s">
        <v>119</v>
      </c>
      <c r="D852" s="206" t="s">
        <v>155</v>
      </c>
      <c r="E852" s="68"/>
      <c r="F852" s="68">
        <v>115000</v>
      </c>
    </row>
    <row r="853" spans="1:6" s="25" customFormat="1" ht="21.75" customHeight="1">
      <c r="A853" s="469"/>
      <c r="B853" s="69" t="s">
        <v>197</v>
      </c>
      <c r="C853" s="206" t="s">
        <v>119</v>
      </c>
      <c r="D853" s="206" t="s">
        <v>155</v>
      </c>
      <c r="E853" s="68"/>
      <c r="F853" s="68">
        <v>126000</v>
      </c>
    </row>
    <row r="854" spans="1:6" s="25" customFormat="1" ht="21.75" customHeight="1">
      <c r="A854" s="469"/>
      <c r="B854" s="69" t="s">
        <v>397</v>
      </c>
      <c r="C854" s="206" t="s">
        <v>119</v>
      </c>
      <c r="D854" s="206" t="s">
        <v>155</v>
      </c>
      <c r="E854" s="68"/>
      <c r="F854" s="68">
        <v>130000</v>
      </c>
    </row>
    <row r="855" spans="1:6" s="25" customFormat="1" ht="21.75" customHeight="1">
      <c r="A855" s="469"/>
      <c r="B855" s="69" t="s">
        <v>1058</v>
      </c>
      <c r="C855" s="206" t="s">
        <v>119</v>
      </c>
      <c r="D855" s="206" t="s">
        <v>155</v>
      </c>
      <c r="E855" s="68"/>
      <c r="F855" s="68">
        <v>134000</v>
      </c>
    </row>
    <row r="856" spans="1:6" s="25" customFormat="1" ht="32.25" customHeight="1">
      <c r="A856" s="469"/>
      <c r="B856" s="334" t="s">
        <v>1980</v>
      </c>
      <c r="C856" s="444"/>
      <c r="D856" s="206"/>
      <c r="E856" s="68"/>
      <c r="F856" s="68"/>
    </row>
    <row r="857" spans="1:6" s="25" customFormat="1" ht="36.75" customHeight="1">
      <c r="A857" s="469"/>
      <c r="B857" s="69" t="s">
        <v>194</v>
      </c>
      <c r="C857" s="587" t="s">
        <v>1070</v>
      </c>
      <c r="D857" s="206" t="s">
        <v>155</v>
      </c>
      <c r="E857" s="68"/>
      <c r="F857" s="68">
        <v>108000</v>
      </c>
    </row>
    <row r="858" spans="1:6" s="25" customFormat="1" ht="21.75" customHeight="1">
      <c r="A858" s="469"/>
      <c r="B858" s="69" t="s">
        <v>195</v>
      </c>
      <c r="C858" s="206" t="s">
        <v>119</v>
      </c>
      <c r="D858" s="206" t="s">
        <v>119</v>
      </c>
      <c r="E858" s="68"/>
      <c r="F858" s="68">
        <v>112000</v>
      </c>
    </row>
    <row r="859" spans="1:6" s="25" customFormat="1" ht="21.75" customHeight="1">
      <c r="A859" s="469"/>
      <c r="B859" s="69" t="s">
        <v>196</v>
      </c>
      <c r="C859" s="206" t="s">
        <v>119</v>
      </c>
      <c r="D859" s="206" t="s">
        <v>119</v>
      </c>
      <c r="E859" s="68"/>
      <c r="F859" s="68">
        <v>118000</v>
      </c>
    </row>
    <row r="860" spans="1:6" s="25" customFormat="1" ht="21.75" customHeight="1">
      <c r="A860" s="469"/>
      <c r="B860" s="69" t="s">
        <v>197</v>
      </c>
      <c r="C860" s="206" t="s">
        <v>119</v>
      </c>
      <c r="D860" s="206" t="s">
        <v>119</v>
      </c>
      <c r="E860" s="68"/>
      <c r="F860" s="68">
        <v>130000</v>
      </c>
    </row>
    <row r="861" spans="1:6" s="25" customFormat="1" ht="23.25" customHeight="1">
      <c r="A861" s="469"/>
      <c r="B861" s="304" t="s">
        <v>1566</v>
      </c>
      <c r="C861" s="319"/>
      <c r="D861" s="206"/>
      <c r="E861" s="68"/>
      <c r="F861" s="68"/>
    </row>
    <row r="862" spans="1:6" s="25" customFormat="1" ht="21.75" customHeight="1">
      <c r="A862" s="469"/>
      <c r="B862" s="69" t="s">
        <v>196</v>
      </c>
      <c r="C862" s="319" t="s">
        <v>1069</v>
      </c>
      <c r="D862" s="206" t="s">
        <v>155</v>
      </c>
      <c r="E862" s="68"/>
      <c r="F862" s="68">
        <v>129000</v>
      </c>
    </row>
    <row r="863" spans="1:6" s="25" customFormat="1" ht="21.75" customHeight="1">
      <c r="A863" s="469"/>
      <c r="B863" s="890" t="s">
        <v>197</v>
      </c>
      <c r="C863" s="891" t="s">
        <v>1071</v>
      </c>
      <c r="D863" s="323" t="s">
        <v>155</v>
      </c>
      <c r="E863" s="324"/>
      <c r="F863" s="324">
        <v>140000</v>
      </c>
    </row>
    <row r="864" spans="1:6" s="25" customFormat="1" ht="44.25" customHeight="1">
      <c r="A864" s="893" t="s">
        <v>695</v>
      </c>
      <c r="B864" s="1075" t="s">
        <v>1894</v>
      </c>
      <c r="C864" s="1075"/>
      <c r="D864" s="1075"/>
      <c r="E864" s="1075"/>
      <c r="F864" s="1076"/>
    </row>
    <row r="865" spans="1:6" s="25" customFormat="1" ht="18.75" customHeight="1">
      <c r="A865" s="892"/>
      <c r="B865" s="688" t="s">
        <v>1399</v>
      </c>
      <c r="D865" s="689"/>
      <c r="E865" s="690"/>
      <c r="F865" s="691"/>
    </row>
    <row r="866" spans="1:6" s="25" customFormat="1" ht="18.75">
      <c r="A866" s="204"/>
      <c r="B866" s="69" t="s">
        <v>194</v>
      </c>
      <c r="C866" s="692"/>
      <c r="D866" s="206" t="s">
        <v>155</v>
      </c>
      <c r="E866" s="68"/>
      <c r="F866" s="543">
        <v>84000</v>
      </c>
    </row>
    <row r="867" spans="1:6" s="25" customFormat="1" ht="18.75">
      <c r="A867" s="204"/>
      <c r="B867" s="69" t="s">
        <v>195</v>
      </c>
      <c r="C867" s="692"/>
      <c r="D867" s="206" t="s">
        <v>119</v>
      </c>
      <c r="E867" s="68"/>
      <c r="F867" s="543">
        <v>89000</v>
      </c>
    </row>
    <row r="868" spans="1:6" s="25" customFormat="1" ht="18.75">
      <c r="A868" s="204"/>
      <c r="B868" s="69" t="s">
        <v>196</v>
      </c>
      <c r="C868" s="1154" t="s">
        <v>422</v>
      </c>
      <c r="D868" s="206" t="s">
        <v>119</v>
      </c>
      <c r="E868" s="68"/>
      <c r="F868" s="543">
        <v>94000</v>
      </c>
    </row>
    <row r="869" spans="1:6" s="25" customFormat="1" ht="18.75">
      <c r="A869" s="204"/>
      <c r="B869" s="69" t="s">
        <v>1057</v>
      </c>
      <c r="C869" s="1033"/>
      <c r="D869" s="206" t="s">
        <v>119</v>
      </c>
      <c r="E869" s="68"/>
      <c r="F869" s="543">
        <v>100000</v>
      </c>
    </row>
    <row r="870" spans="1:6" s="25" customFormat="1" ht="18.75">
      <c r="A870" s="204"/>
      <c r="B870" s="69" t="s">
        <v>197</v>
      </c>
      <c r="C870" s="1033"/>
      <c r="D870" s="206" t="s">
        <v>119</v>
      </c>
      <c r="E870" s="68"/>
      <c r="F870" s="543">
        <v>105000</v>
      </c>
    </row>
    <row r="871" spans="1:6" s="25" customFormat="1" ht="18.75">
      <c r="A871" s="204"/>
      <c r="B871" s="69" t="s">
        <v>1058</v>
      </c>
      <c r="C871" s="1033"/>
      <c r="D871" s="206" t="s">
        <v>119</v>
      </c>
      <c r="E871" s="68"/>
      <c r="F871" s="543">
        <v>114000</v>
      </c>
    </row>
    <row r="872" spans="1:6" s="25" customFormat="1" ht="18.75">
      <c r="A872" s="204"/>
      <c r="B872" s="69" t="s">
        <v>1059</v>
      </c>
      <c r="C872" s="1033"/>
      <c r="D872" s="206" t="s">
        <v>119</v>
      </c>
      <c r="E872" s="68"/>
      <c r="F872" s="543">
        <v>123000</v>
      </c>
    </row>
    <row r="873" spans="1:6" s="25" customFormat="1" ht="22.5" customHeight="1">
      <c r="A873" s="204"/>
      <c r="B873" s="304" t="s">
        <v>1396</v>
      </c>
      <c r="C873" s="1033"/>
      <c r="D873" s="206"/>
      <c r="E873" s="68"/>
      <c r="F873" s="335"/>
    </row>
    <row r="874" spans="1:6" s="25" customFormat="1" ht="21.75" customHeight="1">
      <c r="A874" s="204"/>
      <c r="B874" s="69" t="s">
        <v>195</v>
      </c>
      <c r="C874" s="1033"/>
      <c r="D874" s="206" t="s">
        <v>155</v>
      </c>
      <c r="E874" s="68"/>
      <c r="F874" s="310">
        <v>95000</v>
      </c>
    </row>
    <row r="875" spans="1:6" s="25" customFormat="1" ht="21.75" customHeight="1">
      <c r="A875" s="204"/>
      <c r="B875" s="69" t="s">
        <v>196</v>
      </c>
      <c r="C875" s="1033"/>
      <c r="D875" s="206" t="s">
        <v>119</v>
      </c>
      <c r="E875" s="68"/>
      <c r="F875" s="310">
        <v>99000</v>
      </c>
    </row>
    <row r="876" spans="1:6" s="25" customFormat="1" ht="21.75" customHeight="1">
      <c r="A876" s="204"/>
      <c r="B876" s="69" t="s">
        <v>1057</v>
      </c>
      <c r="C876" s="1033"/>
      <c r="D876" s="206" t="s">
        <v>119</v>
      </c>
      <c r="E876" s="68"/>
      <c r="F876" s="310">
        <v>104000</v>
      </c>
    </row>
    <row r="877" spans="1:6" s="25" customFormat="1" ht="21.75" customHeight="1">
      <c r="A877" s="204"/>
      <c r="B877" s="69" t="s">
        <v>197</v>
      </c>
      <c r="C877" s="1033"/>
      <c r="D877" s="206" t="s">
        <v>119</v>
      </c>
      <c r="E877" s="68"/>
      <c r="F877" s="310">
        <v>108000</v>
      </c>
    </row>
    <row r="878" spans="1:6" s="25" customFormat="1" ht="21.75" customHeight="1">
      <c r="A878" s="550"/>
      <c r="B878" s="551" t="s">
        <v>397</v>
      </c>
      <c r="C878" s="1155"/>
      <c r="D878" s="552" t="s">
        <v>119</v>
      </c>
      <c r="E878" s="553"/>
      <c r="F878" s="554">
        <v>112000</v>
      </c>
    </row>
    <row r="879" spans="1:6" s="25" customFormat="1" ht="41.25" customHeight="1">
      <c r="A879" s="545"/>
      <c r="B879" s="546" t="s">
        <v>1397</v>
      </c>
      <c r="C879" s="1064" t="s">
        <v>423</v>
      </c>
      <c r="D879" s="547"/>
      <c r="E879" s="548"/>
      <c r="F879" s="549"/>
    </row>
    <row r="880" spans="1:6" s="25" customFormat="1" ht="21.75" customHeight="1">
      <c r="A880" s="204"/>
      <c r="B880" s="69" t="s">
        <v>194</v>
      </c>
      <c r="C880" s="1065"/>
      <c r="D880" s="206" t="s">
        <v>119</v>
      </c>
      <c r="E880" s="68"/>
      <c r="F880" s="310">
        <v>89000</v>
      </c>
    </row>
    <row r="881" spans="1:6" s="25" customFormat="1" ht="21.75" customHeight="1">
      <c r="A881" s="204"/>
      <c r="B881" s="69" t="s">
        <v>196</v>
      </c>
      <c r="C881" s="1065"/>
      <c r="D881" s="206" t="s">
        <v>119</v>
      </c>
      <c r="E881" s="68"/>
      <c r="F881" s="310">
        <v>98000</v>
      </c>
    </row>
    <row r="882" spans="1:6" s="25" customFormat="1" ht="21.75" customHeight="1">
      <c r="A882" s="204"/>
      <c r="B882" s="69" t="s">
        <v>197</v>
      </c>
      <c r="C882" s="1065"/>
      <c r="D882" s="206" t="s">
        <v>119</v>
      </c>
      <c r="E882" s="68"/>
      <c r="F882" s="310">
        <v>107000</v>
      </c>
    </row>
    <row r="883" spans="1:6" s="25" customFormat="1" ht="45.75" customHeight="1">
      <c r="A883" s="204"/>
      <c r="B883" s="304" t="s">
        <v>1398</v>
      </c>
      <c r="C883" s="541"/>
      <c r="D883" s="206"/>
      <c r="E883" s="68"/>
      <c r="F883" s="310"/>
    </row>
    <row r="884" spans="1:6" s="25" customFormat="1" ht="21.75" customHeight="1">
      <c r="A884" s="204"/>
      <c r="B884" s="69" t="s">
        <v>196</v>
      </c>
      <c r="C884" s="541"/>
      <c r="D884" s="206" t="s">
        <v>155</v>
      </c>
      <c r="E884" s="68"/>
      <c r="F884" s="310">
        <v>114000</v>
      </c>
    </row>
    <row r="885" spans="1:6" s="25" customFormat="1" ht="21.75" customHeight="1">
      <c r="A885" s="204"/>
      <c r="B885" s="69" t="s">
        <v>197</v>
      </c>
      <c r="C885" s="541"/>
      <c r="D885" s="206" t="s">
        <v>155</v>
      </c>
      <c r="E885" s="68"/>
      <c r="F885" s="310">
        <v>124000</v>
      </c>
    </row>
    <row r="886" spans="1:6" s="25" customFormat="1" ht="70.5" customHeight="1">
      <c r="A886" s="544" t="s">
        <v>699</v>
      </c>
      <c r="B886" s="1035" t="s">
        <v>2055</v>
      </c>
      <c r="C886" s="1036"/>
      <c r="D886" s="1036"/>
      <c r="E886" s="1036"/>
      <c r="F886" s="1037"/>
    </row>
    <row r="887" spans="1:6" s="25" customFormat="1" ht="21.75" customHeight="1">
      <c r="A887" s="903"/>
      <c r="B887" s="904" t="s">
        <v>2038</v>
      </c>
      <c r="C887" s="1030" t="s">
        <v>2053</v>
      </c>
      <c r="D887" s="894" t="s">
        <v>155</v>
      </c>
      <c r="E887" s="895"/>
      <c r="F887" s="905">
        <v>107250.00000000001</v>
      </c>
    </row>
    <row r="888" spans="1:6" s="25" customFormat="1" ht="21.75" customHeight="1">
      <c r="A888" s="903"/>
      <c r="B888" s="904" t="s">
        <v>2039</v>
      </c>
      <c r="C888" s="1031"/>
      <c r="D888" s="894" t="s">
        <v>155</v>
      </c>
      <c r="E888" s="895"/>
      <c r="F888" s="905">
        <v>117700.00000000001</v>
      </c>
    </row>
    <row r="889" spans="1:6" s="25" customFormat="1" ht="21.75" customHeight="1">
      <c r="A889" s="903"/>
      <c r="B889" s="904" t="s">
        <v>2040</v>
      </c>
      <c r="C889" s="1031"/>
      <c r="D889" s="894" t="s">
        <v>155</v>
      </c>
      <c r="E889" s="895"/>
      <c r="F889" s="906">
        <v>127600.00000000001</v>
      </c>
    </row>
    <row r="890" spans="1:6" s="25" customFormat="1" ht="21.75" customHeight="1">
      <c r="A890" s="903"/>
      <c r="B890" s="904" t="s">
        <v>2041</v>
      </c>
      <c r="C890" s="1031"/>
      <c r="D890" s="894" t="s">
        <v>155</v>
      </c>
      <c r="E890" s="895"/>
      <c r="F890" s="906">
        <v>112200.00000000001</v>
      </c>
    </row>
    <row r="891" spans="1:6" s="25" customFormat="1" ht="21.75" customHeight="1">
      <c r="A891" s="903"/>
      <c r="B891" s="904" t="s">
        <v>2042</v>
      </c>
      <c r="C891" s="1031"/>
      <c r="D891" s="894" t="s">
        <v>155</v>
      </c>
      <c r="E891" s="895"/>
      <c r="F891" s="906">
        <v>122100.00000000001</v>
      </c>
    </row>
    <row r="892" spans="1:6" s="25" customFormat="1" ht="21.75" customHeight="1">
      <c r="A892" s="903"/>
      <c r="B892" s="904" t="s">
        <v>2043</v>
      </c>
      <c r="C892" s="1031"/>
      <c r="D892" s="894" t="s">
        <v>155</v>
      </c>
      <c r="E892" s="895"/>
      <c r="F892" s="906">
        <v>133650</v>
      </c>
    </row>
    <row r="893" spans="1:6" s="25" customFormat="1" ht="23.25" customHeight="1">
      <c r="A893" s="903"/>
      <c r="B893" s="907" t="s">
        <v>2044</v>
      </c>
      <c r="C893" s="1030" t="s">
        <v>2054</v>
      </c>
      <c r="D893" s="894" t="s">
        <v>155</v>
      </c>
      <c r="E893" s="896"/>
      <c r="F893" s="906">
        <v>114400.00000000001</v>
      </c>
    </row>
    <row r="894" spans="1:6" s="25" customFormat="1" ht="21.75" customHeight="1">
      <c r="A894" s="903"/>
      <c r="B894" s="907" t="s">
        <v>2045</v>
      </c>
      <c r="C894" s="1031"/>
      <c r="D894" s="894" t="s">
        <v>155</v>
      </c>
      <c r="E894" s="896"/>
      <c r="F894" s="906">
        <v>124850.00000000001</v>
      </c>
    </row>
    <row r="895" spans="1:6" s="25" customFormat="1" ht="21.75" customHeight="1">
      <c r="A895" s="903"/>
      <c r="B895" s="907" t="s">
        <v>2046</v>
      </c>
      <c r="C895" s="1031"/>
      <c r="D895" s="894" t="s">
        <v>155</v>
      </c>
      <c r="E895" s="896"/>
      <c r="F895" s="906">
        <v>136400</v>
      </c>
    </row>
    <row r="896" spans="1:6" s="25" customFormat="1" ht="21.75" customHeight="1">
      <c r="A896" s="903"/>
      <c r="B896" s="907" t="s">
        <v>2047</v>
      </c>
      <c r="C896" s="1031"/>
      <c r="D896" s="894" t="s">
        <v>155</v>
      </c>
      <c r="E896" s="896"/>
      <c r="F896" s="906">
        <v>121550.00000000001</v>
      </c>
    </row>
    <row r="897" spans="1:6" s="25" customFormat="1" ht="21.75" customHeight="1">
      <c r="A897" s="903"/>
      <c r="B897" s="907" t="s">
        <v>2048</v>
      </c>
      <c r="C897" s="1031"/>
      <c r="D897" s="894" t="s">
        <v>155</v>
      </c>
      <c r="E897" s="896"/>
      <c r="F897" s="906">
        <v>132550</v>
      </c>
    </row>
    <row r="898" spans="1:6" s="25" customFormat="1" ht="24" customHeight="1">
      <c r="A898" s="903"/>
      <c r="B898" s="907" t="s">
        <v>2049</v>
      </c>
      <c r="C898" s="1031"/>
      <c r="D898" s="894" t="s">
        <v>155</v>
      </c>
      <c r="E898" s="896"/>
      <c r="F898" s="906">
        <v>143550</v>
      </c>
    </row>
    <row r="899" spans="1:6" s="25" customFormat="1" ht="19.5">
      <c r="A899" s="903"/>
      <c r="B899" s="907" t="s">
        <v>2050</v>
      </c>
      <c r="C899" s="1031"/>
      <c r="D899" s="894" t="s">
        <v>155</v>
      </c>
      <c r="E899" s="896"/>
      <c r="F899" s="906">
        <v>125950.00000000001</v>
      </c>
    </row>
    <row r="900" spans="1:6" s="25" customFormat="1" ht="19.5">
      <c r="A900" s="903"/>
      <c r="B900" s="907" t="s">
        <v>2051</v>
      </c>
      <c r="C900" s="1031"/>
      <c r="D900" s="894" t="s">
        <v>155</v>
      </c>
      <c r="E900" s="896"/>
      <c r="F900" s="906">
        <v>136950</v>
      </c>
    </row>
    <row r="901" spans="1:6" s="25" customFormat="1" ht="18.75">
      <c r="A901" s="903"/>
      <c r="B901" s="907" t="s">
        <v>2052</v>
      </c>
      <c r="C901" s="1031"/>
      <c r="D901" s="894" t="s">
        <v>155</v>
      </c>
      <c r="E901" s="908"/>
      <c r="F901" s="906">
        <v>146850</v>
      </c>
    </row>
    <row r="902" spans="1:6" s="25" customFormat="1" ht="42" customHeight="1">
      <c r="A902" s="929" t="s">
        <v>700</v>
      </c>
      <c r="B902" s="1021" t="s">
        <v>2105</v>
      </c>
      <c r="C902" s="1077"/>
      <c r="D902" s="1077"/>
      <c r="E902" s="1077"/>
      <c r="F902" s="1078"/>
    </row>
    <row r="903" spans="1:6" s="25" customFormat="1" ht="18.75">
      <c r="A903" s="923"/>
      <c r="B903" s="930" t="s">
        <v>2134</v>
      </c>
      <c r="C903" s="925"/>
      <c r="D903" s="926"/>
      <c r="E903" s="927"/>
      <c r="F903" s="928"/>
    </row>
    <row r="904" spans="1:6" s="25" customFormat="1" ht="18.75">
      <c r="A904" s="923"/>
      <c r="B904" s="924" t="s">
        <v>2135</v>
      </c>
      <c r="C904" s="925" t="s">
        <v>2140</v>
      </c>
      <c r="D904" s="926" t="s">
        <v>2132</v>
      </c>
      <c r="E904" s="927"/>
      <c r="F904" s="928">
        <v>89250</v>
      </c>
    </row>
    <row r="905" spans="1:6" s="25" customFormat="1" ht="18.75">
      <c r="A905" s="923"/>
      <c r="B905" s="924" t="s">
        <v>2136</v>
      </c>
      <c r="C905" s="925" t="s">
        <v>2140</v>
      </c>
      <c r="D905" s="926" t="s">
        <v>2132</v>
      </c>
      <c r="E905" s="927"/>
      <c r="F905" s="928">
        <v>98250</v>
      </c>
    </row>
    <row r="906" spans="1:6" s="25" customFormat="1" ht="18.75">
      <c r="A906" s="923"/>
      <c r="B906" s="924" t="s">
        <v>2137</v>
      </c>
      <c r="C906" s="925" t="s">
        <v>2140</v>
      </c>
      <c r="D906" s="926" t="s">
        <v>2132</v>
      </c>
      <c r="E906" s="927"/>
      <c r="F906" s="928">
        <v>108250</v>
      </c>
    </row>
    <row r="907" spans="1:6" s="25" customFormat="1" ht="18.75">
      <c r="A907" s="923"/>
      <c r="B907" s="930" t="s">
        <v>2138</v>
      </c>
      <c r="C907" s="925"/>
      <c r="D907" s="926"/>
      <c r="E907" s="927"/>
      <c r="F907" s="928"/>
    </row>
    <row r="908" spans="1:6" s="25" customFormat="1" ht="18.75">
      <c r="A908" s="923"/>
      <c r="B908" s="924" t="s">
        <v>2136</v>
      </c>
      <c r="C908" s="925" t="s">
        <v>2140</v>
      </c>
      <c r="D908" s="926" t="s">
        <v>2132</v>
      </c>
      <c r="E908" s="927"/>
      <c r="F908" s="928">
        <v>103250</v>
      </c>
    </row>
    <row r="909" spans="1:6" s="25" customFormat="1" ht="18.75">
      <c r="A909" s="923"/>
      <c r="B909" s="924" t="s">
        <v>2137</v>
      </c>
      <c r="C909" s="925" t="s">
        <v>2140</v>
      </c>
      <c r="D909" s="926" t="s">
        <v>2132</v>
      </c>
      <c r="E909" s="927"/>
      <c r="F909" s="928">
        <v>113250</v>
      </c>
    </row>
    <row r="910" spans="1:6" s="25" customFormat="1" ht="18.75">
      <c r="A910" s="923"/>
      <c r="B910" s="930" t="s">
        <v>2139</v>
      </c>
      <c r="C910" s="925"/>
      <c r="D910" s="926"/>
      <c r="E910" s="927"/>
      <c r="F910" s="928"/>
    </row>
    <row r="911" spans="1:6" s="25" customFormat="1" ht="18.75">
      <c r="A911" s="923"/>
      <c r="B911" s="924" t="s">
        <v>2135</v>
      </c>
      <c r="C911" s="925" t="s">
        <v>2140</v>
      </c>
      <c r="D911" s="926" t="s">
        <v>2132</v>
      </c>
      <c r="E911" s="927"/>
      <c r="F911" s="928">
        <v>91250</v>
      </c>
    </row>
    <row r="912" spans="1:6" s="25" customFormat="1" ht="18.75">
      <c r="A912" s="923"/>
      <c r="B912" s="924" t="s">
        <v>2136</v>
      </c>
      <c r="C912" s="925" t="s">
        <v>2140</v>
      </c>
      <c r="D912" s="926" t="s">
        <v>2132</v>
      </c>
      <c r="E912" s="927"/>
      <c r="F912" s="928">
        <v>100250</v>
      </c>
    </row>
    <row r="913" spans="1:6" s="25" customFormat="1" ht="18.75">
      <c r="A913" s="923"/>
      <c r="B913" s="924" t="s">
        <v>2137</v>
      </c>
      <c r="C913" s="925" t="s">
        <v>2140</v>
      </c>
      <c r="D913" s="926" t="s">
        <v>2132</v>
      </c>
      <c r="E913" s="927"/>
      <c r="F913" s="928">
        <v>110250</v>
      </c>
    </row>
    <row r="914" spans="1:6" s="25" customFormat="1" ht="18.75">
      <c r="A914" s="897" t="s">
        <v>697</v>
      </c>
      <c r="B914" s="898" t="s">
        <v>722</v>
      </c>
      <c r="C914" s="899"/>
      <c r="D914" s="900"/>
      <c r="E914" s="901"/>
      <c r="F914" s="902"/>
    </row>
    <row r="915" spans="1:6" s="25" customFormat="1" ht="18.75">
      <c r="A915" s="470">
        <v>1</v>
      </c>
      <c r="B915" s="277" t="s">
        <v>666</v>
      </c>
      <c r="C915" s="471"/>
      <c r="D915" s="265"/>
      <c r="E915" s="266"/>
      <c r="F915" s="266"/>
    </row>
    <row r="916" spans="1:6" s="25" customFormat="1" ht="39">
      <c r="A916" s="209"/>
      <c r="B916" s="224" t="s">
        <v>2056</v>
      </c>
      <c r="C916" s="215"/>
      <c r="D916" s="207" t="s">
        <v>780</v>
      </c>
      <c r="E916" s="212"/>
      <c r="F916" s="212">
        <f>730000*1.1</f>
        <v>803000.0000000001</v>
      </c>
    </row>
    <row r="917" spans="1:6" s="25" customFormat="1" ht="21">
      <c r="A917" s="209"/>
      <c r="B917" s="224" t="s">
        <v>80</v>
      </c>
      <c r="C917" s="215"/>
      <c r="D917" s="207" t="s">
        <v>119</v>
      </c>
      <c r="E917" s="212"/>
      <c r="F917" s="212">
        <v>450000</v>
      </c>
    </row>
    <row r="918" spans="1:6" s="25" customFormat="1" ht="21">
      <c r="A918" s="209"/>
      <c r="B918" s="224" t="s">
        <v>151</v>
      </c>
      <c r="C918" s="215"/>
      <c r="D918" s="207" t="s">
        <v>119</v>
      </c>
      <c r="E918" s="212"/>
      <c r="F918" s="212">
        <v>415000</v>
      </c>
    </row>
    <row r="919" spans="1:6" s="25" customFormat="1" ht="21">
      <c r="A919" s="209"/>
      <c r="B919" s="224" t="s">
        <v>852</v>
      </c>
      <c r="C919" s="215"/>
      <c r="D919" s="207" t="s">
        <v>119</v>
      </c>
      <c r="E919" s="212"/>
      <c r="F919" s="212">
        <v>480000</v>
      </c>
    </row>
    <row r="920" spans="1:6" s="25" customFormat="1" ht="21">
      <c r="A920" s="209"/>
      <c r="B920" s="224" t="s">
        <v>92</v>
      </c>
      <c r="C920" s="215"/>
      <c r="D920" s="207" t="s">
        <v>119</v>
      </c>
      <c r="E920" s="212"/>
      <c r="F920" s="212">
        <v>530000</v>
      </c>
    </row>
    <row r="921" spans="1:6" s="25" customFormat="1" ht="21">
      <c r="A921" s="209"/>
      <c r="B921" s="224" t="s">
        <v>86</v>
      </c>
      <c r="C921" s="215"/>
      <c r="D921" s="207" t="s">
        <v>119</v>
      </c>
      <c r="E921" s="212"/>
      <c r="F921" s="212">
        <v>260000</v>
      </c>
    </row>
    <row r="922" spans="1:6" s="25" customFormat="1" ht="21">
      <c r="A922" s="209"/>
      <c r="B922" s="224" t="s">
        <v>98</v>
      </c>
      <c r="C922" s="215"/>
      <c r="D922" s="207" t="s">
        <v>119</v>
      </c>
      <c r="E922" s="212"/>
      <c r="F922" s="212">
        <v>155000</v>
      </c>
    </row>
    <row r="923" spans="1:6" s="25" customFormat="1" ht="21">
      <c r="A923" s="209">
        <v>2</v>
      </c>
      <c r="B923" s="279" t="s">
        <v>2057</v>
      </c>
      <c r="C923" s="215"/>
      <c r="D923" s="207"/>
      <c r="E923" s="212"/>
      <c r="F923" s="212"/>
    </row>
    <row r="924" spans="1:6" s="25" customFormat="1" ht="39">
      <c r="A924" s="209"/>
      <c r="B924" s="280" t="s">
        <v>2058</v>
      </c>
      <c r="C924" s="215"/>
      <c r="D924" s="207" t="s">
        <v>780</v>
      </c>
      <c r="E924" s="212"/>
      <c r="F924" s="213">
        <v>1500000</v>
      </c>
    </row>
    <row r="925" spans="1:6" s="25" customFormat="1" ht="39">
      <c r="A925" s="209"/>
      <c r="B925" s="280" t="s">
        <v>1953</v>
      </c>
      <c r="C925" s="215"/>
      <c r="D925" s="207" t="s">
        <v>119</v>
      </c>
      <c r="E925" s="212"/>
      <c r="F925" s="213">
        <v>1500000</v>
      </c>
    </row>
    <row r="926" spans="1:6" s="25" customFormat="1" ht="39">
      <c r="A926" s="209"/>
      <c r="B926" s="280" t="s">
        <v>2059</v>
      </c>
      <c r="C926" s="482"/>
      <c r="D926" s="207" t="s">
        <v>119</v>
      </c>
      <c r="E926" s="212"/>
      <c r="F926" s="213">
        <v>3000000</v>
      </c>
    </row>
    <row r="927" spans="1:6" s="25" customFormat="1" ht="39">
      <c r="A927" s="209"/>
      <c r="B927" s="280" t="s">
        <v>1954</v>
      </c>
      <c r="C927" s="482"/>
      <c r="D927" s="207" t="s">
        <v>119</v>
      </c>
      <c r="E927" s="212"/>
      <c r="F927" s="213">
        <v>3000000</v>
      </c>
    </row>
    <row r="928" spans="1:6" s="25" customFormat="1" ht="21">
      <c r="A928" s="209">
        <v>3</v>
      </c>
      <c r="B928" s="707" t="s">
        <v>668</v>
      </c>
      <c r="C928" s="708"/>
      <c r="D928" s="708"/>
      <c r="E928" s="709"/>
      <c r="F928" s="708"/>
    </row>
    <row r="929" spans="1:6" s="25" customFormat="1" ht="21">
      <c r="A929" s="209"/>
      <c r="B929" s="281" t="s">
        <v>2060</v>
      </c>
      <c r="C929" s="434"/>
      <c r="D929" s="434"/>
      <c r="E929" s="282"/>
      <c r="F929" s="434"/>
    </row>
    <row r="930" spans="1:6" s="25" customFormat="1" ht="21.75">
      <c r="A930" s="209"/>
      <c r="B930" s="216" t="s">
        <v>1955</v>
      </c>
      <c r="C930" s="215"/>
      <c r="D930" s="207" t="s">
        <v>780</v>
      </c>
      <c r="E930" s="212"/>
      <c r="F930" s="213">
        <f>1150000*1.1</f>
        <v>1265000</v>
      </c>
    </row>
    <row r="931" spans="1:6" s="25" customFormat="1" ht="21.75">
      <c r="A931" s="209"/>
      <c r="B931" s="216" t="s">
        <v>1956</v>
      </c>
      <c r="C931" s="215"/>
      <c r="D931" s="207" t="s">
        <v>780</v>
      </c>
      <c r="E931" s="212"/>
      <c r="F931" s="213">
        <f>1150000*1.1</f>
        <v>1265000</v>
      </c>
    </row>
    <row r="932" spans="1:6" s="25" customFormat="1" ht="21" hidden="1">
      <c r="A932" s="209" t="s">
        <v>695</v>
      </c>
      <c r="B932" s="283" t="s">
        <v>723</v>
      </c>
      <c r="C932" s="215"/>
      <c r="D932" s="207"/>
      <c r="E932" s="212"/>
      <c r="F932" s="213"/>
    </row>
    <row r="933" spans="1:6" s="25" customFormat="1" ht="58.5" hidden="1">
      <c r="A933" s="209"/>
      <c r="B933" s="280" t="s">
        <v>74</v>
      </c>
      <c r="C933" s="215"/>
      <c r="D933" s="207" t="s">
        <v>780</v>
      </c>
      <c r="E933" s="212"/>
      <c r="F933" s="213"/>
    </row>
    <row r="934" spans="1:6" s="25" customFormat="1" ht="58.5" hidden="1">
      <c r="A934" s="209"/>
      <c r="B934" s="280" t="s">
        <v>73</v>
      </c>
      <c r="C934" s="215"/>
      <c r="D934" s="207" t="s">
        <v>119</v>
      </c>
      <c r="E934" s="212"/>
      <c r="F934" s="213"/>
    </row>
    <row r="935" spans="1:6" s="25" customFormat="1" ht="37.5" customHeight="1" hidden="1">
      <c r="A935" s="209"/>
      <c r="B935" s="284" t="s">
        <v>105</v>
      </c>
      <c r="C935" s="215"/>
      <c r="D935" s="207" t="s">
        <v>119</v>
      </c>
      <c r="E935" s="212"/>
      <c r="F935" s="213"/>
    </row>
    <row r="936" spans="1:6" s="42" customFormat="1" ht="41.25" customHeight="1">
      <c r="A936" s="255">
        <v>4</v>
      </c>
      <c r="B936" s="1135" t="s">
        <v>1044</v>
      </c>
      <c r="C936" s="1133"/>
      <c r="D936" s="1133"/>
      <c r="E936" s="1133"/>
      <c r="F936" s="1134"/>
    </row>
    <row r="937" spans="1:6" s="42" customFormat="1" ht="21.75" customHeight="1">
      <c r="A937" s="255" t="s">
        <v>694</v>
      </c>
      <c r="B937" s="505" t="s">
        <v>1189</v>
      </c>
      <c r="C937" s="257"/>
      <c r="D937" s="229"/>
      <c r="E937" s="235"/>
      <c r="F937" s="258"/>
    </row>
    <row r="938" spans="1:6" s="42" customFormat="1" ht="21.75" customHeight="1">
      <c r="A938" s="255"/>
      <c r="B938" s="256" t="s">
        <v>1047</v>
      </c>
      <c r="C938" s="257"/>
      <c r="D938" s="229" t="s">
        <v>53</v>
      </c>
      <c r="E938" s="235"/>
      <c r="F938" s="258">
        <v>1900000</v>
      </c>
    </row>
    <row r="939" spans="1:6" s="42" customFormat="1" ht="21.75" customHeight="1">
      <c r="A939" s="255"/>
      <c r="B939" s="256" t="s">
        <v>1048</v>
      </c>
      <c r="C939" s="257"/>
      <c r="D939" s="285" t="s">
        <v>610</v>
      </c>
      <c r="E939" s="235"/>
      <c r="F939" s="258">
        <v>1950000</v>
      </c>
    </row>
    <row r="940" spans="1:6" s="42" customFormat="1" ht="21.75" customHeight="1">
      <c r="A940" s="255"/>
      <c r="B940" s="256" t="s">
        <v>1049</v>
      </c>
      <c r="C940" s="257"/>
      <c r="D940" s="229" t="s">
        <v>53</v>
      </c>
      <c r="E940" s="235"/>
      <c r="F940" s="258">
        <v>1800000</v>
      </c>
    </row>
    <row r="941" spans="1:6" s="42" customFormat="1" ht="21.75" customHeight="1">
      <c r="A941" s="255"/>
      <c r="B941" s="256" t="s">
        <v>1050</v>
      </c>
      <c r="C941" s="257"/>
      <c r="D941" s="285" t="s">
        <v>610</v>
      </c>
      <c r="E941" s="235"/>
      <c r="F941" s="258">
        <v>1850000</v>
      </c>
    </row>
    <row r="942" spans="1:6" s="42" customFormat="1" ht="21.75" customHeight="1">
      <c r="A942" s="255" t="s">
        <v>695</v>
      </c>
      <c r="B942" s="283" t="s">
        <v>1188</v>
      </c>
      <c r="C942" s="257"/>
      <c r="D942" s="229"/>
      <c r="E942" s="235"/>
      <c r="F942" s="258"/>
    </row>
    <row r="943" spans="1:6" s="42" customFormat="1" ht="21.75" customHeight="1">
      <c r="A943" s="255"/>
      <c r="B943" s="256" t="s">
        <v>1046</v>
      </c>
      <c r="C943" s="257"/>
      <c r="D943" s="229" t="s">
        <v>53</v>
      </c>
      <c r="E943" s="235"/>
      <c r="F943" s="258">
        <v>2100000</v>
      </c>
    </row>
    <row r="944" spans="1:6" s="42" customFormat="1" ht="21.75" customHeight="1">
      <c r="A944" s="255"/>
      <c r="B944" s="256" t="s">
        <v>1045</v>
      </c>
      <c r="C944" s="257"/>
      <c r="D944" s="285" t="s">
        <v>610</v>
      </c>
      <c r="E944" s="235"/>
      <c r="F944" s="258">
        <v>1800000</v>
      </c>
    </row>
    <row r="945" spans="1:6" s="42" customFormat="1" ht="21.75" customHeight="1">
      <c r="A945" s="255"/>
      <c r="B945" s="256" t="s">
        <v>1051</v>
      </c>
      <c r="C945" s="538"/>
      <c r="D945" s="285" t="s">
        <v>610</v>
      </c>
      <c r="E945" s="235"/>
      <c r="F945" s="258">
        <v>1950000</v>
      </c>
    </row>
    <row r="946" spans="1:6" s="25" customFormat="1" ht="39" customHeight="1">
      <c r="A946" s="255">
        <v>5</v>
      </c>
      <c r="B946" s="1157" t="s">
        <v>1043</v>
      </c>
      <c r="C946" s="1025"/>
      <c r="D946" s="1025"/>
      <c r="E946" s="1025"/>
      <c r="F946" s="1026"/>
    </row>
    <row r="947" spans="1:6" s="25" customFormat="1" ht="21.75" customHeight="1">
      <c r="A947" s="255"/>
      <c r="B947" s="217" t="s">
        <v>234</v>
      </c>
      <c r="C947" s="252" t="s">
        <v>83</v>
      </c>
      <c r="D947" s="229" t="s">
        <v>779</v>
      </c>
      <c r="E947" s="235">
        <v>2400000</v>
      </c>
      <c r="F947" s="258"/>
    </row>
    <row r="948" spans="1:6" s="25" customFormat="1" ht="21.75" customHeight="1">
      <c r="A948" s="255"/>
      <c r="B948" s="217" t="s">
        <v>235</v>
      </c>
      <c r="C948" s="257"/>
      <c r="D948" s="229" t="s">
        <v>119</v>
      </c>
      <c r="E948" s="235">
        <v>2800000</v>
      </c>
      <c r="F948" s="258"/>
    </row>
    <row r="949" spans="1:6" s="25" customFormat="1" ht="21.75" customHeight="1">
      <c r="A949" s="255"/>
      <c r="B949" s="217" t="s">
        <v>236</v>
      </c>
      <c r="C949" s="257"/>
      <c r="D949" s="229" t="s">
        <v>119</v>
      </c>
      <c r="E949" s="235">
        <v>2200000</v>
      </c>
      <c r="F949" s="258"/>
    </row>
    <row r="950" spans="1:6" s="25" customFormat="1" ht="21.75" customHeight="1">
      <c r="A950" s="255"/>
      <c r="B950" s="217" t="s">
        <v>237</v>
      </c>
      <c r="C950" s="257"/>
      <c r="D950" s="229" t="s">
        <v>119</v>
      </c>
      <c r="E950" s="235">
        <v>2550000</v>
      </c>
      <c r="F950" s="258"/>
    </row>
    <row r="951" spans="1:6" s="25" customFormat="1" ht="21.75" customHeight="1">
      <c r="A951" s="255"/>
      <c r="B951" s="217" t="s">
        <v>238</v>
      </c>
      <c r="C951" s="257"/>
      <c r="D951" s="229" t="s">
        <v>119</v>
      </c>
      <c r="E951" s="235">
        <v>3400000</v>
      </c>
      <c r="F951" s="258"/>
    </row>
    <row r="952" spans="1:6" s="25" customFormat="1" ht="21.75" customHeight="1">
      <c r="A952" s="255"/>
      <c r="B952" s="217" t="s">
        <v>239</v>
      </c>
      <c r="C952" s="257"/>
      <c r="D952" s="229" t="s">
        <v>119</v>
      </c>
      <c r="E952" s="235">
        <v>4050000</v>
      </c>
      <c r="F952" s="258"/>
    </row>
    <row r="953" spans="1:6" s="25" customFormat="1" ht="21.75" customHeight="1">
      <c r="A953" s="255"/>
      <c r="B953" s="217" t="s">
        <v>240</v>
      </c>
      <c r="C953" s="257"/>
      <c r="D953" s="229" t="s">
        <v>119</v>
      </c>
      <c r="E953" s="235">
        <v>3200000</v>
      </c>
      <c r="F953" s="258"/>
    </row>
    <row r="954" spans="1:6" s="25" customFormat="1" ht="21.75" customHeight="1">
      <c r="A954" s="255"/>
      <c r="B954" s="217" t="s">
        <v>241</v>
      </c>
      <c r="C954" s="257"/>
      <c r="D954" s="229" t="s">
        <v>119</v>
      </c>
      <c r="E954" s="235">
        <v>3500000</v>
      </c>
      <c r="F954" s="258"/>
    </row>
    <row r="955" spans="1:6" s="25" customFormat="1" ht="21.75" customHeight="1">
      <c r="A955" s="457" t="s">
        <v>725</v>
      </c>
      <c r="B955" s="189" t="s">
        <v>724</v>
      </c>
      <c r="C955" s="472"/>
      <c r="D955" s="147"/>
      <c r="E955" s="148"/>
      <c r="F955" s="148"/>
    </row>
    <row r="956" spans="1:6" s="25" customFormat="1" ht="21.75" customHeight="1">
      <c r="A956" s="204">
        <v>1</v>
      </c>
      <c r="B956" s="333" t="s">
        <v>669</v>
      </c>
      <c r="C956" s="205"/>
      <c r="D956" s="206"/>
      <c r="E956" s="68"/>
      <c r="F956" s="68"/>
    </row>
    <row r="957" spans="1:6" s="25" customFormat="1" ht="21.75" customHeight="1">
      <c r="A957" s="70"/>
      <c r="B957" s="305" t="s">
        <v>173</v>
      </c>
      <c r="C957" s="188"/>
      <c r="D957" s="63" t="s">
        <v>948</v>
      </c>
      <c r="E957" s="71"/>
      <c r="F957" s="71">
        <v>95000</v>
      </c>
    </row>
    <row r="958" spans="1:6" s="25" customFormat="1" ht="21.75" customHeight="1">
      <c r="A958" s="70"/>
      <c r="B958" s="305" t="s">
        <v>176</v>
      </c>
      <c r="C958" s="188"/>
      <c r="D958" s="63" t="s">
        <v>119</v>
      </c>
      <c r="E958" s="71"/>
      <c r="F958" s="71">
        <v>140000</v>
      </c>
    </row>
    <row r="959" spans="1:6" s="25" customFormat="1" ht="21.75" customHeight="1">
      <c r="A959" s="70"/>
      <c r="B959" s="305" t="s">
        <v>43</v>
      </c>
      <c r="C959" s="188"/>
      <c r="D959" s="63" t="s">
        <v>119</v>
      </c>
      <c r="E959" s="71"/>
      <c r="F959" s="71">
        <v>185000</v>
      </c>
    </row>
    <row r="960" spans="1:6" s="25" customFormat="1" ht="39.75" customHeight="1">
      <c r="A960" s="70">
        <v>2</v>
      </c>
      <c r="B960" s="1073" t="s">
        <v>941</v>
      </c>
      <c r="C960" s="1039"/>
      <c r="D960" s="1039"/>
      <c r="E960" s="1039"/>
      <c r="F960" s="1040"/>
    </row>
    <row r="961" spans="1:6" s="25" customFormat="1" ht="21.75">
      <c r="A961" s="70"/>
      <c r="B961" s="305" t="s">
        <v>637</v>
      </c>
      <c r="C961" s="188"/>
      <c r="D961" s="63" t="s">
        <v>948</v>
      </c>
      <c r="E961" s="71"/>
      <c r="F961" s="71">
        <v>210000</v>
      </c>
    </row>
    <row r="962" spans="1:6" s="25" customFormat="1" ht="21.75">
      <c r="A962" s="70"/>
      <c r="B962" s="305" t="s">
        <v>638</v>
      </c>
      <c r="C962" s="188"/>
      <c r="D962" s="63" t="s">
        <v>948</v>
      </c>
      <c r="E962" s="71"/>
      <c r="F962" s="71">
        <v>270000</v>
      </c>
    </row>
    <row r="963" spans="1:6" s="25" customFormat="1" ht="21.75">
      <c r="A963" s="70"/>
      <c r="B963" s="305" t="s">
        <v>639</v>
      </c>
      <c r="C963" s="188"/>
      <c r="D963" s="63" t="s">
        <v>948</v>
      </c>
      <c r="E963" s="71"/>
      <c r="F963" s="71">
        <v>370000</v>
      </c>
    </row>
    <row r="964" spans="1:6" s="25" customFormat="1" ht="21.75">
      <c r="A964" s="70"/>
      <c r="B964" s="305" t="s">
        <v>640</v>
      </c>
      <c r="C964" s="188"/>
      <c r="D964" s="63" t="s">
        <v>948</v>
      </c>
      <c r="E964" s="71"/>
      <c r="F964" s="71">
        <v>470000</v>
      </c>
    </row>
    <row r="965" spans="1:6" s="25" customFormat="1" ht="21">
      <c r="A965" s="181" t="s">
        <v>706</v>
      </c>
      <c r="B965" s="356" t="s">
        <v>726</v>
      </c>
      <c r="C965" s="458"/>
      <c r="D965" s="147"/>
      <c r="E965" s="150"/>
      <c r="F965" s="148"/>
    </row>
    <row r="966" spans="1:6" s="25" customFormat="1" ht="24.75" customHeight="1">
      <c r="A966" s="255">
        <v>1</v>
      </c>
      <c r="B966" s="1074" t="s">
        <v>2036</v>
      </c>
      <c r="C966" s="976"/>
      <c r="D966" s="976"/>
      <c r="E966" s="976"/>
      <c r="F966" s="977"/>
    </row>
    <row r="967" spans="1:6" s="25" customFormat="1" ht="33">
      <c r="A967" s="255" t="s">
        <v>694</v>
      </c>
      <c r="B967" s="286" t="s">
        <v>1916</v>
      </c>
      <c r="C967" s="473" t="s">
        <v>392</v>
      </c>
      <c r="D967" s="229"/>
      <c r="E967" s="258"/>
      <c r="F967" s="258"/>
    </row>
    <row r="968" spans="1:6" s="25" customFormat="1" ht="19.5">
      <c r="A968" s="255"/>
      <c r="B968" s="287" t="s">
        <v>634</v>
      </c>
      <c r="C968" s="474" t="s">
        <v>119</v>
      </c>
      <c r="D968" s="229" t="s">
        <v>51</v>
      </c>
      <c r="E968" s="258"/>
      <c r="F968" s="258">
        <v>8500</v>
      </c>
    </row>
    <row r="969" spans="1:6" s="25" customFormat="1" ht="18.75">
      <c r="A969" s="255"/>
      <c r="B969" s="288" t="s">
        <v>1224</v>
      </c>
      <c r="C969" s="474" t="s">
        <v>119</v>
      </c>
      <c r="D969" s="229" t="s">
        <v>122</v>
      </c>
      <c r="E969" s="258"/>
      <c r="F969" s="258">
        <v>62500</v>
      </c>
    </row>
    <row r="970" spans="1:6" s="25" customFormat="1" ht="18.75">
      <c r="A970" s="255"/>
      <c r="B970" s="288" t="s">
        <v>1225</v>
      </c>
      <c r="C970" s="474" t="s">
        <v>119</v>
      </c>
      <c r="D970" s="229" t="s">
        <v>122</v>
      </c>
      <c r="E970" s="258"/>
      <c r="F970" s="258">
        <v>77778</v>
      </c>
    </row>
    <row r="971" spans="1:6" s="25" customFormat="1" ht="18.75">
      <c r="A971" s="255"/>
      <c r="B971" s="288" t="s">
        <v>635</v>
      </c>
      <c r="C971" s="474" t="s">
        <v>119</v>
      </c>
      <c r="D971" s="229" t="s">
        <v>122</v>
      </c>
      <c r="E971" s="258"/>
      <c r="F971" s="258">
        <v>76389</v>
      </c>
    </row>
    <row r="972" spans="1:6" s="25" customFormat="1" ht="18.75">
      <c r="A972" s="255"/>
      <c r="B972" s="288" t="s">
        <v>1814</v>
      </c>
      <c r="C972" s="474" t="s">
        <v>119</v>
      </c>
      <c r="D972" s="229" t="s">
        <v>122</v>
      </c>
      <c r="E972" s="258"/>
      <c r="F972" s="258">
        <v>130000</v>
      </c>
    </row>
    <row r="973" spans="1:6" s="25" customFormat="1" ht="18.75">
      <c r="A973" s="255"/>
      <c r="B973" s="288" t="s">
        <v>1815</v>
      </c>
      <c r="C973" s="474" t="s">
        <v>119</v>
      </c>
      <c r="D973" s="229" t="s">
        <v>122</v>
      </c>
      <c r="E973" s="258"/>
      <c r="F973" s="258">
        <v>141111</v>
      </c>
    </row>
    <row r="974" spans="1:6" s="25" customFormat="1" ht="21">
      <c r="A974" s="255" t="s">
        <v>695</v>
      </c>
      <c r="B974" s="286" t="s">
        <v>1917</v>
      </c>
      <c r="C974" s="474" t="s">
        <v>119</v>
      </c>
      <c r="D974" s="229"/>
      <c r="E974" s="258"/>
      <c r="F974" s="258"/>
    </row>
    <row r="975" spans="1:6" s="25" customFormat="1" ht="19.5">
      <c r="A975" s="255"/>
      <c r="B975" s="289" t="s">
        <v>949</v>
      </c>
      <c r="C975" s="474" t="s">
        <v>119</v>
      </c>
      <c r="D975" s="229" t="s">
        <v>51</v>
      </c>
      <c r="E975" s="258"/>
      <c r="F975" s="258">
        <v>12000</v>
      </c>
    </row>
    <row r="976" spans="1:6" s="25" customFormat="1" ht="18.75">
      <c r="A976" s="255"/>
      <c r="B976" s="217" t="s">
        <v>1226</v>
      </c>
      <c r="C976" s="474" t="s">
        <v>119</v>
      </c>
      <c r="D976" s="229" t="s">
        <v>122</v>
      </c>
      <c r="E976" s="258"/>
      <c r="F976" s="258">
        <v>134722</v>
      </c>
    </row>
    <row r="977" spans="1:6" s="25" customFormat="1" ht="18.75">
      <c r="A977" s="255"/>
      <c r="B977" s="288" t="s">
        <v>636</v>
      </c>
      <c r="C977" s="474" t="s">
        <v>119</v>
      </c>
      <c r="D977" s="229" t="s">
        <v>122</v>
      </c>
      <c r="E977" s="258"/>
      <c r="F977" s="258">
        <v>102778</v>
      </c>
    </row>
    <row r="978" spans="1:6" s="25" customFormat="1" ht="18.75">
      <c r="A978" s="255"/>
      <c r="B978" s="217" t="s">
        <v>1816</v>
      </c>
      <c r="C978" s="474" t="s">
        <v>119</v>
      </c>
      <c r="D978" s="229" t="s">
        <v>122</v>
      </c>
      <c r="E978" s="258"/>
      <c r="F978" s="258">
        <v>119444</v>
      </c>
    </row>
    <row r="979" spans="1:6" s="25" customFormat="1" ht="18.75">
      <c r="A979" s="255"/>
      <c r="B979" s="217" t="s">
        <v>1227</v>
      </c>
      <c r="C979" s="474" t="s">
        <v>119</v>
      </c>
      <c r="D979" s="229" t="s">
        <v>122</v>
      </c>
      <c r="E979" s="258"/>
      <c r="F979" s="258">
        <v>140000</v>
      </c>
    </row>
    <row r="980" spans="1:6" s="25" customFormat="1" ht="18.75">
      <c r="A980" s="255"/>
      <c r="B980" s="217" t="s">
        <v>1817</v>
      </c>
      <c r="D980" s="229" t="s">
        <v>122</v>
      </c>
      <c r="F980" s="258">
        <v>151111</v>
      </c>
    </row>
    <row r="981" spans="1:6" s="25" customFormat="1" ht="18.75">
      <c r="A981" s="255"/>
      <c r="B981" s="217" t="s">
        <v>1228</v>
      </c>
      <c r="C981" s="474" t="s">
        <v>119</v>
      </c>
      <c r="D981" s="229" t="s">
        <v>122</v>
      </c>
      <c r="E981" s="258"/>
      <c r="F981" s="258">
        <v>192222</v>
      </c>
    </row>
    <row r="982" spans="1:6" s="25" customFormat="1" ht="18.75">
      <c r="A982" s="255"/>
      <c r="B982" s="217" t="s">
        <v>1818</v>
      </c>
      <c r="C982" s="474" t="s">
        <v>119</v>
      </c>
      <c r="D982" s="229" t="s">
        <v>122</v>
      </c>
      <c r="E982" s="258"/>
      <c r="F982" s="258">
        <v>203333</v>
      </c>
    </row>
    <row r="983" spans="1:6" s="25" customFormat="1" ht="21">
      <c r="A983" s="255" t="s">
        <v>699</v>
      </c>
      <c r="B983" s="290" t="s">
        <v>1918</v>
      </c>
      <c r="C983" s="474" t="s">
        <v>119</v>
      </c>
      <c r="D983" s="229"/>
      <c r="E983" s="258"/>
      <c r="F983" s="258"/>
    </row>
    <row r="984" spans="1:6" s="25" customFormat="1" ht="18.75">
      <c r="A984" s="255"/>
      <c r="B984" s="776" t="s">
        <v>1981</v>
      </c>
      <c r="C984" s="474"/>
      <c r="D984" s="229" t="s">
        <v>51</v>
      </c>
      <c r="E984" s="258"/>
      <c r="F984" s="258">
        <v>105000</v>
      </c>
    </row>
    <row r="985" spans="1:6" s="25" customFormat="1" ht="41.25" customHeight="1">
      <c r="A985" s="255"/>
      <c r="B985" s="224" t="s">
        <v>1229</v>
      </c>
      <c r="C985" s="474" t="s">
        <v>119</v>
      </c>
      <c r="D985" s="229" t="s">
        <v>51</v>
      </c>
      <c r="E985" s="258"/>
      <c r="F985" s="235">
        <v>113000</v>
      </c>
    </row>
    <row r="986" spans="1:6" s="25" customFormat="1" ht="18.75">
      <c r="A986" s="255" t="s">
        <v>700</v>
      </c>
      <c r="B986" s="283" t="s">
        <v>1919</v>
      </c>
      <c r="C986" s="474" t="s">
        <v>119</v>
      </c>
      <c r="D986" s="229"/>
      <c r="E986" s="258"/>
      <c r="F986" s="258"/>
    </row>
    <row r="987" spans="1:6" s="25" customFormat="1" ht="21">
      <c r="A987" s="209"/>
      <c r="B987" s="288" t="s">
        <v>307</v>
      </c>
      <c r="C987" s="474" t="s">
        <v>119</v>
      </c>
      <c r="D987" s="229" t="s">
        <v>51</v>
      </c>
      <c r="E987" s="258"/>
      <c r="F987" s="258">
        <v>81000</v>
      </c>
    </row>
    <row r="988" spans="1:6" s="25" customFormat="1" ht="21">
      <c r="A988" s="209"/>
      <c r="B988" s="288" t="s">
        <v>308</v>
      </c>
      <c r="C988" s="474" t="s">
        <v>119</v>
      </c>
      <c r="D988" s="229" t="s">
        <v>119</v>
      </c>
      <c r="E988" s="258"/>
      <c r="F988" s="258">
        <v>83500</v>
      </c>
    </row>
    <row r="989" spans="1:6" s="25" customFormat="1" ht="21">
      <c r="A989" s="209" t="s">
        <v>702</v>
      </c>
      <c r="B989" s="291" t="s">
        <v>1920</v>
      </c>
      <c r="C989" s="474"/>
      <c r="D989" s="229"/>
      <c r="E989" s="258"/>
      <c r="F989" s="258"/>
    </row>
    <row r="990" spans="1:6" s="25" customFormat="1" ht="21">
      <c r="A990" s="209"/>
      <c r="B990" s="288" t="s">
        <v>306</v>
      </c>
      <c r="C990" s="474" t="s">
        <v>119</v>
      </c>
      <c r="D990" s="229" t="s">
        <v>122</v>
      </c>
      <c r="E990" s="258"/>
      <c r="F990" s="258">
        <v>110000</v>
      </c>
    </row>
    <row r="991" spans="1:6" s="25" customFormat="1" ht="21">
      <c r="A991" s="209"/>
      <c r="B991" s="288" t="s">
        <v>309</v>
      </c>
      <c r="C991" s="474" t="s">
        <v>119</v>
      </c>
      <c r="D991" s="229" t="s">
        <v>122</v>
      </c>
      <c r="E991" s="258"/>
      <c r="F991" s="258">
        <v>130000</v>
      </c>
    </row>
    <row r="992" spans="1:6" s="25" customFormat="1" ht="21">
      <c r="A992" s="209"/>
      <c r="B992" s="288" t="s">
        <v>310</v>
      </c>
      <c r="C992" s="474" t="s">
        <v>119</v>
      </c>
      <c r="D992" s="229" t="s">
        <v>122</v>
      </c>
      <c r="E992" s="258"/>
      <c r="F992" s="258">
        <v>185000</v>
      </c>
    </row>
    <row r="993" spans="1:6" s="25" customFormat="1" ht="21">
      <c r="A993" s="209" t="s">
        <v>703</v>
      </c>
      <c r="B993" s="283" t="s">
        <v>1921</v>
      </c>
      <c r="C993" s="474" t="s">
        <v>119</v>
      </c>
      <c r="D993" s="229"/>
      <c r="E993" s="258"/>
      <c r="F993" s="258"/>
    </row>
    <row r="994" spans="1:6" s="25" customFormat="1" ht="21">
      <c r="A994" s="209"/>
      <c r="B994" s="288" t="s">
        <v>311</v>
      </c>
      <c r="C994" s="474" t="s">
        <v>119</v>
      </c>
      <c r="D994" s="229" t="s">
        <v>1230</v>
      </c>
      <c r="E994" s="258"/>
      <c r="F994" s="258">
        <v>300000</v>
      </c>
    </row>
    <row r="995" spans="1:6" s="25" customFormat="1" ht="21">
      <c r="A995" s="209"/>
      <c r="B995" s="288" t="s">
        <v>1982</v>
      </c>
      <c r="C995" s="474" t="s">
        <v>119</v>
      </c>
      <c r="D995" s="229" t="s">
        <v>1230</v>
      </c>
      <c r="E995" s="258"/>
      <c r="F995" s="258">
        <v>255000</v>
      </c>
    </row>
    <row r="996" spans="1:6" s="45" customFormat="1" ht="21">
      <c r="A996" s="209" t="s">
        <v>704</v>
      </c>
      <c r="B996" s="283" t="s">
        <v>312</v>
      </c>
      <c r="C996" s="474" t="s">
        <v>119</v>
      </c>
      <c r="D996" s="229"/>
      <c r="E996" s="258"/>
      <c r="F996" s="258"/>
    </row>
    <row r="997" spans="1:6" s="42" customFormat="1" ht="21">
      <c r="A997" s="209"/>
      <c r="B997" s="288" t="s">
        <v>1983</v>
      </c>
      <c r="C997" s="474" t="s">
        <v>119</v>
      </c>
      <c r="D997" s="229" t="s">
        <v>1230</v>
      </c>
      <c r="E997" s="258"/>
      <c r="F997" s="258">
        <v>350000</v>
      </c>
    </row>
    <row r="998" spans="1:6" s="45" customFormat="1" ht="21">
      <c r="A998" s="209"/>
      <c r="B998" s="288" t="s">
        <v>1233</v>
      </c>
      <c r="C998" s="474" t="s">
        <v>119</v>
      </c>
      <c r="D998" s="229" t="s">
        <v>51</v>
      </c>
      <c r="E998" s="258"/>
      <c r="F998" s="258">
        <v>350000</v>
      </c>
    </row>
    <row r="999" spans="1:6" s="42" customFormat="1" ht="37.5">
      <c r="A999" s="209" t="s">
        <v>705</v>
      </c>
      <c r="B999" s="283" t="s">
        <v>1351</v>
      </c>
      <c r="C999" s="474" t="s">
        <v>119</v>
      </c>
      <c r="D999" s="255"/>
      <c r="E999" s="292"/>
      <c r="F999" s="292"/>
    </row>
    <row r="1000" spans="1:6" s="25" customFormat="1" ht="21.75" customHeight="1">
      <c r="A1000" s="209"/>
      <c r="B1000" s="288" t="s">
        <v>313</v>
      </c>
      <c r="C1000" s="474" t="s">
        <v>119</v>
      </c>
      <c r="D1000" s="229" t="s">
        <v>1230</v>
      </c>
      <c r="E1000" s="258"/>
      <c r="F1000" s="258">
        <v>350000</v>
      </c>
    </row>
    <row r="1001" spans="1:6" s="42" customFormat="1" ht="25.5" customHeight="1">
      <c r="A1001" s="209" t="s">
        <v>791</v>
      </c>
      <c r="B1001" s="283" t="s">
        <v>1352</v>
      </c>
      <c r="C1001" s="474" t="s">
        <v>119</v>
      </c>
      <c r="D1001" s="255"/>
      <c r="E1001" s="292"/>
      <c r="F1001" s="292"/>
    </row>
    <row r="1002" spans="1:6" s="42" customFormat="1" ht="21.75" customHeight="1">
      <c r="A1002" s="209"/>
      <c r="B1002" s="288" t="s">
        <v>314</v>
      </c>
      <c r="C1002" s="474" t="s">
        <v>119</v>
      </c>
      <c r="D1002" s="229" t="s">
        <v>1230</v>
      </c>
      <c r="E1002" s="258"/>
      <c r="F1002" s="258">
        <v>350000</v>
      </c>
    </row>
    <row r="1003" spans="1:6" s="25" customFormat="1" ht="21.75" customHeight="1">
      <c r="A1003" s="209"/>
      <c r="B1003" s="288" t="s">
        <v>1232</v>
      </c>
      <c r="C1003" s="474" t="s">
        <v>119</v>
      </c>
      <c r="D1003" s="229" t="s">
        <v>1230</v>
      </c>
      <c r="E1003" s="258"/>
      <c r="F1003" s="258">
        <v>360000</v>
      </c>
    </row>
    <row r="1004" spans="1:6" s="25" customFormat="1" ht="21.75" customHeight="1">
      <c r="A1004" s="209"/>
      <c r="B1004" s="288" t="s">
        <v>1985</v>
      </c>
      <c r="C1004" s="474" t="s">
        <v>119</v>
      </c>
      <c r="D1004" s="229" t="s">
        <v>51</v>
      </c>
      <c r="E1004" s="258"/>
      <c r="F1004" s="258">
        <v>120000</v>
      </c>
    </row>
    <row r="1005" spans="1:6" s="25" customFormat="1" ht="21.75" customHeight="1">
      <c r="A1005" s="209"/>
      <c r="B1005" s="288" t="s">
        <v>1984</v>
      </c>
      <c r="C1005" s="474" t="s">
        <v>119</v>
      </c>
      <c r="D1005" s="229" t="s">
        <v>1231</v>
      </c>
      <c r="E1005" s="258"/>
      <c r="F1005" s="258">
        <v>60000</v>
      </c>
    </row>
    <row r="1006" spans="1:6" s="46" customFormat="1" ht="51" customHeight="1">
      <c r="A1006" s="209">
        <v>2</v>
      </c>
      <c r="B1006" s="1007" t="s">
        <v>1957</v>
      </c>
      <c r="C1006" s="1025"/>
      <c r="D1006" s="1025"/>
      <c r="E1006" s="1025"/>
      <c r="F1006" s="1026"/>
    </row>
    <row r="1007" spans="1:8" s="46" customFormat="1" ht="21.75" customHeight="1">
      <c r="A1007" s="209"/>
      <c r="B1007" s="288" t="s">
        <v>464</v>
      </c>
      <c r="C1007" s="257" t="s">
        <v>288</v>
      </c>
      <c r="D1007" s="229" t="s">
        <v>122</v>
      </c>
      <c r="E1007" s="258"/>
      <c r="F1007" s="293">
        <v>347200</v>
      </c>
      <c r="G1007" s="886"/>
      <c r="H1007" s="885"/>
    </row>
    <row r="1008" spans="1:8" s="25" customFormat="1" ht="21.75" customHeight="1">
      <c r="A1008" s="220"/>
      <c r="B1008" s="288" t="s">
        <v>302</v>
      </c>
      <c r="C1008" s="257" t="s">
        <v>119</v>
      </c>
      <c r="D1008" s="229" t="s">
        <v>122</v>
      </c>
      <c r="E1008" s="258"/>
      <c r="F1008" s="293">
        <v>217777.2</v>
      </c>
      <c r="G1008" s="886"/>
      <c r="H1008" s="885"/>
    </row>
    <row r="1009" spans="1:8" s="25" customFormat="1" ht="21.75" customHeight="1">
      <c r="A1009" s="220"/>
      <c r="B1009" s="288" t="s">
        <v>303</v>
      </c>
      <c r="C1009" s="257" t="s">
        <v>119</v>
      </c>
      <c r="D1009" s="229" t="s">
        <v>122</v>
      </c>
      <c r="E1009" s="258"/>
      <c r="F1009" s="293">
        <v>174110.40000000002</v>
      </c>
      <c r="G1009" s="886"/>
      <c r="H1009" s="885"/>
    </row>
    <row r="1010" spans="1:8" s="25" customFormat="1" ht="21.75" customHeight="1">
      <c r="A1010" s="209"/>
      <c r="B1010" s="288" t="s">
        <v>394</v>
      </c>
      <c r="C1010" s="257" t="s">
        <v>119</v>
      </c>
      <c r="D1010" s="229" t="s">
        <v>122</v>
      </c>
      <c r="E1010" s="258"/>
      <c r="F1010" s="293">
        <v>133000</v>
      </c>
      <c r="G1010" s="886"/>
      <c r="H1010" s="885"/>
    </row>
    <row r="1011" spans="1:8" s="25" customFormat="1" ht="21.75" customHeight="1">
      <c r="A1011" s="209"/>
      <c r="B1011" s="288" t="s">
        <v>465</v>
      </c>
      <c r="C1011" s="257" t="s">
        <v>119</v>
      </c>
      <c r="D1011" s="229" t="s">
        <v>122</v>
      </c>
      <c r="E1011" s="258"/>
      <c r="F1011" s="293">
        <v>269500</v>
      </c>
      <c r="G1011" s="886"/>
      <c r="H1011" s="885"/>
    </row>
    <row r="1012" spans="1:8" s="46" customFormat="1" ht="21.75" customHeight="1">
      <c r="A1012" s="220"/>
      <c r="B1012" s="288" t="s">
        <v>299</v>
      </c>
      <c r="C1012" s="257" t="s">
        <v>119</v>
      </c>
      <c r="D1012" s="229" t="s">
        <v>122</v>
      </c>
      <c r="E1012" s="258"/>
      <c r="F1012" s="293">
        <v>138889.35</v>
      </c>
      <c r="G1012" s="886"/>
      <c r="H1012" s="885"/>
    </row>
    <row r="1013" spans="1:8" s="46" customFormat="1" ht="21.75" customHeight="1">
      <c r="A1013" s="220"/>
      <c r="B1013" s="288" t="s">
        <v>300</v>
      </c>
      <c r="C1013" s="257" t="s">
        <v>119</v>
      </c>
      <c r="D1013" s="229" t="s">
        <v>122</v>
      </c>
      <c r="E1013" s="258"/>
      <c r="F1013" s="293">
        <v>79888.95000000001</v>
      </c>
      <c r="G1013" s="886"/>
      <c r="H1013" s="885"/>
    </row>
    <row r="1014" spans="1:8" s="46" customFormat="1" ht="21.75" customHeight="1">
      <c r="A1014" s="220"/>
      <c r="B1014" s="288" t="s">
        <v>301</v>
      </c>
      <c r="C1014" s="257" t="s">
        <v>119</v>
      </c>
      <c r="D1014" s="229" t="s">
        <v>122</v>
      </c>
      <c r="E1014" s="258"/>
      <c r="F1014" s="293">
        <v>55499.850000000006</v>
      </c>
      <c r="G1014" s="886"/>
      <c r="H1014" s="885"/>
    </row>
    <row r="1015" spans="1:8" s="25" customFormat="1" ht="21.75" customHeight="1">
      <c r="A1015" s="209"/>
      <c r="B1015" s="288" t="s">
        <v>304</v>
      </c>
      <c r="C1015" s="257" t="s">
        <v>119</v>
      </c>
      <c r="D1015" s="229" t="s">
        <v>122</v>
      </c>
      <c r="E1015" s="258"/>
      <c r="F1015" s="293">
        <v>158422.5</v>
      </c>
      <c r="G1015" s="886"/>
      <c r="H1015" s="885"/>
    </row>
    <row r="1016" spans="1:8" s="25" customFormat="1" ht="21.75" customHeight="1">
      <c r="A1016" s="209"/>
      <c r="B1016" s="288" t="s">
        <v>305</v>
      </c>
      <c r="C1016" s="257" t="s">
        <v>119</v>
      </c>
      <c r="D1016" s="229" t="s">
        <v>122</v>
      </c>
      <c r="E1016" s="258"/>
      <c r="F1016" s="293">
        <v>102168</v>
      </c>
      <c r="G1016" s="886"/>
      <c r="H1016" s="885"/>
    </row>
    <row r="1017" spans="1:8" s="25" customFormat="1" ht="21.75" customHeight="1">
      <c r="A1017" s="209"/>
      <c r="B1017" s="288" t="s">
        <v>395</v>
      </c>
      <c r="C1017" s="257" t="s">
        <v>119</v>
      </c>
      <c r="D1017" s="229" t="s">
        <v>122</v>
      </c>
      <c r="E1017" s="258"/>
      <c r="F1017" s="293">
        <v>190444.44444444444</v>
      </c>
      <c r="G1017" s="886"/>
      <c r="H1017" s="885"/>
    </row>
    <row r="1018" spans="1:8" s="25" customFormat="1" ht="21.75" customHeight="1">
      <c r="A1018" s="209"/>
      <c r="B1018" s="288" t="s">
        <v>396</v>
      </c>
      <c r="C1018" s="257" t="s">
        <v>119</v>
      </c>
      <c r="D1018" s="229" t="s">
        <v>122</v>
      </c>
      <c r="E1018" s="258"/>
      <c r="F1018" s="293">
        <v>211611.11111111112</v>
      </c>
      <c r="G1018" s="886"/>
      <c r="H1018" s="885"/>
    </row>
    <row r="1019" spans="1:8" s="25" customFormat="1" ht="21.75" customHeight="1">
      <c r="A1019" s="209"/>
      <c r="B1019" s="288" t="s">
        <v>467</v>
      </c>
      <c r="C1019" s="257" t="s">
        <v>119</v>
      </c>
      <c r="D1019" s="229" t="s">
        <v>51</v>
      </c>
      <c r="E1019" s="258"/>
      <c r="F1019" s="293">
        <v>9263</v>
      </c>
      <c r="G1019" s="886"/>
      <c r="H1019" s="885"/>
    </row>
    <row r="1020" spans="1:8" s="25" customFormat="1" ht="21.75" customHeight="1">
      <c r="A1020" s="209"/>
      <c r="B1020" s="288" t="s">
        <v>466</v>
      </c>
      <c r="C1020" s="257" t="s">
        <v>119</v>
      </c>
      <c r="D1020" s="229" t="s">
        <v>51</v>
      </c>
      <c r="E1020" s="258"/>
      <c r="F1020" s="293">
        <v>7050</v>
      </c>
      <c r="G1020" s="886"/>
      <c r="H1020" s="885"/>
    </row>
    <row r="1021" spans="1:6" s="25" customFormat="1" ht="45" customHeight="1">
      <c r="A1021" s="209">
        <v>3</v>
      </c>
      <c r="B1021" s="1007" t="s">
        <v>973</v>
      </c>
      <c r="C1021" s="1025"/>
      <c r="D1021" s="1025"/>
      <c r="E1021" s="1025"/>
      <c r="F1021" s="1026"/>
    </row>
    <row r="1022" spans="1:7" s="44" customFormat="1" ht="37.5" customHeight="1">
      <c r="A1022" s="209"/>
      <c r="B1022" s="217" t="s">
        <v>292</v>
      </c>
      <c r="C1022" s="252"/>
      <c r="D1022" s="229" t="s">
        <v>122</v>
      </c>
      <c r="E1022" s="235"/>
      <c r="F1022" s="235">
        <v>110000</v>
      </c>
      <c r="G1022" s="887"/>
    </row>
    <row r="1023" spans="1:7" s="25" customFormat="1" ht="42.75" customHeight="1">
      <c r="A1023" s="220"/>
      <c r="B1023" s="288" t="s">
        <v>328</v>
      </c>
      <c r="C1023" s="257"/>
      <c r="D1023" s="229" t="s">
        <v>122</v>
      </c>
      <c r="E1023" s="258"/>
      <c r="F1023" s="888">
        <v>80833.33333333333</v>
      </c>
      <c r="G1023" s="887"/>
    </row>
    <row r="1024" spans="1:7" s="25" customFormat="1" ht="37.5">
      <c r="A1024" s="220"/>
      <c r="B1024" s="288" t="s">
        <v>293</v>
      </c>
      <c r="C1024" s="257"/>
      <c r="D1024" s="229" t="s">
        <v>122</v>
      </c>
      <c r="E1024" s="258"/>
      <c r="F1024" s="888">
        <v>198857.14285714287</v>
      </c>
      <c r="G1024" s="887"/>
    </row>
    <row r="1025" spans="1:7" s="25" customFormat="1" ht="37.5">
      <c r="A1025" s="220"/>
      <c r="B1025" s="288" t="s">
        <v>851</v>
      </c>
      <c r="C1025" s="257"/>
      <c r="D1025" s="229" t="s">
        <v>122</v>
      </c>
      <c r="E1025" s="258"/>
      <c r="F1025" s="888">
        <v>113888.88888888889</v>
      </c>
      <c r="G1025" s="887"/>
    </row>
    <row r="1026" spans="1:7" s="25" customFormat="1" ht="43.5" customHeight="1">
      <c r="A1026" s="220"/>
      <c r="B1026" s="288" t="s">
        <v>294</v>
      </c>
      <c r="C1026" s="257"/>
      <c r="D1026" s="229" t="s">
        <v>122</v>
      </c>
      <c r="E1026" s="258"/>
      <c r="F1026" s="888">
        <v>61666.666666666664</v>
      </c>
      <c r="G1026" s="887"/>
    </row>
    <row r="1027" spans="1:7" s="25" customFormat="1" ht="21.75" customHeight="1">
      <c r="A1027" s="220"/>
      <c r="B1027" s="217" t="s">
        <v>295</v>
      </c>
      <c r="C1027" s="257"/>
      <c r="D1027" s="229" t="s">
        <v>122</v>
      </c>
      <c r="E1027" s="258"/>
      <c r="F1027" s="258">
        <v>99222.22222222222</v>
      </c>
      <c r="G1027" s="887"/>
    </row>
    <row r="1028" spans="1:7" s="25" customFormat="1" ht="37.5">
      <c r="A1028" s="209"/>
      <c r="B1028" s="288" t="s">
        <v>490</v>
      </c>
      <c r="C1028" s="257"/>
      <c r="D1028" s="229" t="s">
        <v>122</v>
      </c>
      <c r="E1028" s="258"/>
      <c r="F1028" s="888">
        <v>91833.33333333333</v>
      </c>
      <c r="G1028" s="887"/>
    </row>
    <row r="1029" spans="1:7" s="25" customFormat="1" ht="21.75" customHeight="1">
      <c r="A1029" s="209"/>
      <c r="B1029" s="288" t="s">
        <v>296</v>
      </c>
      <c r="C1029" s="257"/>
      <c r="D1029" s="229" t="s">
        <v>122</v>
      </c>
      <c r="E1029" s="258"/>
      <c r="F1029" s="258">
        <v>101111.11111111111</v>
      </c>
      <c r="G1029" s="887"/>
    </row>
    <row r="1030" spans="1:7" s="25" customFormat="1" ht="37.5">
      <c r="A1030" s="209"/>
      <c r="B1030" s="288" t="s">
        <v>491</v>
      </c>
      <c r="C1030" s="257"/>
      <c r="D1030" s="229" t="s">
        <v>122</v>
      </c>
      <c r="E1030" s="258"/>
      <c r="F1030" s="888">
        <v>138333.33333333334</v>
      </c>
      <c r="G1030" s="887"/>
    </row>
    <row r="1031" spans="1:7" s="25" customFormat="1" ht="22.5" customHeight="1">
      <c r="A1031" s="209"/>
      <c r="B1031" s="288" t="s">
        <v>297</v>
      </c>
      <c r="C1031" s="257"/>
      <c r="D1031" s="229" t="s">
        <v>122</v>
      </c>
      <c r="E1031" s="258"/>
      <c r="F1031" s="258">
        <v>149444.44444444444</v>
      </c>
      <c r="G1031" s="887"/>
    </row>
    <row r="1032" spans="1:7" s="25" customFormat="1" ht="37.5">
      <c r="A1032" s="209"/>
      <c r="B1032" s="288" t="s">
        <v>339</v>
      </c>
      <c r="C1032" s="257"/>
      <c r="D1032" s="229" t="s">
        <v>122</v>
      </c>
      <c r="E1032" s="258"/>
      <c r="F1032" s="888">
        <v>200777.77777777778</v>
      </c>
      <c r="G1032" s="887"/>
    </row>
    <row r="1033" spans="1:7" s="25" customFormat="1" ht="21">
      <c r="A1033" s="209"/>
      <c r="B1033" s="288" t="s">
        <v>298</v>
      </c>
      <c r="C1033" s="257"/>
      <c r="D1033" s="229" t="s">
        <v>122</v>
      </c>
      <c r="E1033" s="258"/>
      <c r="F1033" s="258">
        <v>212222.22222222222</v>
      </c>
      <c r="G1033" s="887"/>
    </row>
    <row r="1034" spans="1:6" s="25" customFormat="1" ht="21">
      <c r="A1034" s="209"/>
      <c r="B1034" s="288" t="s">
        <v>291</v>
      </c>
      <c r="C1034" s="257"/>
      <c r="D1034" s="229" t="s">
        <v>51</v>
      </c>
      <c r="E1034" s="258"/>
      <c r="F1034" s="258">
        <f>260000/40</f>
        <v>6500</v>
      </c>
    </row>
    <row r="1035" spans="1:6" s="25" customFormat="1" ht="40.5" customHeight="1">
      <c r="A1035" s="209">
        <v>4</v>
      </c>
      <c r="B1035" s="1007" t="s">
        <v>1414</v>
      </c>
      <c r="C1035" s="1025"/>
      <c r="D1035" s="1025"/>
      <c r="E1035" s="1025"/>
      <c r="F1035" s="1026"/>
    </row>
    <row r="1036" spans="1:6" s="25" customFormat="1" ht="21.75" customHeight="1">
      <c r="A1036" s="209"/>
      <c r="B1036" s="294" t="s">
        <v>264</v>
      </c>
      <c r="C1036" s="474"/>
      <c r="D1036" s="297" t="s">
        <v>51</v>
      </c>
      <c r="E1036" s="258"/>
      <c r="F1036" s="258">
        <v>5000</v>
      </c>
    </row>
    <row r="1037" spans="1:6" s="25" customFormat="1" ht="21.75" customHeight="1">
      <c r="A1037" s="209"/>
      <c r="B1037" s="294" t="s">
        <v>265</v>
      </c>
      <c r="C1037" s="474"/>
      <c r="D1037" s="297" t="s">
        <v>119</v>
      </c>
      <c r="E1037" s="258"/>
      <c r="F1037" s="258">
        <v>6000</v>
      </c>
    </row>
    <row r="1038" spans="1:6" s="25" customFormat="1" ht="21.75" customHeight="1">
      <c r="A1038" s="209"/>
      <c r="B1038" s="294" t="s">
        <v>266</v>
      </c>
      <c r="C1038" s="474"/>
      <c r="D1038" s="297" t="s">
        <v>119</v>
      </c>
      <c r="E1038" s="258"/>
      <c r="F1038" s="258">
        <v>7000</v>
      </c>
    </row>
    <row r="1039" spans="1:6" s="25" customFormat="1" ht="21.75" customHeight="1">
      <c r="A1039" s="209"/>
      <c r="B1039" s="294" t="s">
        <v>267</v>
      </c>
      <c r="C1039" s="474"/>
      <c r="D1039" s="297" t="s">
        <v>119</v>
      </c>
      <c r="E1039" s="258"/>
      <c r="F1039" s="258">
        <v>40000</v>
      </c>
    </row>
    <row r="1040" spans="1:6" s="25" customFormat="1" ht="21.75" customHeight="1">
      <c r="A1040" s="209"/>
      <c r="B1040" s="294" t="s">
        <v>268</v>
      </c>
      <c r="C1040" s="474"/>
      <c r="D1040" s="297" t="s">
        <v>119</v>
      </c>
      <c r="E1040" s="258"/>
      <c r="F1040" s="258">
        <v>56000</v>
      </c>
    </row>
    <row r="1041" spans="1:6" s="25" customFormat="1" ht="21.75" customHeight="1">
      <c r="A1041" s="209"/>
      <c r="B1041" s="294" t="s">
        <v>269</v>
      </c>
      <c r="C1041" s="474"/>
      <c r="D1041" s="297" t="s">
        <v>119</v>
      </c>
      <c r="E1041" s="258"/>
      <c r="F1041" s="258">
        <v>141000</v>
      </c>
    </row>
    <row r="1042" spans="1:6" s="25" customFormat="1" ht="21.75" customHeight="1">
      <c r="A1042" s="209"/>
      <c r="B1042" s="294" t="s">
        <v>270</v>
      </c>
      <c r="C1042" s="474"/>
      <c r="D1042" s="297" t="s">
        <v>119</v>
      </c>
      <c r="E1042" s="258"/>
      <c r="F1042" s="258">
        <v>88000</v>
      </c>
    </row>
    <row r="1043" spans="1:6" s="25" customFormat="1" ht="21.75" customHeight="1">
      <c r="A1043" s="209"/>
      <c r="B1043" s="294" t="s">
        <v>271</v>
      </c>
      <c r="C1043" s="474"/>
      <c r="D1043" s="297" t="s">
        <v>119</v>
      </c>
      <c r="E1043" s="258"/>
      <c r="F1043" s="258">
        <v>68000</v>
      </c>
    </row>
    <row r="1044" spans="1:6" s="25" customFormat="1" ht="21.75" customHeight="1">
      <c r="A1044" s="209"/>
      <c r="B1044" s="294" t="s">
        <v>272</v>
      </c>
      <c r="C1044" s="474"/>
      <c r="D1044" s="297" t="s">
        <v>119</v>
      </c>
      <c r="E1044" s="258"/>
      <c r="F1044" s="258">
        <v>76000</v>
      </c>
    </row>
    <row r="1045" spans="1:6" s="25" customFormat="1" ht="21.75" customHeight="1">
      <c r="A1045" s="209"/>
      <c r="B1045" s="294" t="s">
        <v>273</v>
      </c>
      <c r="C1045" s="474"/>
      <c r="D1045" s="297" t="s">
        <v>119</v>
      </c>
      <c r="E1045" s="258"/>
      <c r="F1045" s="258">
        <v>108000</v>
      </c>
    </row>
    <row r="1046" spans="1:6" s="25" customFormat="1" ht="21.75" customHeight="1">
      <c r="A1046" s="209"/>
      <c r="B1046" s="294" t="s">
        <v>274</v>
      </c>
      <c r="C1046" s="474"/>
      <c r="D1046" s="297" t="s">
        <v>119</v>
      </c>
      <c r="E1046" s="258"/>
      <c r="F1046" s="258">
        <v>195000</v>
      </c>
    </row>
    <row r="1047" spans="1:6" s="25" customFormat="1" ht="21.75" customHeight="1">
      <c r="A1047" s="209"/>
      <c r="B1047" s="294" t="s">
        <v>275</v>
      </c>
      <c r="C1047" s="474"/>
      <c r="D1047" s="297" t="s">
        <v>119</v>
      </c>
      <c r="E1047" s="258"/>
      <c r="F1047" s="258">
        <v>110000</v>
      </c>
    </row>
    <row r="1048" spans="1:6" s="31" customFormat="1" ht="21.75" customHeight="1">
      <c r="A1048" s="209"/>
      <c r="B1048" s="294" t="s">
        <v>276</v>
      </c>
      <c r="C1048" s="474"/>
      <c r="D1048" s="297" t="s">
        <v>119</v>
      </c>
      <c r="E1048" s="258"/>
      <c r="F1048" s="258">
        <v>68000</v>
      </c>
    </row>
    <row r="1049" spans="1:6" s="42" customFormat="1" ht="21.75" customHeight="1">
      <c r="A1049" s="209"/>
      <c r="B1049" s="294" t="s">
        <v>277</v>
      </c>
      <c r="C1049" s="474"/>
      <c r="D1049" s="297" t="s">
        <v>119</v>
      </c>
      <c r="E1049" s="258"/>
      <c r="F1049" s="258">
        <v>78000</v>
      </c>
    </row>
    <row r="1050" spans="1:6" s="42" customFormat="1" ht="21.75" customHeight="1">
      <c r="A1050" s="209"/>
      <c r="B1050" s="295" t="s">
        <v>278</v>
      </c>
      <c r="C1050" s="474"/>
      <c r="D1050" s="297" t="s">
        <v>119</v>
      </c>
      <c r="E1050" s="258"/>
      <c r="F1050" s="235">
        <v>110000</v>
      </c>
    </row>
    <row r="1051" spans="1:6" s="744" customFormat="1" ht="27.75" customHeight="1">
      <c r="A1051" s="209">
        <v>5</v>
      </c>
      <c r="B1051" s="1151" t="s">
        <v>1784</v>
      </c>
      <c r="C1051" s="1152"/>
      <c r="D1051" s="1152"/>
      <c r="E1051" s="1152"/>
      <c r="F1051" s="1153"/>
    </row>
    <row r="1052" spans="1:6" s="42" customFormat="1" ht="21.75" customHeight="1">
      <c r="A1052" s="209"/>
      <c r="B1052" s="742" t="s">
        <v>1796</v>
      </c>
      <c r="C1052" s="474"/>
      <c r="D1052" s="297" t="s">
        <v>340</v>
      </c>
      <c r="E1052" s="258"/>
      <c r="F1052" s="743">
        <v>317600</v>
      </c>
    </row>
    <row r="1053" spans="1:6" s="42" customFormat="1" ht="21.75" customHeight="1">
      <c r="A1053" s="209"/>
      <c r="B1053" s="742" t="s">
        <v>1785</v>
      </c>
      <c r="C1053" s="474"/>
      <c r="D1053" s="297" t="s">
        <v>340</v>
      </c>
      <c r="E1053" s="258"/>
      <c r="F1053" s="743">
        <v>416600</v>
      </c>
    </row>
    <row r="1054" spans="1:6" s="42" customFormat="1" ht="21.75" customHeight="1">
      <c r="A1054" s="209"/>
      <c r="B1054" s="742" t="s">
        <v>1786</v>
      </c>
      <c r="C1054" s="474"/>
      <c r="D1054" s="297" t="s">
        <v>51</v>
      </c>
      <c r="E1054" s="258"/>
      <c r="F1054" s="743">
        <f>1069975/25</f>
        <v>42799</v>
      </c>
    </row>
    <row r="1055" spans="1:6" s="42" customFormat="1" ht="21.75" customHeight="1">
      <c r="A1055" s="209"/>
      <c r="B1055" s="742" t="s">
        <v>1787</v>
      </c>
      <c r="C1055" s="474"/>
      <c r="D1055" s="297" t="s">
        <v>51</v>
      </c>
      <c r="E1055" s="258"/>
      <c r="F1055" s="743">
        <f>1232161/25</f>
        <v>49286.44</v>
      </c>
    </row>
    <row r="1056" spans="1:6" s="42" customFormat="1" ht="21.75" customHeight="1">
      <c r="A1056" s="209"/>
      <c r="B1056" s="742" t="s">
        <v>1788</v>
      </c>
      <c r="C1056" s="474"/>
      <c r="D1056" s="297" t="s">
        <v>51</v>
      </c>
      <c r="E1056" s="258"/>
      <c r="F1056" s="743">
        <f>2571446/25</f>
        <v>102857.84</v>
      </c>
    </row>
    <row r="1057" spans="1:6" s="42" customFormat="1" ht="21.75" customHeight="1">
      <c r="A1057" s="209"/>
      <c r="B1057" s="742" t="s">
        <v>1789</v>
      </c>
      <c r="C1057" s="474"/>
      <c r="D1057" s="297" t="s">
        <v>51</v>
      </c>
      <c r="E1057" s="258"/>
      <c r="F1057" s="743">
        <f>2234300/20</f>
        <v>111715</v>
      </c>
    </row>
    <row r="1058" spans="1:6" s="42" customFormat="1" ht="21.75" customHeight="1">
      <c r="A1058" s="209"/>
      <c r="B1058" s="742" t="s">
        <v>1795</v>
      </c>
      <c r="C1058" s="474"/>
      <c r="D1058" s="297" t="s">
        <v>51</v>
      </c>
      <c r="E1058" s="258"/>
      <c r="F1058" s="743">
        <f>1765025/35</f>
        <v>50429.28571428572</v>
      </c>
    </row>
    <row r="1059" spans="1:6" s="42" customFormat="1" ht="21.75" customHeight="1">
      <c r="A1059" s="209"/>
      <c r="B1059" s="742" t="s">
        <v>1793</v>
      </c>
      <c r="C1059" s="474"/>
      <c r="D1059" s="297" t="s">
        <v>51</v>
      </c>
      <c r="E1059" s="258"/>
      <c r="F1059" s="743">
        <v>107515</v>
      </c>
    </row>
    <row r="1060" spans="1:6" s="42" customFormat="1" ht="21.75" customHeight="1">
      <c r="A1060" s="209"/>
      <c r="B1060" s="742" t="s">
        <v>1792</v>
      </c>
      <c r="C1060" s="474"/>
      <c r="D1060" s="297" t="s">
        <v>51</v>
      </c>
      <c r="E1060" s="258"/>
      <c r="F1060" s="743">
        <v>285915</v>
      </c>
    </row>
    <row r="1061" spans="1:6" s="42" customFormat="1" ht="21.75" customHeight="1">
      <c r="A1061" s="209"/>
      <c r="B1061" s="742" t="s">
        <v>1794</v>
      </c>
      <c r="C1061" s="474"/>
      <c r="D1061" s="297" t="s">
        <v>51</v>
      </c>
      <c r="E1061" s="258"/>
      <c r="F1061" s="743">
        <v>272515</v>
      </c>
    </row>
    <row r="1062" spans="1:6" s="42" customFormat="1" ht="21.75" customHeight="1">
      <c r="A1062" s="209"/>
      <c r="B1062" s="742" t="s">
        <v>1790</v>
      </c>
      <c r="C1062" s="474"/>
      <c r="D1062" s="297" t="s">
        <v>51</v>
      </c>
      <c r="E1062" s="258"/>
      <c r="F1062" s="743">
        <v>68715</v>
      </c>
    </row>
    <row r="1063" spans="1:6" s="42" customFormat="1" ht="21.75" customHeight="1">
      <c r="A1063" s="209"/>
      <c r="B1063" s="742" t="s">
        <v>1791</v>
      </c>
      <c r="C1063" s="474"/>
      <c r="D1063" s="297" t="s">
        <v>51</v>
      </c>
      <c r="E1063" s="258"/>
      <c r="F1063" s="743">
        <v>199915</v>
      </c>
    </row>
    <row r="1064" spans="1:6" s="42" customFormat="1" ht="42" customHeight="1">
      <c r="A1064" s="209">
        <v>6</v>
      </c>
      <c r="B1064" s="1178" t="s">
        <v>2034</v>
      </c>
      <c r="C1064" s="1179"/>
      <c r="D1064" s="1179"/>
      <c r="E1064" s="1179"/>
      <c r="F1064" s="1180"/>
    </row>
    <row r="1065" spans="1:6" s="42" customFormat="1" ht="21.75" customHeight="1">
      <c r="A1065" s="209"/>
      <c r="B1065" s="742" t="s">
        <v>2026</v>
      </c>
      <c r="C1065" s="809"/>
      <c r="D1065" s="810" t="s">
        <v>122</v>
      </c>
      <c r="E1065" s="258"/>
      <c r="F1065" s="743">
        <v>103636</v>
      </c>
    </row>
    <row r="1066" spans="1:6" s="42" customFormat="1" ht="21.75" customHeight="1">
      <c r="A1066" s="209"/>
      <c r="B1066" s="742" t="s">
        <v>2027</v>
      </c>
      <c r="C1066" s="809"/>
      <c r="D1066" s="810" t="s">
        <v>122</v>
      </c>
      <c r="E1066" s="258"/>
      <c r="F1066" s="743">
        <v>69318</v>
      </c>
    </row>
    <row r="1067" spans="1:6" s="42" customFormat="1" ht="21.75" customHeight="1">
      <c r="A1067" s="209"/>
      <c r="B1067" s="742" t="s">
        <v>2028</v>
      </c>
      <c r="C1067" s="809"/>
      <c r="D1067" s="810" t="s">
        <v>122</v>
      </c>
      <c r="E1067" s="258"/>
      <c r="F1067" s="743">
        <v>117636</v>
      </c>
    </row>
    <row r="1068" spans="1:6" s="42" customFormat="1" ht="21.75" customHeight="1">
      <c r="A1068" s="209"/>
      <c r="B1068" s="742" t="s">
        <v>2033</v>
      </c>
      <c r="C1068" s="809"/>
      <c r="D1068" s="810" t="s">
        <v>122</v>
      </c>
      <c r="E1068" s="258"/>
      <c r="F1068" s="743">
        <v>90909</v>
      </c>
    </row>
    <row r="1069" spans="1:6" s="42" customFormat="1" ht="21.75" customHeight="1">
      <c r="A1069" s="209"/>
      <c r="B1069" s="742" t="s">
        <v>2029</v>
      </c>
      <c r="C1069" s="809"/>
      <c r="D1069" s="810" t="s">
        <v>122</v>
      </c>
      <c r="E1069" s="258"/>
      <c r="F1069" s="743">
        <v>231273</v>
      </c>
    </row>
    <row r="1070" spans="1:6" s="42" customFormat="1" ht="21.75" customHeight="1">
      <c r="A1070" s="209"/>
      <c r="B1070" s="742" t="s">
        <v>2030</v>
      </c>
      <c r="C1070" s="809"/>
      <c r="D1070" s="810" t="s">
        <v>122</v>
      </c>
      <c r="E1070" s="258"/>
      <c r="F1070" s="743">
        <v>177273</v>
      </c>
    </row>
    <row r="1071" spans="1:6" s="42" customFormat="1" ht="21.75" customHeight="1">
      <c r="A1071" s="209"/>
      <c r="B1071" s="742" t="s">
        <v>2031</v>
      </c>
      <c r="C1071" s="809"/>
      <c r="D1071" s="810" t="s">
        <v>122</v>
      </c>
      <c r="E1071" s="258"/>
      <c r="F1071" s="743">
        <v>103684</v>
      </c>
    </row>
    <row r="1072" spans="1:6" s="42" customFormat="1" ht="21.75" customHeight="1">
      <c r="A1072" s="209"/>
      <c r="B1072" s="742" t="s">
        <v>2032</v>
      </c>
      <c r="C1072" s="809"/>
      <c r="D1072" s="810" t="s">
        <v>122</v>
      </c>
      <c r="E1072" s="258"/>
      <c r="F1072" s="743">
        <v>146526</v>
      </c>
    </row>
    <row r="1073" spans="1:6" s="42" customFormat="1" ht="21.75" customHeight="1">
      <c r="A1073" s="209"/>
      <c r="B1073" s="742" t="s">
        <v>1937</v>
      </c>
      <c r="C1073" s="809"/>
      <c r="D1073" s="810" t="s">
        <v>122</v>
      </c>
      <c r="E1073" s="258"/>
      <c r="F1073" s="743">
        <v>71364</v>
      </c>
    </row>
    <row r="1074" spans="1:6" s="42" customFormat="1" ht="21.75" customHeight="1">
      <c r="A1074" s="209"/>
      <c r="B1074" s="742" t="s">
        <v>1938</v>
      </c>
      <c r="C1074" s="809"/>
      <c r="D1074" s="810" t="s">
        <v>51</v>
      </c>
      <c r="E1074" s="258"/>
      <c r="F1074" s="743">
        <v>7800</v>
      </c>
    </row>
    <row r="1075" spans="1:6" s="42" customFormat="1" ht="21.75" customHeight="1">
      <c r="A1075" s="209"/>
      <c r="B1075" s="742" t="s">
        <v>1939</v>
      </c>
      <c r="C1075" s="809"/>
      <c r="D1075" s="810" t="s">
        <v>51</v>
      </c>
      <c r="E1075" s="258"/>
      <c r="F1075" s="743">
        <v>8750</v>
      </c>
    </row>
    <row r="1076" spans="1:6" s="25" customFormat="1" ht="41.25" customHeight="1">
      <c r="A1076" s="209">
        <v>7</v>
      </c>
      <c r="B1076" s="1178" t="s">
        <v>549</v>
      </c>
      <c r="C1076" s="1179"/>
      <c r="D1076" s="1179"/>
      <c r="E1076" s="1179"/>
      <c r="F1076" s="1180"/>
    </row>
    <row r="1077" spans="1:6" s="25" customFormat="1" ht="21.75" customHeight="1">
      <c r="A1077" s="209"/>
      <c r="B1077" s="296" t="s">
        <v>495</v>
      </c>
      <c r="C1077" s="257" t="s">
        <v>498</v>
      </c>
      <c r="D1077" s="297" t="s">
        <v>53</v>
      </c>
      <c r="E1077" s="258"/>
      <c r="F1077" s="298">
        <v>480462</v>
      </c>
    </row>
    <row r="1078" spans="1:6" s="25" customFormat="1" ht="21.75" customHeight="1">
      <c r="A1078" s="209"/>
      <c r="B1078" s="296" t="s">
        <v>496</v>
      </c>
      <c r="C1078" s="257" t="s">
        <v>494</v>
      </c>
      <c r="D1078" s="297" t="s">
        <v>51</v>
      </c>
      <c r="E1078" s="258"/>
      <c r="F1078" s="298">
        <v>46662</v>
      </c>
    </row>
    <row r="1079" spans="1:6" s="25" customFormat="1" ht="21.75" customHeight="1">
      <c r="A1079" s="209"/>
      <c r="B1079" s="296" t="s">
        <v>961</v>
      </c>
      <c r="C1079" s="257" t="s">
        <v>497</v>
      </c>
      <c r="D1079" s="297" t="s">
        <v>51</v>
      </c>
      <c r="E1079" s="258"/>
      <c r="F1079" s="298">
        <v>60962</v>
      </c>
    </row>
    <row r="1080" spans="1:6" s="25" customFormat="1" ht="21">
      <c r="A1080" s="181" t="s">
        <v>728</v>
      </c>
      <c r="B1080" s="349" t="s">
        <v>727</v>
      </c>
      <c r="C1080" s="483"/>
      <c r="D1080" s="135"/>
      <c r="E1080" s="137"/>
      <c r="F1080" s="149"/>
    </row>
    <row r="1081" spans="1:6" ht="21.75" customHeight="1">
      <c r="A1081" s="336">
        <v>1</v>
      </c>
      <c r="B1081" s="304" t="s">
        <v>341</v>
      </c>
      <c r="C1081" s="307"/>
      <c r="D1081" s="63"/>
      <c r="E1081" s="71"/>
      <c r="F1081" s="71"/>
    </row>
    <row r="1082" spans="1:6" ht="21.75" customHeight="1">
      <c r="A1082" s="336"/>
      <c r="B1082" s="305" t="s">
        <v>525</v>
      </c>
      <c r="C1082" s="307"/>
      <c r="D1082" s="63" t="s">
        <v>155</v>
      </c>
      <c r="E1082" s="71"/>
      <c r="F1082" s="71">
        <v>12000</v>
      </c>
    </row>
    <row r="1083" spans="1:6" ht="21.75" customHeight="1">
      <c r="A1083" s="336"/>
      <c r="B1083" s="305" t="s">
        <v>526</v>
      </c>
      <c r="C1083" s="307"/>
      <c r="D1083" s="63" t="s">
        <v>155</v>
      </c>
      <c r="E1083" s="71"/>
      <c r="F1083" s="71">
        <v>14000</v>
      </c>
    </row>
    <row r="1084" spans="1:6" ht="21.75" customHeight="1">
      <c r="A1084" s="336"/>
      <c r="B1084" s="67" t="s">
        <v>527</v>
      </c>
      <c r="C1084" s="307"/>
      <c r="D1084" s="63" t="s">
        <v>155</v>
      </c>
      <c r="E1084" s="71"/>
      <c r="F1084" s="71">
        <v>16000</v>
      </c>
    </row>
    <row r="1085" spans="1:6" ht="21.75" customHeight="1">
      <c r="A1085" s="336"/>
      <c r="B1085" s="67" t="s">
        <v>528</v>
      </c>
      <c r="C1085" s="307"/>
      <c r="D1085" s="63" t="s">
        <v>155</v>
      </c>
      <c r="E1085" s="71"/>
      <c r="F1085" s="71">
        <v>19500</v>
      </c>
    </row>
    <row r="1086" spans="1:6" ht="42" customHeight="1">
      <c r="A1086" s="336">
        <v>2</v>
      </c>
      <c r="B1086" s="983" t="s">
        <v>1223</v>
      </c>
      <c r="C1086" s="984"/>
      <c r="D1086" s="984"/>
      <c r="E1086" s="984"/>
      <c r="F1086" s="985"/>
    </row>
    <row r="1087" spans="1:6" ht="27.75" customHeight="1">
      <c r="A1087" s="336"/>
      <c r="B1087" s="308" t="s">
        <v>1353</v>
      </c>
      <c r="C1087" s="188" t="s">
        <v>193</v>
      </c>
      <c r="D1087" s="63"/>
      <c r="E1087" s="71"/>
      <c r="F1087" s="72">
        <v>110000</v>
      </c>
    </row>
    <row r="1088" spans="1:6" ht="27.75" customHeight="1">
      <c r="A1088" s="336"/>
      <c r="B1088" s="308" t="s">
        <v>1354</v>
      </c>
      <c r="C1088" s="188"/>
      <c r="D1088" s="63" t="s">
        <v>948</v>
      </c>
      <c r="E1088" s="71"/>
      <c r="F1088" s="72">
        <v>135000</v>
      </c>
    </row>
    <row r="1089" spans="1:6" s="42" customFormat="1" ht="24.75" customHeight="1">
      <c r="A1089" s="70"/>
      <c r="B1089" s="588" t="s">
        <v>1355</v>
      </c>
      <c r="C1089" s="188"/>
      <c r="D1089" s="63" t="s">
        <v>948</v>
      </c>
      <c r="E1089" s="71"/>
      <c r="F1089" s="72">
        <v>121000</v>
      </c>
    </row>
    <row r="1090" spans="1:6" s="42" customFormat="1" ht="27.75" customHeight="1">
      <c r="A1090" s="70"/>
      <c r="B1090" s="588" t="s">
        <v>1356</v>
      </c>
      <c r="C1090" s="188"/>
      <c r="D1090" s="63" t="s">
        <v>948</v>
      </c>
      <c r="E1090" s="71"/>
      <c r="F1090" s="72">
        <v>130000</v>
      </c>
    </row>
    <row r="1091" spans="1:6" s="42" customFormat="1" ht="43.5" customHeight="1">
      <c r="A1091" s="70">
        <v>3</v>
      </c>
      <c r="B1091" s="1181" t="s">
        <v>960</v>
      </c>
      <c r="C1091" s="984"/>
      <c r="D1091" s="984"/>
      <c r="E1091" s="984"/>
      <c r="F1091" s="985"/>
    </row>
    <row r="1092" spans="1:6" s="42" customFormat="1" ht="60">
      <c r="A1092" s="70"/>
      <c r="B1092" s="337" t="s">
        <v>942</v>
      </c>
      <c r="C1092" s="188"/>
      <c r="D1092" s="63" t="s">
        <v>948</v>
      </c>
      <c r="E1092" s="71"/>
      <c r="F1092" s="72">
        <v>425000</v>
      </c>
    </row>
    <row r="1093" spans="1:6" s="42" customFormat="1" ht="60">
      <c r="A1093" s="70"/>
      <c r="B1093" s="337" t="s">
        <v>943</v>
      </c>
      <c r="C1093" s="188"/>
      <c r="D1093" s="63" t="s">
        <v>119</v>
      </c>
      <c r="E1093" s="71"/>
      <c r="F1093" s="72">
        <v>562000</v>
      </c>
    </row>
    <row r="1094" spans="1:6" s="42" customFormat="1" ht="75">
      <c r="A1094" s="70"/>
      <c r="B1094" s="337" t="s">
        <v>442</v>
      </c>
      <c r="C1094" s="188"/>
      <c r="D1094" s="63" t="s">
        <v>119</v>
      </c>
      <c r="E1094" s="71"/>
      <c r="F1094" s="72">
        <v>456000</v>
      </c>
    </row>
    <row r="1095" spans="1:6" s="42" customFormat="1" ht="60">
      <c r="A1095" s="70"/>
      <c r="B1095" s="337" t="s">
        <v>944</v>
      </c>
      <c r="C1095" s="188"/>
      <c r="D1095" s="63" t="s">
        <v>119</v>
      </c>
      <c r="E1095" s="71"/>
      <c r="F1095" s="72">
        <v>456000</v>
      </c>
    </row>
    <row r="1096" spans="1:6" s="42" customFormat="1" ht="60">
      <c r="A1096" s="70"/>
      <c r="B1096" s="337" t="s">
        <v>945</v>
      </c>
      <c r="C1096" s="188"/>
      <c r="D1096" s="63" t="s">
        <v>119</v>
      </c>
      <c r="E1096" s="71"/>
      <c r="F1096" s="72">
        <v>516000</v>
      </c>
    </row>
    <row r="1097" spans="1:6" s="42" customFormat="1" ht="60">
      <c r="A1097" s="70"/>
      <c r="B1097" s="337" t="s">
        <v>946</v>
      </c>
      <c r="C1097" s="188"/>
      <c r="D1097" s="63" t="s">
        <v>119</v>
      </c>
      <c r="E1097" s="71"/>
      <c r="F1097" s="72">
        <v>504000</v>
      </c>
    </row>
    <row r="1098" spans="1:6" s="42" customFormat="1" ht="21.75" customHeight="1">
      <c r="A1098" s="70">
        <v>4</v>
      </c>
      <c r="B1098" s="306" t="s">
        <v>77</v>
      </c>
      <c r="C1098" s="188"/>
      <c r="D1098" s="63"/>
      <c r="E1098" s="71"/>
      <c r="F1098" s="71"/>
    </row>
    <row r="1099" spans="1:6" s="42" customFormat="1" ht="21.75" customHeight="1">
      <c r="A1099" s="70" t="s">
        <v>694</v>
      </c>
      <c r="B1099" s="1015" t="s">
        <v>1936</v>
      </c>
      <c r="C1099" s="1016"/>
      <c r="D1099" s="1016"/>
      <c r="E1099" s="1016"/>
      <c r="F1099" s="1017"/>
    </row>
    <row r="1100" spans="1:6" s="42" customFormat="1" ht="21.75" customHeight="1">
      <c r="A1100" s="70"/>
      <c r="B1100" s="308" t="s">
        <v>9</v>
      </c>
      <c r="C1100" s="188"/>
      <c r="D1100" s="63" t="s">
        <v>948</v>
      </c>
      <c r="E1100" s="71"/>
      <c r="F1100" s="71">
        <v>460000</v>
      </c>
    </row>
    <row r="1101" spans="1:6" s="42" customFormat="1" ht="21.75" customHeight="1">
      <c r="A1101" s="70"/>
      <c r="B1101" s="308" t="s">
        <v>10</v>
      </c>
      <c r="C1101" s="188"/>
      <c r="D1101" s="63" t="s">
        <v>948</v>
      </c>
      <c r="E1101" s="71" t="s">
        <v>1042</v>
      </c>
      <c r="F1101" s="71">
        <v>460000</v>
      </c>
    </row>
    <row r="1102" spans="1:6" s="42" customFormat="1" ht="21.75" customHeight="1">
      <c r="A1102" s="70" t="s">
        <v>695</v>
      </c>
      <c r="B1102" s="306" t="s">
        <v>671</v>
      </c>
      <c r="C1102" s="188"/>
      <c r="D1102" s="63"/>
      <c r="E1102" s="71"/>
      <c r="F1102" s="71"/>
    </row>
    <row r="1103" spans="1:6" s="42" customFormat="1" ht="21.75" customHeight="1">
      <c r="A1103" s="70"/>
      <c r="B1103" s="308" t="s">
        <v>180</v>
      </c>
      <c r="C1103" s="188"/>
      <c r="D1103" s="63" t="s">
        <v>948</v>
      </c>
      <c r="E1103" s="71"/>
      <c r="F1103" s="71">
        <v>980000</v>
      </c>
    </row>
    <row r="1104" spans="1:6" s="42" customFormat="1" ht="21.75" customHeight="1">
      <c r="A1104" s="70"/>
      <c r="B1104" s="308" t="s">
        <v>11</v>
      </c>
      <c r="C1104" s="188"/>
      <c r="D1104" s="63" t="s">
        <v>948</v>
      </c>
      <c r="E1104" s="71"/>
      <c r="F1104" s="71">
        <v>1108000</v>
      </c>
    </row>
    <row r="1105" spans="1:6" s="42" customFormat="1" ht="47.25" customHeight="1">
      <c r="A1105" s="70">
        <v>5</v>
      </c>
      <c r="B1105" s="980" t="s">
        <v>1932</v>
      </c>
      <c r="C1105" s="981"/>
      <c r="D1105" s="981"/>
      <c r="E1105" s="981"/>
      <c r="F1105" s="982"/>
    </row>
    <row r="1106" spans="1:7" s="42" customFormat="1" ht="22.5" customHeight="1">
      <c r="A1106" s="697" t="s">
        <v>694</v>
      </c>
      <c r="B1106" s="711" t="s">
        <v>1604</v>
      </c>
      <c r="C1106" s="712"/>
      <c r="D1106" s="712"/>
      <c r="E1106" s="712"/>
      <c r="F1106" s="712"/>
      <c r="G1106" s="713"/>
    </row>
    <row r="1107" spans="1:6" s="42" customFormat="1" ht="40.5" customHeight="1">
      <c r="A1107" s="697"/>
      <c r="B1107" s="705" t="s">
        <v>1590</v>
      </c>
      <c r="C1107" s="700"/>
      <c r="D1107" s="63" t="s">
        <v>1619</v>
      </c>
      <c r="E1107" s="695"/>
      <c r="F1107" s="704">
        <v>602000</v>
      </c>
    </row>
    <row r="1108" spans="1:6" s="42" customFormat="1" ht="39.75" customHeight="1">
      <c r="A1108" s="697"/>
      <c r="B1108" s="705" t="s">
        <v>1591</v>
      </c>
      <c r="C1108" s="701"/>
      <c r="D1108" s="63" t="s">
        <v>1619</v>
      </c>
      <c r="E1108" s="696"/>
      <c r="F1108" s="704">
        <v>805000</v>
      </c>
    </row>
    <row r="1109" spans="1:6" s="42" customFormat="1" ht="44.25" customHeight="1">
      <c r="A1109" s="697"/>
      <c r="B1109" s="705" t="s">
        <v>1592</v>
      </c>
      <c r="C1109" s="700"/>
      <c r="D1109" s="63" t="s">
        <v>1619</v>
      </c>
      <c r="E1109" s="695"/>
      <c r="F1109" s="704">
        <v>789000</v>
      </c>
    </row>
    <row r="1110" spans="1:6" s="42" customFormat="1" ht="42.75" customHeight="1">
      <c r="A1110" s="697"/>
      <c r="B1110" s="705" t="s">
        <v>1593</v>
      </c>
      <c r="C1110" s="700"/>
      <c r="D1110" s="63" t="s">
        <v>1619</v>
      </c>
      <c r="E1110" s="695"/>
      <c r="F1110" s="704">
        <v>810000</v>
      </c>
    </row>
    <row r="1111" spans="1:6" s="42" customFormat="1" ht="43.5" customHeight="1">
      <c r="A1111" s="697"/>
      <c r="B1111" s="705" t="s">
        <v>1594</v>
      </c>
      <c r="C1111" s="700"/>
      <c r="D1111" s="63" t="s">
        <v>1619</v>
      </c>
      <c r="E1111" s="695"/>
      <c r="F1111" s="704">
        <v>820000</v>
      </c>
    </row>
    <row r="1112" spans="1:6" s="42" customFormat="1" ht="41.25" customHeight="1">
      <c r="A1112" s="697"/>
      <c r="B1112" s="705" t="s">
        <v>1595</v>
      </c>
      <c r="C1112" s="700"/>
      <c r="D1112" s="63" t="s">
        <v>1619</v>
      </c>
      <c r="E1112" s="695"/>
      <c r="F1112" s="704">
        <v>795000</v>
      </c>
    </row>
    <row r="1113" spans="1:6" s="42" customFormat="1" ht="20.25" customHeight="1">
      <c r="A1113" s="697"/>
      <c r="B1113" s="705" t="s">
        <v>1596</v>
      </c>
      <c r="C1113" s="700"/>
      <c r="D1113" s="63" t="s">
        <v>1619</v>
      </c>
      <c r="E1113" s="695"/>
      <c r="F1113" s="704">
        <v>953000</v>
      </c>
    </row>
    <row r="1114" spans="1:6" s="42" customFormat="1" ht="43.5" customHeight="1">
      <c r="A1114" s="697"/>
      <c r="B1114" s="705" t="s">
        <v>1597</v>
      </c>
      <c r="C1114" s="700"/>
      <c r="D1114" s="63" t="s">
        <v>1619</v>
      </c>
      <c r="E1114" s="695"/>
      <c r="F1114" s="704">
        <v>780000</v>
      </c>
    </row>
    <row r="1115" spans="1:6" s="42" customFormat="1" ht="39" customHeight="1">
      <c r="A1115" s="697"/>
      <c r="B1115" s="710" t="s">
        <v>1598</v>
      </c>
      <c r="C1115" s="702"/>
      <c r="D1115" s="698" t="s">
        <v>1619</v>
      </c>
      <c r="E1115" s="699"/>
      <c r="F1115" s="704">
        <v>725000</v>
      </c>
    </row>
    <row r="1116" spans="1:6" s="42" customFormat="1" ht="18.75" customHeight="1">
      <c r="A1116" s="697"/>
      <c r="B1116" s="705" t="s">
        <v>1599</v>
      </c>
      <c r="C1116" s="703"/>
      <c r="D1116" s="63" t="s">
        <v>1619</v>
      </c>
      <c r="E1116" s="71"/>
      <c r="F1116" s="704">
        <v>815000</v>
      </c>
    </row>
    <row r="1117" spans="1:6" s="42" customFormat="1" ht="26.25" customHeight="1">
      <c r="A1117" s="697"/>
      <c r="B1117" s="705" t="s">
        <v>1600</v>
      </c>
      <c r="C1117" s="703"/>
      <c r="D1117" s="63" t="s">
        <v>1619</v>
      </c>
      <c r="E1117" s="71"/>
      <c r="F1117" s="704">
        <v>995000</v>
      </c>
    </row>
    <row r="1118" spans="1:6" s="42" customFormat="1" ht="21" customHeight="1">
      <c r="A1118" s="697"/>
      <c r="B1118" s="705" t="s">
        <v>1601</v>
      </c>
      <c r="C1118" s="703"/>
      <c r="D1118" s="63" t="s">
        <v>1619</v>
      </c>
      <c r="E1118" s="71"/>
      <c r="F1118" s="704">
        <v>1165000</v>
      </c>
    </row>
    <row r="1119" spans="1:6" s="42" customFormat="1" ht="24" customHeight="1">
      <c r="A1119" s="697"/>
      <c r="B1119" s="705" t="s">
        <v>1602</v>
      </c>
      <c r="C1119" s="703"/>
      <c r="D1119" s="63" t="s">
        <v>1619</v>
      </c>
      <c r="E1119" s="71"/>
      <c r="F1119" s="704">
        <v>1150000</v>
      </c>
    </row>
    <row r="1120" spans="1:6" s="42" customFormat="1" ht="22.5" customHeight="1">
      <c r="A1120" s="697"/>
      <c r="B1120" s="705" t="s">
        <v>1603</v>
      </c>
      <c r="C1120" s="703"/>
      <c r="D1120" s="63" t="s">
        <v>1619</v>
      </c>
      <c r="E1120" s="71"/>
      <c r="F1120" s="704">
        <v>997000</v>
      </c>
    </row>
    <row r="1121" spans="1:6" s="42" customFormat="1" ht="22.5" customHeight="1">
      <c r="A1121" s="697" t="s">
        <v>695</v>
      </c>
      <c r="B1121" s="574" t="s">
        <v>1605</v>
      </c>
      <c r="C1121" s="703"/>
      <c r="D1121" s="63"/>
      <c r="E1121" s="71"/>
      <c r="F1121" s="71"/>
    </row>
    <row r="1122" spans="1:6" s="42" customFormat="1" ht="45" customHeight="1">
      <c r="A1122" s="697"/>
      <c r="B1122" s="705" t="s">
        <v>1606</v>
      </c>
      <c r="C1122" s="703"/>
      <c r="D1122" s="63" t="s">
        <v>1619</v>
      </c>
      <c r="E1122" s="71"/>
      <c r="F1122" s="704">
        <v>1354000</v>
      </c>
    </row>
    <row r="1123" spans="1:6" s="42" customFormat="1" ht="39.75" customHeight="1">
      <c r="A1123" s="697"/>
      <c r="B1123" s="705" t="s">
        <v>1607</v>
      </c>
      <c r="C1123" s="703"/>
      <c r="D1123" s="63" t="s">
        <v>1619</v>
      </c>
      <c r="E1123" s="71"/>
      <c r="F1123" s="704">
        <v>1455000</v>
      </c>
    </row>
    <row r="1124" spans="1:6" s="42" customFormat="1" ht="43.5" customHeight="1">
      <c r="A1124" s="697"/>
      <c r="B1124" s="706" t="s">
        <v>1608</v>
      </c>
      <c r="C1124" s="703"/>
      <c r="D1124" s="63" t="s">
        <v>1619</v>
      </c>
      <c r="E1124" s="71"/>
      <c r="F1124" s="704">
        <v>1445000</v>
      </c>
    </row>
    <row r="1125" spans="1:6" s="42" customFormat="1" ht="39.75" customHeight="1">
      <c r="A1125" s="697"/>
      <c r="B1125" s="705" t="s">
        <v>1609</v>
      </c>
      <c r="C1125" s="703"/>
      <c r="D1125" s="63" t="s">
        <v>1619</v>
      </c>
      <c r="E1125" s="71"/>
      <c r="F1125" s="704">
        <v>1725000</v>
      </c>
    </row>
    <row r="1126" spans="1:6" s="42" customFormat="1" ht="21.75" customHeight="1">
      <c r="A1126" s="697" t="s">
        <v>699</v>
      </c>
      <c r="B1126" s="574" t="s">
        <v>1610</v>
      </c>
      <c r="C1126" s="703"/>
      <c r="D1126" s="63"/>
      <c r="E1126" s="71"/>
      <c r="F1126" s="71"/>
    </row>
    <row r="1127" spans="1:6" s="42" customFormat="1" ht="23.25" customHeight="1">
      <c r="A1127" s="697"/>
      <c r="B1127" s="705" t="s">
        <v>1611</v>
      </c>
      <c r="C1127" s="703"/>
      <c r="D1127" s="63" t="s">
        <v>1619</v>
      </c>
      <c r="E1127" s="71"/>
      <c r="F1127" s="704">
        <v>2466000</v>
      </c>
    </row>
    <row r="1128" spans="1:6" s="42" customFormat="1" ht="24" customHeight="1">
      <c r="A1128" s="697"/>
      <c r="B1128" s="705" t="s">
        <v>1612</v>
      </c>
      <c r="C1128" s="703"/>
      <c r="D1128" s="63" t="s">
        <v>1619</v>
      </c>
      <c r="E1128" s="71"/>
      <c r="F1128" s="704">
        <v>1250000</v>
      </c>
    </row>
    <row r="1129" spans="1:6" s="42" customFormat="1" ht="21.75" customHeight="1">
      <c r="A1129" s="697"/>
      <c r="B1129" s="705" t="s">
        <v>1771</v>
      </c>
      <c r="C1129" s="703"/>
      <c r="D1129" s="63" t="s">
        <v>1619</v>
      </c>
      <c r="E1129" s="71"/>
      <c r="F1129" s="704">
        <v>2620000</v>
      </c>
    </row>
    <row r="1130" spans="1:6" s="42" customFormat="1" ht="21.75" customHeight="1">
      <c r="A1130" s="697" t="s">
        <v>700</v>
      </c>
      <c r="B1130" s="574" t="s">
        <v>1613</v>
      </c>
      <c r="C1130" s="703"/>
      <c r="D1130" s="63"/>
      <c r="E1130" s="71"/>
      <c r="F1130" s="704"/>
    </row>
    <row r="1131" spans="1:6" s="42" customFormat="1" ht="21.75" customHeight="1">
      <c r="A1131" s="697"/>
      <c r="B1131" s="705" t="s">
        <v>1614</v>
      </c>
      <c r="C1131" s="703"/>
      <c r="D1131" s="63" t="s">
        <v>1619</v>
      </c>
      <c r="E1131" s="71"/>
      <c r="F1131" s="704">
        <v>4515000</v>
      </c>
    </row>
    <row r="1132" spans="1:6" s="42" customFormat="1" ht="21.75" customHeight="1">
      <c r="A1132" s="697"/>
      <c r="B1132" s="705" t="s">
        <v>1615</v>
      </c>
      <c r="C1132" s="703"/>
      <c r="D1132" s="63" t="s">
        <v>1619</v>
      </c>
      <c r="E1132" s="71"/>
      <c r="F1132" s="704">
        <v>2450000</v>
      </c>
    </row>
    <row r="1133" spans="1:6" s="42" customFormat="1" ht="21.75" customHeight="1">
      <c r="A1133" s="697"/>
      <c r="B1133" s="705" t="s">
        <v>1616</v>
      </c>
      <c r="C1133" s="703"/>
      <c r="D1133" s="63" t="s">
        <v>1619</v>
      </c>
      <c r="E1133" s="71"/>
      <c r="F1133" s="704">
        <v>3440000</v>
      </c>
    </row>
    <row r="1134" spans="1:6" s="42" customFormat="1" ht="21.75" customHeight="1">
      <c r="A1134" s="697"/>
      <c r="B1134" s="705" t="s">
        <v>1617</v>
      </c>
      <c r="C1134" s="703"/>
      <c r="D1134" s="63" t="s">
        <v>1619</v>
      </c>
      <c r="E1134" s="71"/>
      <c r="F1134" s="704">
        <v>3470000</v>
      </c>
    </row>
    <row r="1135" spans="1:6" s="42" customFormat="1" ht="21.75" customHeight="1">
      <c r="A1135" s="697"/>
      <c r="B1135" s="705" t="s">
        <v>1618</v>
      </c>
      <c r="C1135" s="703"/>
      <c r="D1135" s="63" t="s">
        <v>1619</v>
      </c>
      <c r="E1135" s="71"/>
      <c r="F1135" s="704">
        <v>1295000</v>
      </c>
    </row>
    <row r="1136" spans="1:6" s="42" customFormat="1" ht="45" customHeight="1">
      <c r="A1136" s="70">
        <v>6</v>
      </c>
      <c r="B1136" s="1090" t="s">
        <v>1629</v>
      </c>
      <c r="C1136" s="1016"/>
      <c r="D1136" s="1016"/>
      <c r="E1136" s="1016"/>
      <c r="F1136" s="1017"/>
    </row>
    <row r="1137" spans="1:6" s="42" customFormat="1" ht="39" customHeight="1">
      <c r="A1137" s="63"/>
      <c r="B1137" s="577" t="s">
        <v>1174</v>
      </c>
      <c r="C1137" s="576"/>
      <c r="D1137" s="58" t="s">
        <v>948</v>
      </c>
      <c r="E1137" s="71"/>
      <c r="F1137" s="71">
        <v>187000</v>
      </c>
    </row>
    <row r="1138" spans="1:6" s="42" customFormat="1" ht="39" customHeight="1">
      <c r="A1138" s="63"/>
      <c r="B1138" s="577" t="s">
        <v>1173</v>
      </c>
      <c r="C1138" s="459"/>
      <c r="D1138" s="58" t="s">
        <v>948</v>
      </c>
      <c r="E1138" s="71"/>
      <c r="F1138" s="71">
        <v>182000</v>
      </c>
    </row>
    <row r="1139" spans="1:6" s="42" customFormat="1" ht="39" customHeight="1">
      <c r="A1139" s="63"/>
      <c r="B1139" s="577" t="s">
        <v>1584</v>
      </c>
      <c r="C1139" s="459"/>
      <c r="D1139" s="58" t="s">
        <v>948</v>
      </c>
      <c r="E1139" s="71"/>
      <c r="F1139" s="71">
        <v>226000</v>
      </c>
    </row>
    <row r="1140" spans="1:6" s="42" customFormat="1" ht="39" customHeight="1">
      <c r="A1140" s="63"/>
      <c r="B1140" s="577" t="s">
        <v>1585</v>
      </c>
      <c r="C1140" s="459"/>
      <c r="D1140" s="58" t="s">
        <v>53</v>
      </c>
      <c r="E1140" s="71"/>
      <c r="F1140" s="71">
        <v>215000</v>
      </c>
    </row>
    <row r="1141" spans="1:6" s="42" customFormat="1" ht="39" customHeight="1">
      <c r="A1141" s="63"/>
      <c r="B1141" s="577" t="s">
        <v>1586</v>
      </c>
      <c r="C1141" s="459"/>
      <c r="D1141" s="58" t="s">
        <v>948</v>
      </c>
      <c r="E1141" s="71"/>
      <c r="F1141" s="71">
        <v>198000</v>
      </c>
    </row>
    <row r="1142" spans="1:6" s="42" customFormat="1" ht="42.75" customHeight="1">
      <c r="A1142" s="63"/>
      <c r="B1142" s="577" t="s">
        <v>1587</v>
      </c>
      <c r="C1142" s="459"/>
      <c r="D1142" s="58" t="s">
        <v>948</v>
      </c>
      <c r="E1142" s="71"/>
      <c r="F1142" s="71">
        <v>220000</v>
      </c>
    </row>
    <row r="1143" spans="1:6" s="42" customFormat="1" ht="42" customHeight="1">
      <c r="A1143" s="63"/>
      <c r="B1143" s="577" t="s">
        <v>1588</v>
      </c>
      <c r="C1143" s="459"/>
      <c r="D1143" s="58" t="s">
        <v>53</v>
      </c>
      <c r="E1143" s="71"/>
      <c r="F1143" s="71">
        <v>198000</v>
      </c>
    </row>
    <row r="1144" spans="1:6" s="42" customFormat="1" ht="43.5" customHeight="1">
      <c r="A1144" s="63"/>
      <c r="B1144" s="577" t="s">
        <v>1589</v>
      </c>
      <c r="C1144" s="459"/>
      <c r="D1144" s="58" t="s">
        <v>948</v>
      </c>
      <c r="E1144" s="71"/>
      <c r="F1144" s="71">
        <v>193000</v>
      </c>
    </row>
    <row r="1145" spans="1:6" s="42" customFormat="1" ht="39.75" customHeight="1">
      <c r="A1145" s="63"/>
      <c r="B1145" s="577" t="s">
        <v>1172</v>
      </c>
      <c r="C1145" s="459"/>
      <c r="D1145" s="58" t="s">
        <v>948</v>
      </c>
      <c r="E1145" s="71"/>
      <c r="F1145" s="71">
        <v>248000</v>
      </c>
    </row>
    <row r="1146" spans="1:6" s="42" customFormat="1" ht="39.75" customHeight="1">
      <c r="A1146" s="63"/>
      <c r="B1146" s="577" t="s">
        <v>1171</v>
      </c>
      <c r="C1146" s="459"/>
      <c r="D1146" s="58" t="s">
        <v>948</v>
      </c>
      <c r="E1146" s="71"/>
      <c r="F1146" s="71">
        <v>242000</v>
      </c>
    </row>
    <row r="1147" spans="1:6" s="42" customFormat="1" ht="42" customHeight="1">
      <c r="A1147" s="63"/>
      <c r="B1147" s="577" t="s">
        <v>1582</v>
      </c>
      <c r="C1147" s="188"/>
      <c r="D1147" s="58" t="s">
        <v>948</v>
      </c>
      <c r="E1147" s="71"/>
      <c r="F1147" s="71">
        <v>237000</v>
      </c>
    </row>
    <row r="1148" spans="1:6" s="42" customFormat="1" ht="40.5" customHeight="1">
      <c r="A1148" s="63"/>
      <c r="B1148" s="577" t="s">
        <v>1583</v>
      </c>
      <c r="C1148" s="188"/>
      <c r="D1148" s="58" t="s">
        <v>948</v>
      </c>
      <c r="E1148" s="71"/>
      <c r="F1148" s="71">
        <v>215000</v>
      </c>
    </row>
    <row r="1149" spans="1:6" s="42" customFormat="1" ht="33.75" customHeight="1">
      <c r="A1149" s="63"/>
      <c r="B1149" s="577" t="s">
        <v>1170</v>
      </c>
      <c r="C1149" s="459"/>
      <c r="D1149" s="58" t="s">
        <v>948</v>
      </c>
      <c r="E1149" s="71"/>
      <c r="F1149" s="71">
        <v>358000</v>
      </c>
    </row>
    <row r="1150" spans="1:6" s="42" customFormat="1" ht="21">
      <c r="A1150" s="181" t="s">
        <v>706</v>
      </c>
      <c r="B1150" s="350" t="s">
        <v>729</v>
      </c>
      <c r="C1150" s="139"/>
      <c r="D1150" s="139"/>
      <c r="E1150" s="139"/>
      <c r="F1150" s="139"/>
    </row>
    <row r="1151" spans="1:6" s="42" customFormat="1" ht="62.25" customHeight="1">
      <c r="A1151" s="255">
        <v>1</v>
      </c>
      <c r="B1151" s="1043" t="s">
        <v>2098</v>
      </c>
      <c r="C1151" s="1044"/>
      <c r="D1151" s="1044"/>
      <c r="E1151" s="1044"/>
      <c r="F1151" s="1045"/>
    </row>
    <row r="1152" spans="1:7" s="42" customFormat="1" ht="18.75">
      <c r="A1152" s="255"/>
      <c r="B1152" s="256" t="s">
        <v>2099</v>
      </c>
      <c r="C1152" s="473" t="s">
        <v>198</v>
      </c>
      <c r="D1152" s="229" t="s">
        <v>51</v>
      </c>
      <c r="E1152" s="258"/>
      <c r="F1152" s="235">
        <v>12980</v>
      </c>
      <c r="G1152" s="670"/>
    </row>
    <row r="1153" spans="1:7" s="42" customFormat="1" ht="18.75">
      <c r="A1153" s="255"/>
      <c r="B1153" s="256" t="s">
        <v>2100</v>
      </c>
      <c r="C1153" s="473" t="s">
        <v>198</v>
      </c>
      <c r="D1153" s="229" t="s">
        <v>51</v>
      </c>
      <c r="E1153" s="258"/>
      <c r="F1153" s="235">
        <v>14355</v>
      </c>
      <c r="G1153" s="670"/>
    </row>
    <row r="1154" spans="1:7" s="42" customFormat="1" ht="43.5" customHeight="1">
      <c r="A1154" s="255">
        <v>2</v>
      </c>
      <c r="B1154" s="1157" t="s">
        <v>2152</v>
      </c>
      <c r="C1154" s="1167"/>
      <c r="D1154" s="1167"/>
      <c r="E1154" s="1167"/>
      <c r="F1154" s="1168"/>
      <c r="G1154" s="889"/>
    </row>
    <row r="1155" spans="1:7" s="42" customFormat="1" ht="26.25" customHeight="1">
      <c r="A1155" s="601"/>
      <c r="B1155" s="256" t="s">
        <v>1471</v>
      </c>
      <c r="C1155" s="473" t="s">
        <v>1238</v>
      </c>
      <c r="D1155" s="229" t="s">
        <v>51</v>
      </c>
      <c r="E1155" s="258"/>
      <c r="F1155" s="235" t="s">
        <v>2153</v>
      </c>
      <c r="G1155" s="600"/>
    </row>
    <row r="1156" spans="1:7" s="42" customFormat="1" ht="26.25" customHeight="1">
      <c r="A1156" s="181" t="s">
        <v>728</v>
      </c>
      <c r="B1156" s="350" t="s">
        <v>1394</v>
      </c>
      <c r="C1156" s="139"/>
      <c r="D1156" s="139"/>
      <c r="E1156" s="139"/>
      <c r="F1156" s="139"/>
      <c r="G1156" s="600"/>
    </row>
    <row r="1157" spans="1:7" s="42" customFormat="1" ht="38.25" customHeight="1">
      <c r="A1157" s="255"/>
      <c r="B1157" s="1043" t="s">
        <v>1415</v>
      </c>
      <c r="C1157" s="1044"/>
      <c r="D1157" s="1044"/>
      <c r="E1157" s="1044"/>
      <c r="F1157" s="1045"/>
      <c r="G1157" s="600"/>
    </row>
    <row r="1158" spans="1:7" s="42" customFormat="1" ht="25.5" customHeight="1">
      <c r="A1158" s="1032">
        <v>1</v>
      </c>
      <c r="B1158" s="1034" t="s">
        <v>1387</v>
      </c>
      <c r="C1158" s="473"/>
      <c r="D1158" s="229" t="s">
        <v>1385</v>
      </c>
      <c r="E1158" s="258"/>
      <c r="F1158" s="235">
        <v>99000</v>
      </c>
      <c r="G1158" s="600"/>
    </row>
    <row r="1159" spans="1:7" s="42" customFormat="1" ht="22.5" customHeight="1">
      <c r="A1159" s="1033"/>
      <c r="B1159" s="1013"/>
      <c r="C1159" s="473"/>
      <c r="D1159" s="229" t="s">
        <v>1416</v>
      </c>
      <c r="E1159" s="258"/>
      <c r="F1159" s="235">
        <v>484000</v>
      </c>
      <c r="G1159" s="600"/>
    </row>
    <row r="1160" spans="1:7" s="42" customFormat="1" ht="23.25" customHeight="1">
      <c r="A1160" s="1033"/>
      <c r="B1160" s="1014"/>
      <c r="C1160" s="473"/>
      <c r="D1160" s="229" t="s">
        <v>1386</v>
      </c>
      <c r="E1160" s="258"/>
      <c r="F1160" s="235">
        <v>1881000</v>
      </c>
      <c r="G1160" s="600"/>
    </row>
    <row r="1161" spans="1:7" s="42" customFormat="1" ht="26.25" customHeight="1">
      <c r="A1161" s="1032">
        <v>2</v>
      </c>
      <c r="B1161" s="1034" t="s">
        <v>1390</v>
      </c>
      <c r="C1161" s="473"/>
      <c r="D1161" s="229" t="s">
        <v>1385</v>
      </c>
      <c r="E1161" s="258"/>
      <c r="F1161" s="235">
        <v>132000</v>
      </c>
      <c r="G1161" s="600"/>
    </row>
    <row r="1162" spans="1:7" s="42" customFormat="1" ht="26.25" customHeight="1">
      <c r="A1162" s="1033"/>
      <c r="B1162" s="1013"/>
      <c r="C1162" s="473"/>
      <c r="D1162" s="229" t="s">
        <v>1416</v>
      </c>
      <c r="E1162" s="258"/>
      <c r="F1162" s="235">
        <v>649000</v>
      </c>
      <c r="G1162" s="600"/>
    </row>
    <row r="1163" spans="1:7" s="42" customFormat="1" ht="34.5" customHeight="1">
      <c r="A1163" s="1033"/>
      <c r="B1163" s="1014"/>
      <c r="C1163" s="473"/>
      <c r="D1163" s="229" t="s">
        <v>1386</v>
      </c>
      <c r="E1163" s="258"/>
      <c r="F1163" s="235">
        <v>2530000</v>
      </c>
      <c r="G1163" s="600"/>
    </row>
    <row r="1164" spans="1:7" s="42" customFormat="1" ht="26.25" customHeight="1">
      <c r="A1164" s="1032">
        <v>3</v>
      </c>
      <c r="B1164" s="1034" t="s">
        <v>1391</v>
      </c>
      <c r="C1164" s="473"/>
      <c r="D1164" s="229" t="s">
        <v>1385</v>
      </c>
      <c r="E1164" s="258"/>
      <c r="F1164" s="235">
        <v>154000</v>
      </c>
      <c r="G1164" s="600"/>
    </row>
    <row r="1165" spans="1:7" s="42" customFormat="1" ht="26.25" customHeight="1">
      <c r="A1165" s="1033"/>
      <c r="B1165" s="1013"/>
      <c r="C1165" s="473"/>
      <c r="D1165" s="229" t="s">
        <v>1416</v>
      </c>
      <c r="E1165" s="258"/>
      <c r="F1165" s="235">
        <v>759000</v>
      </c>
      <c r="G1165" s="600"/>
    </row>
    <row r="1166" spans="1:7" s="42" customFormat="1" ht="26.25" customHeight="1">
      <c r="A1166" s="1033"/>
      <c r="B1166" s="1014"/>
      <c r="C1166" s="473"/>
      <c r="D1166" s="229" t="s">
        <v>1386</v>
      </c>
      <c r="E1166" s="258"/>
      <c r="F1166" s="235">
        <v>2970000</v>
      </c>
      <c r="G1166" s="600"/>
    </row>
    <row r="1167" spans="1:7" s="42" customFormat="1" ht="26.25" customHeight="1">
      <c r="A1167" s="1032">
        <v>4</v>
      </c>
      <c r="B1167" s="1034" t="s">
        <v>1388</v>
      </c>
      <c r="C1167" s="473"/>
      <c r="D1167" s="229" t="s">
        <v>1385</v>
      </c>
      <c r="E1167" s="258"/>
      <c r="F1167" s="235">
        <v>132000</v>
      </c>
      <c r="G1167" s="600"/>
    </row>
    <row r="1168" spans="1:7" s="42" customFormat="1" ht="26.25" customHeight="1">
      <c r="A1168" s="1033"/>
      <c r="B1168" s="1013"/>
      <c r="C1168" s="473"/>
      <c r="D1168" s="229" t="s">
        <v>1416</v>
      </c>
      <c r="E1168" s="258"/>
      <c r="F1168" s="235">
        <v>649000</v>
      </c>
      <c r="G1168" s="600"/>
    </row>
    <row r="1169" spans="1:7" s="42" customFormat="1" ht="26.25" customHeight="1">
      <c r="A1169" s="1033"/>
      <c r="B1169" s="1014"/>
      <c r="C1169" s="473"/>
      <c r="D1169" s="229" t="s">
        <v>1386</v>
      </c>
      <c r="E1169" s="258"/>
      <c r="F1169" s="235">
        <v>2530000</v>
      </c>
      <c r="G1169" s="600"/>
    </row>
    <row r="1170" spans="1:7" s="42" customFormat="1" ht="26.25" customHeight="1">
      <c r="A1170" s="1041">
        <v>5</v>
      </c>
      <c r="B1170" s="1034" t="s">
        <v>1392</v>
      </c>
      <c r="C1170" s="473"/>
      <c r="D1170" s="229" t="s">
        <v>1385</v>
      </c>
      <c r="E1170" s="258"/>
      <c r="F1170" s="235">
        <v>198000</v>
      </c>
      <c r="G1170" s="600"/>
    </row>
    <row r="1171" spans="1:7" s="42" customFormat="1" ht="26.25" customHeight="1">
      <c r="A1171" s="1042"/>
      <c r="B1171" s="1013"/>
      <c r="C1171" s="473"/>
      <c r="D1171" s="229" t="s">
        <v>1416</v>
      </c>
      <c r="E1171" s="258"/>
      <c r="F1171" s="235">
        <v>968000</v>
      </c>
      <c r="G1171" s="600"/>
    </row>
    <row r="1172" spans="1:7" s="42" customFormat="1" ht="26.25" customHeight="1">
      <c r="A1172" s="1042"/>
      <c r="B1172" s="1014"/>
      <c r="C1172" s="473"/>
      <c r="D1172" s="229" t="s">
        <v>1386</v>
      </c>
      <c r="E1172" s="258"/>
      <c r="F1172" s="235">
        <v>3828000</v>
      </c>
      <c r="G1172" s="600"/>
    </row>
    <row r="1173" spans="1:7" s="42" customFormat="1" ht="62.25" customHeight="1">
      <c r="A1173" s="255">
        <v>6</v>
      </c>
      <c r="B1173" s="256" t="s">
        <v>1393</v>
      </c>
      <c r="C1173" s="473"/>
      <c r="D1173" s="297" t="s">
        <v>1417</v>
      </c>
      <c r="E1173" s="258"/>
      <c r="F1173" s="235">
        <v>143000</v>
      </c>
      <c r="G1173" s="600"/>
    </row>
    <row r="1174" spans="1:7" s="42" customFormat="1" ht="26.25" customHeight="1">
      <c r="A1174" s="255">
        <v>7</v>
      </c>
      <c r="B1174" s="256" t="s">
        <v>1389</v>
      </c>
      <c r="C1174" s="473"/>
      <c r="D1174" s="229" t="s">
        <v>1385</v>
      </c>
      <c r="E1174" s="258"/>
      <c r="F1174" s="235">
        <v>110000</v>
      </c>
      <c r="G1174" s="600"/>
    </row>
    <row r="1175" spans="1:6" s="25" customFormat="1" ht="18.75">
      <c r="A1175" s="456" t="s">
        <v>730</v>
      </c>
      <c r="B1175" s="158" t="s">
        <v>731</v>
      </c>
      <c r="C1175" s="139"/>
      <c r="D1175" s="139"/>
      <c r="E1175" s="139"/>
      <c r="F1175" s="139"/>
    </row>
    <row r="1176" spans="1:6" s="42" customFormat="1" ht="19.5">
      <c r="A1176" s="457" t="s">
        <v>190</v>
      </c>
      <c r="B1176" s="189" t="s">
        <v>755</v>
      </c>
      <c r="C1176" s="153"/>
      <c r="D1176" s="135"/>
      <c r="E1176" s="149"/>
      <c r="F1176" s="149"/>
    </row>
    <row r="1177" spans="1:6" s="42" customFormat="1" ht="21.75" customHeight="1">
      <c r="A1177" s="204">
        <v>1</v>
      </c>
      <c r="B1177" s="333" t="s">
        <v>670</v>
      </c>
      <c r="C1177" s="307"/>
      <c r="D1177" s="63"/>
      <c r="E1177" s="65"/>
      <c r="F1177" s="65"/>
    </row>
    <row r="1178" spans="1:6" s="42" customFormat="1" ht="21.75" customHeight="1">
      <c r="A1178" s="56"/>
      <c r="B1178" s="57" t="s">
        <v>182</v>
      </c>
      <c r="C1178" s="76"/>
      <c r="D1178" s="58" t="s">
        <v>161</v>
      </c>
      <c r="E1178" s="59"/>
      <c r="F1178" s="59">
        <v>10000</v>
      </c>
    </row>
    <row r="1179" spans="1:6" s="42" customFormat="1" ht="21.75" customHeight="1">
      <c r="A1179" s="56"/>
      <c r="B1179" s="57" t="s">
        <v>262</v>
      </c>
      <c r="C1179" s="76" t="s">
        <v>0</v>
      </c>
      <c r="D1179" s="58" t="s">
        <v>31</v>
      </c>
      <c r="E1179" s="59"/>
      <c r="F1179" s="59">
        <v>10000</v>
      </c>
    </row>
    <row r="1180" spans="1:6" s="42" customFormat="1" ht="21.75" customHeight="1">
      <c r="A1180" s="56"/>
      <c r="B1180" s="57" t="s">
        <v>37</v>
      </c>
      <c r="C1180" s="76" t="s">
        <v>1</v>
      </c>
      <c r="D1180" s="58" t="s">
        <v>119</v>
      </c>
      <c r="E1180" s="59"/>
      <c r="F1180" s="59">
        <v>14000</v>
      </c>
    </row>
    <row r="1181" spans="1:6" s="42" customFormat="1" ht="21.75" customHeight="1">
      <c r="A1181" s="56"/>
      <c r="B1181" s="57" t="s">
        <v>2</v>
      </c>
      <c r="C1181" s="78" t="s">
        <v>179</v>
      </c>
      <c r="D1181" s="58" t="s">
        <v>119</v>
      </c>
      <c r="E1181" s="59"/>
      <c r="F1181" s="59">
        <v>17000</v>
      </c>
    </row>
    <row r="1182" spans="1:6" s="42" customFormat="1" ht="21.75" customHeight="1">
      <c r="A1182" s="56"/>
      <c r="B1182" s="57" t="s">
        <v>111</v>
      </c>
      <c r="C1182" s="76"/>
      <c r="D1182" s="58" t="s">
        <v>119</v>
      </c>
      <c r="E1182" s="59"/>
      <c r="F1182" s="59">
        <v>16000</v>
      </c>
    </row>
    <row r="1183" spans="1:6" s="42" customFormat="1" ht="21.75" customHeight="1">
      <c r="A1183" s="56"/>
      <c r="B1183" s="57" t="s">
        <v>183</v>
      </c>
      <c r="C1183" s="76"/>
      <c r="D1183" s="58" t="s">
        <v>119</v>
      </c>
      <c r="E1183" s="59"/>
      <c r="F1183" s="59">
        <v>15000</v>
      </c>
    </row>
    <row r="1184" spans="1:6" s="42" customFormat="1" ht="21.75" customHeight="1">
      <c r="A1184" s="56"/>
      <c r="B1184" s="57" t="s">
        <v>112</v>
      </c>
      <c r="C1184" s="76"/>
      <c r="D1184" s="58" t="s">
        <v>119</v>
      </c>
      <c r="E1184" s="59"/>
      <c r="F1184" s="59">
        <v>18000</v>
      </c>
    </row>
    <row r="1185" spans="1:6" s="42" customFormat="1" ht="21.75" customHeight="1">
      <c r="A1185" s="56"/>
      <c r="B1185" s="57" t="s">
        <v>184</v>
      </c>
      <c r="C1185" s="76"/>
      <c r="D1185" s="58" t="s">
        <v>119</v>
      </c>
      <c r="E1185" s="59"/>
      <c r="F1185" s="59">
        <v>17000</v>
      </c>
    </row>
    <row r="1186" spans="1:6" s="42" customFormat="1" ht="21.75" customHeight="1">
      <c r="A1186" s="56"/>
      <c r="B1186" s="57" t="s">
        <v>44</v>
      </c>
      <c r="C1186" s="76"/>
      <c r="D1186" s="58" t="s">
        <v>119</v>
      </c>
      <c r="E1186" s="59"/>
      <c r="F1186" s="59">
        <v>25000</v>
      </c>
    </row>
    <row r="1187" spans="1:6" s="42" customFormat="1" ht="21.75" customHeight="1">
      <c r="A1187" s="56"/>
      <c r="B1187" s="57" t="s">
        <v>45</v>
      </c>
      <c r="C1187" s="76"/>
      <c r="D1187" s="58" t="s">
        <v>119</v>
      </c>
      <c r="E1187" s="59"/>
      <c r="F1187" s="59">
        <v>20000</v>
      </c>
    </row>
    <row r="1188" spans="1:6" s="42" customFormat="1" ht="21.75" customHeight="1">
      <c r="A1188" s="56"/>
      <c r="B1188" s="57" t="s">
        <v>280</v>
      </c>
      <c r="C1188" s="76"/>
      <c r="D1188" s="58" t="s">
        <v>119</v>
      </c>
      <c r="E1188" s="59"/>
      <c r="F1188" s="59">
        <v>162000</v>
      </c>
    </row>
    <row r="1189" spans="1:6" s="42" customFormat="1" ht="21.75" customHeight="1">
      <c r="A1189" s="73"/>
      <c r="B1189" s="57" t="s">
        <v>282</v>
      </c>
      <c r="C1189" s="82"/>
      <c r="D1189" s="74" t="s">
        <v>119</v>
      </c>
      <c r="E1189" s="66"/>
      <c r="F1189" s="59">
        <v>234000</v>
      </c>
    </row>
    <row r="1190" spans="1:6" s="42" customFormat="1" ht="21.75" customHeight="1">
      <c r="A1190" s="56"/>
      <c r="B1190" s="57" t="s">
        <v>281</v>
      </c>
      <c r="C1190" s="76"/>
      <c r="D1190" s="58" t="s">
        <v>119</v>
      </c>
      <c r="E1190" s="59"/>
      <c r="F1190" s="59">
        <v>372000</v>
      </c>
    </row>
    <row r="1191" spans="1:6" s="42" customFormat="1" ht="21.75" customHeight="1">
      <c r="A1191" s="56"/>
      <c r="B1191" s="57" t="s">
        <v>192</v>
      </c>
      <c r="C1191" s="76"/>
      <c r="D1191" s="58" t="s">
        <v>119</v>
      </c>
      <c r="E1191" s="59"/>
      <c r="F1191" s="59">
        <v>7000</v>
      </c>
    </row>
    <row r="1192" spans="1:6" s="42" customFormat="1" ht="21.75" customHeight="1">
      <c r="A1192" s="56"/>
      <c r="B1192" s="57" t="s">
        <v>101</v>
      </c>
      <c r="C1192" s="76"/>
      <c r="D1192" s="58" t="s">
        <v>31</v>
      </c>
      <c r="E1192" s="59"/>
      <c r="F1192" s="59">
        <v>47000</v>
      </c>
    </row>
    <row r="1193" spans="1:6" s="42" customFormat="1" ht="21.75" customHeight="1">
      <c r="A1193" s="56"/>
      <c r="B1193" s="57" t="s">
        <v>102</v>
      </c>
      <c r="C1193" s="76"/>
      <c r="D1193" s="58" t="s">
        <v>119</v>
      </c>
      <c r="E1193" s="59"/>
      <c r="F1193" s="59">
        <v>70000</v>
      </c>
    </row>
    <row r="1194" spans="1:6" s="42" customFormat="1" ht="21.75" customHeight="1">
      <c r="A1194" s="56"/>
      <c r="B1194" s="57" t="s">
        <v>106</v>
      </c>
      <c r="C1194" s="76"/>
      <c r="D1194" s="58" t="s">
        <v>119</v>
      </c>
      <c r="E1194" s="59"/>
      <c r="F1194" s="59">
        <v>64000</v>
      </c>
    </row>
    <row r="1195" spans="1:6" s="42" customFormat="1" ht="21.75" customHeight="1">
      <c r="A1195" s="56"/>
      <c r="B1195" s="57" t="s">
        <v>84</v>
      </c>
      <c r="C1195" s="76"/>
      <c r="D1195" s="58" t="s">
        <v>119</v>
      </c>
      <c r="E1195" s="59"/>
      <c r="F1195" s="59">
        <v>6000</v>
      </c>
    </row>
    <row r="1196" spans="1:6" s="42" customFormat="1" ht="21.75" customHeight="1">
      <c r="A1196" s="56"/>
      <c r="B1196" s="57" t="s">
        <v>46</v>
      </c>
      <c r="C1196" s="76"/>
      <c r="D1196" s="58" t="s">
        <v>119</v>
      </c>
      <c r="E1196" s="59"/>
      <c r="F1196" s="59">
        <v>4500</v>
      </c>
    </row>
    <row r="1197" spans="1:6" s="42" customFormat="1" ht="21.75" customHeight="1">
      <c r="A1197" s="56"/>
      <c r="B1197" s="57" t="s">
        <v>100</v>
      </c>
      <c r="C1197" s="76"/>
      <c r="D1197" s="58" t="s">
        <v>119</v>
      </c>
      <c r="E1197" s="59"/>
      <c r="F1197" s="59">
        <v>55000</v>
      </c>
    </row>
    <row r="1198" spans="1:6" s="42" customFormat="1" ht="21.75" customHeight="1">
      <c r="A1198" s="56"/>
      <c r="B1198" s="57" t="s">
        <v>64</v>
      </c>
      <c r="C1198" s="76"/>
      <c r="D1198" s="58" t="s">
        <v>161</v>
      </c>
      <c r="E1198" s="59"/>
      <c r="F1198" s="59">
        <v>6000</v>
      </c>
    </row>
    <row r="1199" spans="1:6" s="42" customFormat="1" ht="21.75" customHeight="1">
      <c r="A1199" s="56"/>
      <c r="B1199" s="60" t="s">
        <v>962</v>
      </c>
      <c r="C1199" s="76"/>
      <c r="D1199" s="58" t="s">
        <v>31</v>
      </c>
      <c r="E1199" s="59"/>
      <c r="F1199" s="59">
        <v>5000</v>
      </c>
    </row>
    <row r="1200" spans="1:6" s="42" customFormat="1" ht="21.75" customHeight="1">
      <c r="A1200" s="56"/>
      <c r="B1200" s="57" t="s">
        <v>175</v>
      </c>
      <c r="C1200" s="76"/>
      <c r="D1200" s="58" t="s">
        <v>119</v>
      </c>
      <c r="E1200" s="59"/>
      <c r="F1200" s="59">
        <v>7000</v>
      </c>
    </row>
    <row r="1201" spans="1:6" s="42" customFormat="1" ht="21.75" customHeight="1">
      <c r="A1201" s="56"/>
      <c r="B1201" s="60" t="s">
        <v>963</v>
      </c>
      <c r="C1201" s="76"/>
      <c r="D1201" s="58" t="s">
        <v>119</v>
      </c>
      <c r="E1201" s="59"/>
      <c r="F1201" s="59">
        <v>32000</v>
      </c>
    </row>
    <row r="1202" spans="1:6" s="42" customFormat="1" ht="21.75" customHeight="1">
      <c r="A1202" s="56"/>
      <c r="B1202" s="60" t="s">
        <v>964</v>
      </c>
      <c r="C1202" s="76"/>
      <c r="D1202" s="58" t="s">
        <v>119</v>
      </c>
      <c r="E1202" s="59"/>
      <c r="F1202" s="59">
        <v>12000</v>
      </c>
    </row>
    <row r="1203" spans="1:6" s="42" customFormat="1" ht="21.75" customHeight="1">
      <c r="A1203" s="56"/>
      <c r="B1203" s="57" t="s">
        <v>107</v>
      </c>
      <c r="C1203" s="76"/>
      <c r="D1203" s="58" t="s">
        <v>162</v>
      </c>
      <c r="E1203" s="59"/>
      <c r="F1203" s="59">
        <v>790000</v>
      </c>
    </row>
    <row r="1204" spans="1:6" s="42" customFormat="1" ht="21.75" customHeight="1">
      <c r="A1204" s="56"/>
      <c r="B1204" s="57" t="s">
        <v>108</v>
      </c>
      <c r="C1204" s="76"/>
      <c r="D1204" s="58" t="s">
        <v>163</v>
      </c>
      <c r="E1204" s="59"/>
      <c r="F1204" s="59">
        <v>15000</v>
      </c>
    </row>
    <row r="1205" spans="1:6" s="42" customFormat="1" ht="21.75" customHeight="1">
      <c r="A1205" s="56"/>
      <c r="B1205" s="57" t="s">
        <v>90</v>
      </c>
      <c r="C1205" s="76"/>
      <c r="D1205" s="58" t="s">
        <v>119</v>
      </c>
      <c r="E1205" s="59"/>
      <c r="F1205" s="59">
        <v>19000</v>
      </c>
    </row>
    <row r="1206" spans="1:6" s="42" customFormat="1" ht="21.75" customHeight="1">
      <c r="A1206" s="56"/>
      <c r="B1206" s="57" t="s">
        <v>7</v>
      </c>
      <c r="C1206" s="76"/>
      <c r="D1206" s="58" t="s">
        <v>119</v>
      </c>
      <c r="E1206" s="59"/>
      <c r="F1206" s="59">
        <v>27000</v>
      </c>
    </row>
    <row r="1207" spans="1:6" s="42" customFormat="1" ht="21.75" customHeight="1">
      <c r="A1207" s="56"/>
      <c r="B1207" s="57" t="s">
        <v>177</v>
      </c>
      <c r="C1207" s="76"/>
      <c r="D1207" s="64" t="s">
        <v>119</v>
      </c>
      <c r="E1207" s="59"/>
      <c r="F1207" s="59">
        <v>3000</v>
      </c>
    </row>
    <row r="1208" spans="1:6" s="42" customFormat="1" ht="21.75" customHeight="1">
      <c r="A1208" s="56"/>
      <c r="B1208" s="57" t="s">
        <v>178</v>
      </c>
      <c r="C1208" s="76"/>
      <c r="D1208" s="58" t="s">
        <v>119</v>
      </c>
      <c r="E1208" s="59"/>
      <c r="F1208" s="59">
        <v>4000</v>
      </c>
    </row>
    <row r="1209" spans="1:6" s="42" customFormat="1" ht="21.75" customHeight="1">
      <c r="A1209" s="56"/>
      <c r="B1209" s="57" t="s">
        <v>13</v>
      </c>
      <c r="C1209" s="76"/>
      <c r="D1209" s="58" t="s">
        <v>119</v>
      </c>
      <c r="E1209" s="59"/>
      <c r="F1209" s="59">
        <v>8000</v>
      </c>
    </row>
    <row r="1210" spans="1:6" s="42" customFormat="1" ht="21.75" customHeight="1">
      <c r="A1210" s="56"/>
      <c r="B1210" s="57" t="s">
        <v>14</v>
      </c>
      <c r="C1210" s="76"/>
      <c r="D1210" s="58" t="s">
        <v>119</v>
      </c>
      <c r="E1210" s="59"/>
      <c r="F1210" s="59">
        <v>20000</v>
      </c>
    </row>
    <row r="1211" spans="1:6" s="42" customFormat="1" ht="21.75" customHeight="1">
      <c r="A1211" s="56"/>
      <c r="B1211" s="57" t="s">
        <v>15</v>
      </c>
      <c r="C1211" s="76"/>
      <c r="D1211" s="58" t="s">
        <v>119</v>
      </c>
      <c r="E1211" s="59"/>
      <c r="F1211" s="59">
        <v>15000</v>
      </c>
    </row>
    <row r="1212" spans="1:6" s="42" customFormat="1" ht="21.75" customHeight="1">
      <c r="A1212" s="56"/>
      <c r="B1212" s="57" t="s">
        <v>57</v>
      </c>
      <c r="C1212" s="76"/>
      <c r="D1212" s="61" t="s">
        <v>40</v>
      </c>
      <c r="E1212" s="59"/>
      <c r="F1212" s="59">
        <v>50000</v>
      </c>
    </row>
    <row r="1213" spans="1:6" s="42" customFormat="1" ht="21.75" customHeight="1">
      <c r="A1213" s="56"/>
      <c r="B1213" s="57" t="s">
        <v>16</v>
      </c>
      <c r="C1213" s="76"/>
      <c r="D1213" s="58" t="s">
        <v>119</v>
      </c>
      <c r="E1213" s="59"/>
      <c r="F1213" s="59">
        <v>45000</v>
      </c>
    </row>
    <row r="1214" spans="1:6" s="42" customFormat="1" ht="21.75" customHeight="1">
      <c r="A1214" s="56"/>
      <c r="B1214" s="57" t="s">
        <v>17</v>
      </c>
      <c r="C1214" s="76"/>
      <c r="D1214" s="58" t="s">
        <v>119</v>
      </c>
      <c r="E1214" s="59"/>
      <c r="F1214" s="59">
        <v>40000</v>
      </c>
    </row>
    <row r="1215" spans="1:6" s="42" customFormat="1" ht="21.75" customHeight="1">
      <c r="A1215" s="56"/>
      <c r="B1215" s="57" t="s">
        <v>58</v>
      </c>
      <c r="C1215" s="76"/>
      <c r="D1215" s="58" t="s">
        <v>119</v>
      </c>
      <c r="E1215" s="59"/>
      <c r="F1215" s="59">
        <v>80000</v>
      </c>
    </row>
    <row r="1216" spans="1:6" s="42" customFormat="1" ht="21.75" customHeight="1">
      <c r="A1216" s="56"/>
      <c r="B1216" s="57" t="s">
        <v>59</v>
      </c>
      <c r="C1216" s="76"/>
      <c r="D1216" s="58" t="s">
        <v>119</v>
      </c>
      <c r="E1216" s="59"/>
      <c r="F1216" s="59">
        <v>80000</v>
      </c>
    </row>
    <row r="1217" spans="1:6" s="42" customFormat="1" ht="21.75" customHeight="1">
      <c r="A1217" s="56"/>
      <c r="B1217" s="57" t="s">
        <v>60</v>
      </c>
      <c r="C1217" s="76"/>
      <c r="D1217" s="58" t="s">
        <v>119</v>
      </c>
      <c r="E1217" s="59"/>
      <c r="F1217" s="59">
        <v>125000</v>
      </c>
    </row>
    <row r="1218" spans="1:6" s="42" customFormat="1" ht="21.75" customHeight="1">
      <c r="A1218" s="56"/>
      <c r="B1218" s="57" t="s">
        <v>18</v>
      </c>
      <c r="C1218" s="76"/>
      <c r="D1218" s="58" t="s">
        <v>119</v>
      </c>
      <c r="E1218" s="59"/>
      <c r="F1218" s="59">
        <v>280000</v>
      </c>
    </row>
    <row r="1219" spans="1:6" s="42" customFormat="1" ht="21.75" customHeight="1">
      <c r="A1219" s="56"/>
      <c r="B1219" s="57" t="s">
        <v>143</v>
      </c>
      <c r="C1219" s="76"/>
      <c r="D1219" s="58" t="s">
        <v>155</v>
      </c>
      <c r="E1219" s="59"/>
      <c r="F1219" s="59">
        <v>4446</v>
      </c>
    </row>
    <row r="1220" spans="1:6" s="42" customFormat="1" ht="21.75" customHeight="1">
      <c r="A1220" s="56"/>
      <c r="B1220" s="57" t="s">
        <v>187</v>
      </c>
      <c r="C1220" s="76"/>
      <c r="D1220" s="58" t="s">
        <v>119</v>
      </c>
      <c r="E1220" s="59"/>
      <c r="F1220" s="59">
        <v>2922</v>
      </c>
    </row>
    <row r="1221" spans="1:6" s="42" customFormat="1" ht="21.75" customHeight="1">
      <c r="A1221" s="56"/>
      <c r="B1221" s="57" t="s">
        <v>156</v>
      </c>
      <c r="C1221" s="76"/>
      <c r="D1221" s="58" t="s">
        <v>119</v>
      </c>
      <c r="E1221" s="59"/>
      <c r="F1221" s="59">
        <v>5255</v>
      </c>
    </row>
    <row r="1222" spans="1:6" s="42" customFormat="1" ht="21.75" customHeight="1">
      <c r="A1222" s="56"/>
      <c r="B1222" s="57" t="s">
        <v>157</v>
      </c>
      <c r="C1222" s="76"/>
      <c r="D1222" s="58" t="s">
        <v>119</v>
      </c>
      <c r="E1222" s="59"/>
      <c r="F1222" s="59">
        <v>7993</v>
      </c>
    </row>
    <row r="1223" spans="1:6" s="42" customFormat="1" ht="21.75" customHeight="1">
      <c r="A1223" s="56"/>
      <c r="B1223" s="57" t="s">
        <v>158</v>
      </c>
      <c r="C1223" s="76"/>
      <c r="D1223" s="58" t="s">
        <v>119</v>
      </c>
      <c r="E1223" s="59"/>
      <c r="F1223" s="59">
        <v>17660</v>
      </c>
    </row>
    <row r="1224" spans="1:6" s="42" customFormat="1" ht="21.75" customHeight="1">
      <c r="A1224" s="56"/>
      <c r="B1224" s="57" t="s">
        <v>188</v>
      </c>
      <c r="C1224" s="79"/>
      <c r="D1224" s="58"/>
      <c r="E1224" s="59"/>
      <c r="F1224" s="59"/>
    </row>
    <row r="1225" spans="1:6" s="25" customFormat="1" ht="21.75" customHeight="1">
      <c r="A1225" s="56"/>
      <c r="B1225" s="57" t="s">
        <v>434</v>
      </c>
      <c r="C1225" s="79"/>
      <c r="D1225" s="58" t="s">
        <v>155</v>
      </c>
      <c r="E1225" s="59"/>
      <c r="F1225" s="59">
        <v>2745</v>
      </c>
    </row>
    <row r="1226" spans="1:6" s="25" customFormat="1" ht="21.75" customHeight="1">
      <c r="A1226" s="56"/>
      <c r="B1226" s="57" t="s">
        <v>435</v>
      </c>
      <c r="C1226" s="79"/>
      <c r="D1226" s="58" t="s">
        <v>119</v>
      </c>
      <c r="E1226" s="59"/>
      <c r="F1226" s="59">
        <v>4070</v>
      </c>
    </row>
    <row r="1227" spans="1:6" s="25" customFormat="1" ht="21.75" customHeight="1">
      <c r="A1227" s="56"/>
      <c r="B1227" s="57" t="s">
        <v>436</v>
      </c>
      <c r="C1227" s="79"/>
      <c r="D1227" s="58" t="s">
        <v>119</v>
      </c>
      <c r="E1227" s="59"/>
      <c r="F1227" s="59">
        <v>4807</v>
      </c>
    </row>
    <row r="1228" spans="1:6" s="25" customFormat="1" ht="21.75" customHeight="1">
      <c r="A1228" s="56"/>
      <c r="B1228" s="57" t="s">
        <v>437</v>
      </c>
      <c r="C1228" s="79"/>
      <c r="D1228" s="58" t="s">
        <v>119</v>
      </c>
      <c r="E1228" s="59"/>
      <c r="F1228" s="59">
        <v>6633</v>
      </c>
    </row>
    <row r="1229" spans="1:6" s="25" customFormat="1" ht="21.75" customHeight="1">
      <c r="A1229" s="56"/>
      <c r="B1229" s="57" t="s">
        <v>438</v>
      </c>
      <c r="C1229" s="79"/>
      <c r="D1229" s="58" t="s">
        <v>119</v>
      </c>
      <c r="E1229" s="59"/>
      <c r="F1229" s="59">
        <v>8791</v>
      </c>
    </row>
    <row r="1230" spans="1:6" s="25" customFormat="1" ht="21.75" customHeight="1">
      <c r="A1230" s="56"/>
      <c r="B1230" s="57" t="s">
        <v>439</v>
      </c>
      <c r="C1230" s="79"/>
      <c r="D1230" s="58" t="s">
        <v>119</v>
      </c>
      <c r="E1230" s="59"/>
      <c r="F1230" s="59">
        <v>9933</v>
      </c>
    </row>
    <row r="1231" spans="1:6" s="25" customFormat="1" ht="21.75" customHeight="1">
      <c r="A1231" s="56"/>
      <c r="B1231" s="57" t="s">
        <v>440</v>
      </c>
      <c r="C1231" s="79"/>
      <c r="D1231" s="58" t="s">
        <v>119</v>
      </c>
      <c r="E1231" s="59"/>
      <c r="F1231" s="59">
        <v>13284</v>
      </c>
    </row>
    <row r="1232" spans="1:6" s="25" customFormat="1" ht="21.75" customHeight="1">
      <c r="A1232" s="56"/>
      <c r="B1232" s="57" t="s">
        <v>441</v>
      </c>
      <c r="C1232" s="79"/>
      <c r="D1232" s="58" t="s">
        <v>119</v>
      </c>
      <c r="E1232" s="59"/>
      <c r="F1232" s="59">
        <v>14509</v>
      </c>
    </row>
    <row r="1233" spans="1:6" s="25" customFormat="1" ht="21.75" customHeight="1">
      <c r="A1233" s="56"/>
      <c r="B1233" s="57" t="s">
        <v>29</v>
      </c>
      <c r="C1233" s="77"/>
      <c r="D1233" s="58" t="s">
        <v>31</v>
      </c>
      <c r="E1233" s="59"/>
      <c r="F1233" s="59">
        <v>440000</v>
      </c>
    </row>
    <row r="1234" spans="1:6" s="25" customFormat="1" ht="21.75" customHeight="1">
      <c r="A1234" s="56"/>
      <c r="B1234" s="57" t="s">
        <v>30</v>
      </c>
      <c r="C1234" s="77"/>
      <c r="D1234" s="58" t="s">
        <v>119</v>
      </c>
      <c r="E1234" s="59"/>
      <c r="F1234" s="59">
        <v>550000</v>
      </c>
    </row>
    <row r="1235" spans="1:6" s="25" customFormat="1" ht="21.75" customHeight="1">
      <c r="A1235" s="56"/>
      <c r="B1235" s="57" t="s">
        <v>109</v>
      </c>
      <c r="C1235" s="77"/>
      <c r="D1235" s="58" t="s">
        <v>119</v>
      </c>
      <c r="E1235" s="59"/>
      <c r="F1235" s="59">
        <v>380000</v>
      </c>
    </row>
    <row r="1236" spans="1:6" s="25" customFormat="1" ht="21.75" customHeight="1">
      <c r="A1236" s="56"/>
      <c r="B1236" s="57" t="s">
        <v>34</v>
      </c>
      <c r="C1236" s="77"/>
      <c r="D1236" s="58" t="s">
        <v>119</v>
      </c>
      <c r="E1236" s="59"/>
      <c r="F1236" s="59">
        <v>335000</v>
      </c>
    </row>
    <row r="1237" spans="1:6" s="25" customFormat="1" ht="21.75" customHeight="1">
      <c r="A1237" s="56"/>
      <c r="B1237" s="57" t="s">
        <v>61</v>
      </c>
      <c r="C1237" s="76"/>
      <c r="D1237" s="58" t="s">
        <v>191</v>
      </c>
      <c r="E1237" s="59"/>
      <c r="F1237" s="59">
        <v>290000</v>
      </c>
    </row>
    <row r="1238" spans="1:6" s="25" customFormat="1" ht="21.75" customHeight="1">
      <c r="A1238" s="56"/>
      <c r="B1238" s="57" t="s">
        <v>87</v>
      </c>
      <c r="C1238" s="76"/>
      <c r="D1238" s="58" t="s">
        <v>119</v>
      </c>
      <c r="E1238" s="59"/>
      <c r="F1238" s="59">
        <v>330000</v>
      </c>
    </row>
    <row r="1239" spans="1:6" s="25" customFormat="1" ht="21.75" customHeight="1">
      <c r="A1239" s="56"/>
      <c r="B1239" s="57" t="s">
        <v>181</v>
      </c>
      <c r="C1239" s="76"/>
      <c r="D1239" s="58" t="s">
        <v>119</v>
      </c>
      <c r="E1239" s="59"/>
      <c r="F1239" s="59">
        <v>330000</v>
      </c>
    </row>
    <row r="1240" spans="1:6" s="25" customFormat="1" ht="21.75" customHeight="1">
      <c r="A1240" s="56"/>
      <c r="B1240" s="57" t="s">
        <v>88</v>
      </c>
      <c r="C1240" s="76"/>
      <c r="D1240" s="58" t="s">
        <v>119</v>
      </c>
      <c r="E1240" s="59"/>
      <c r="F1240" s="59">
        <v>770000</v>
      </c>
    </row>
    <row r="1241" spans="1:6" s="25" customFormat="1" ht="21.75" customHeight="1">
      <c r="A1241" s="56"/>
      <c r="B1241" s="57" t="s">
        <v>556</v>
      </c>
      <c r="C1241" s="76" t="s">
        <v>550</v>
      </c>
      <c r="D1241" s="58" t="s">
        <v>119</v>
      </c>
      <c r="E1241" s="59"/>
      <c r="F1241" s="59">
        <v>88000</v>
      </c>
    </row>
    <row r="1242" spans="1:6" s="25" customFormat="1" ht="21.75" customHeight="1">
      <c r="A1242" s="56"/>
      <c r="B1242" s="57" t="s">
        <v>22</v>
      </c>
      <c r="C1242" s="78" t="s">
        <v>179</v>
      </c>
      <c r="D1242" s="58" t="s">
        <v>31</v>
      </c>
      <c r="E1242" s="59"/>
      <c r="F1242" s="59">
        <v>88000</v>
      </c>
    </row>
    <row r="1243" spans="1:6" s="25" customFormat="1" ht="24.75" customHeight="1">
      <c r="A1243" s="56"/>
      <c r="B1243" s="57" t="s">
        <v>19</v>
      </c>
      <c r="C1243" s="78" t="s">
        <v>179</v>
      </c>
      <c r="D1243" s="58" t="s">
        <v>119</v>
      </c>
      <c r="E1243" s="59"/>
      <c r="F1243" s="59">
        <v>210000</v>
      </c>
    </row>
    <row r="1244" spans="1:6" s="25" customFormat="1" ht="21.75" customHeight="1">
      <c r="A1244" s="56"/>
      <c r="B1244" s="57" t="s">
        <v>20</v>
      </c>
      <c r="C1244" s="76" t="s">
        <v>104</v>
      </c>
      <c r="D1244" s="58" t="s">
        <v>119</v>
      </c>
      <c r="E1244" s="59"/>
      <c r="F1244" s="59">
        <v>850000</v>
      </c>
    </row>
    <row r="1245" spans="1:6" s="25" customFormat="1" ht="21.75" customHeight="1">
      <c r="A1245" s="56"/>
      <c r="B1245" s="57" t="s">
        <v>21</v>
      </c>
      <c r="C1245" s="78" t="s">
        <v>179</v>
      </c>
      <c r="D1245" s="58" t="s">
        <v>119</v>
      </c>
      <c r="E1245" s="59"/>
      <c r="F1245" s="59">
        <v>850000</v>
      </c>
    </row>
    <row r="1246" spans="1:6" s="25" customFormat="1" ht="21.75" customHeight="1">
      <c r="A1246" s="56"/>
      <c r="B1246" s="57" t="s">
        <v>23</v>
      </c>
      <c r="C1246" s="78" t="s">
        <v>179</v>
      </c>
      <c r="D1246" s="58" t="s">
        <v>119</v>
      </c>
      <c r="E1246" s="59"/>
      <c r="F1246" s="59">
        <v>910000</v>
      </c>
    </row>
    <row r="1247" spans="1:6" s="25" customFormat="1" ht="21.75" customHeight="1">
      <c r="A1247" s="56"/>
      <c r="B1247" s="57" t="s">
        <v>24</v>
      </c>
      <c r="C1247" s="78" t="s">
        <v>179</v>
      </c>
      <c r="D1247" s="58" t="s">
        <v>119</v>
      </c>
      <c r="E1247" s="59"/>
      <c r="F1247" s="59">
        <v>1670000</v>
      </c>
    </row>
    <row r="1248" spans="1:6" s="25" customFormat="1" ht="63.75" customHeight="1">
      <c r="A1248" s="567">
        <v>2</v>
      </c>
      <c r="B1248" s="1070" t="s">
        <v>1373</v>
      </c>
      <c r="C1248" s="1071"/>
      <c r="D1248" s="1071"/>
      <c r="E1248" s="1071"/>
      <c r="F1248" s="1072"/>
    </row>
    <row r="1249" spans="1:6" s="25" customFormat="1" ht="21.75" customHeight="1">
      <c r="A1249" s="569" t="s">
        <v>694</v>
      </c>
      <c r="B1249" s="570" t="s">
        <v>1118</v>
      </c>
      <c r="C1249" s="565"/>
      <c r="D1249" s="568"/>
      <c r="E1249" s="59"/>
      <c r="F1249" s="566"/>
    </row>
    <row r="1250" spans="1:6" s="25" customFormat="1" ht="21.75" customHeight="1">
      <c r="A1250" s="571"/>
      <c r="B1250" s="572" t="s">
        <v>1119</v>
      </c>
      <c r="C1250" s="565"/>
      <c r="D1250" s="568" t="s">
        <v>155</v>
      </c>
      <c r="E1250" s="59"/>
      <c r="F1250" s="566">
        <v>2349</v>
      </c>
    </row>
    <row r="1251" spans="1:6" s="25" customFormat="1" ht="21.75" customHeight="1">
      <c r="A1251" s="571"/>
      <c r="B1251" s="572" t="s">
        <v>1120</v>
      </c>
      <c r="C1251" s="565"/>
      <c r="D1251" s="58" t="s">
        <v>119</v>
      </c>
      <c r="E1251" s="59"/>
      <c r="F1251" s="566">
        <v>3418</v>
      </c>
    </row>
    <row r="1252" spans="1:6" s="25" customFormat="1" ht="21.75" customHeight="1">
      <c r="A1252" s="571"/>
      <c r="B1252" s="572" t="s">
        <v>1121</v>
      </c>
      <c r="C1252" s="565"/>
      <c r="D1252" s="58" t="s">
        <v>119</v>
      </c>
      <c r="E1252" s="59"/>
      <c r="F1252" s="566">
        <v>4443</v>
      </c>
    </row>
    <row r="1253" spans="1:6" s="25" customFormat="1" ht="21.75" customHeight="1">
      <c r="A1253" s="571"/>
      <c r="B1253" s="572" t="s">
        <v>1122</v>
      </c>
      <c r="C1253" s="565"/>
      <c r="D1253" s="58" t="s">
        <v>119</v>
      </c>
      <c r="E1253" s="59"/>
      <c r="F1253" s="566">
        <v>5463</v>
      </c>
    </row>
    <row r="1254" spans="1:6" s="25" customFormat="1" ht="21.75" customHeight="1">
      <c r="A1254" s="571"/>
      <c r="B1254" s="572" t="s">
        <v>1123</v>
      </c>
      <c r="C1254" s="565"/>
      <c r="D1254" s="58" t="s">
        <v>119</v>
      </c>
      <c r="E1254" s="59"/>
      <c r="F1254" s="566">
        <v>6592</v>
      </c>
    </row>
    <row r="1255" spans="1:6" s="25" customFormat="1" ht="21.75" customHeight="1">
      <c r="A1255" s="571"/>
      <c r="B1255" s="572" t="s">
        <v>1124</v>
      </c>
      <c r="C1255" s="565"/>
      <c r="D1255" s="58" t="s">
        <v>119</v>
      </c>
      <c r="E1255" s="59"/>
      <c r="F1255" s="566">
        <v>7662</v>
      </c>
    </row>
    <row r="1256" spans="1:6" s="25" customFormat="1" ht="21.75" customHeight="1">
      <c r="A1256" s="571"/>
      <c r="B1256" s="572" t="s">
        <v>1125</v>
      </c>
      <c r="C1256" s="565"/>
      <c r="D1256" s="58" t="s">
        <v>119</v>
      </c>
      <c r="E1256" s="59"/>
      <c r="F1256" s="566">
        <v>8523</v>
      </c>
    </row>
    <row r="1257" spans="1:6" s="25" customFormat="1" ht="21.75" customHeight="1">
      <c r="A1257" s="571"/>
      <c r="B1257" s="572" t="s">
        <v>1126</v>
      </c>
      <c r="C1257" s="565"/>
      <c r="D1257" s="58" t="s">
        <v>119</v>
      </c>
      <c r="E1257" s="59"/>
      <c r="F1257" s="566">
        <v>10805</v>
      </c>
    </row>
    <row r="1258" spans="1:6" s="25" customFormat="1" ht="21.75" customHeight="1">
      <c r="A1258" s="571"/>
      <c r="B1258" s="572" t="s">
        <v>1127</v>
      </c>
      <c r="C1258" s="565"/>
      <c r="D1258" s="58" t="s">
        <v>119</v>
      </c>
      <c r="E1258" s="59"/>
      <c r="F1258" s="566">
        <v>11904</v>
      </c>
    </row>
    <row r="1259" spans="1:6" s="25" customFormat="1" ht="21.75" customHeight="1">
      <c r="A1259" s="571"/>
      <c r="B1259" s="572" t="s">
        <v>1128</v>
      </c>
      <c r="C1259" s="565"/>
      <c r="D1259" s="58" t="s">
        <v>119</v>
      </c>
      <c r="E1259" s="59"/>
      <c r="F1259" s="566">
        <v>12596</v>
      </c>
    </row>
    <row r="1260" spans="1:6" s="25" customFormat="1" ht="21.75" customHeight="1">
      <c r="A1260" s="571"/>
      <c r="B1260" s="572" t="s">
        <v>1129</v>
      </c>
      <c r="C1260" s="565"/>
      <c r="D1260" s="58" t="s">
        <v>119</v>
      </c>
      <c r="E1260" s="59"/>
      <c r="F1260" s="566">
        <v>16916</v>
      </c>
    </row>
    <row r="1261" spans="1:6" s="25" customFormat="1" ht="21.75" customHeight="1">
      <c r="A1261" s="571"/>
      <c r="B1261" s="572" t="s">
        <v>1130</v>
      </c>
      <c r="C1261" s="565"/>
      <c r="D1261" s="58" t="s">
        <v>119</v>
      </c>
      <c r="E1261" s="59"/>
      <c r="F1261" s="566">
        <v>20257</v>
      </c>
    </row>
    <row r="1262" spans="1:6" s="25" customFormat="1" ht="21.75" customHeight="1">
      <c r="A1262" s="573" t="s">
        <v>695</v>
      </c>
      <c r="B1262" s="574" t="s">
        <v>1131</v>
      </c>
      <c r="C1262" s="565"/>
      <c r="D1262" s="58"/>
      <c r="E1262" s="59"/>
      <c r="F1262" s="566"/>
    </row>
    <row r="1263" spans="1:6" s="25" customFormat="1" ht="21.75" customHeight="1">
      <c r="A1263" s="571"/>
      <c r="B1263" s="572" t="s">
        <v>1132</v>
      </c>
      <c r="C1263" s="565"/>
      <c r="D1263" s="568" t="s">
        <v>155</v>
      </c>
      <c r="E1263" s="59"/>
      <c r="F1263" s="566">
        <v>2614</v>
      </c>
    </row>
    <row r="1264" spans="1:6" s="25" customFormat="1" ht="21.75" customHeight="1">
      <c r="A1264" s="571"/>
      <c r="B1264" s="572" t="s">
        <v>1133</v>
      </c>
      <c r="C1264" s="565"/>
      <c r="D1264" s="58" t="s">
        <v>119</v>
      </c>
      <c r="E1264" s="59"/>
      <c r="F1264" s="566">
        <v>3713</v>
      </c>
    </row>
    <row r="1265" spans="1:6" s="25" customFormat="1" ht="21.75" customHeight="1">
      <c r="A1265" s="571"/>
      <c r="B1265" s="572" t="s">
        <v>1134</v>
      </c>
      <c r="C1265" s="565"/>
      <c r="D1265" s="58" t="s">
        <v>119</v>
      </c>
      <c r="E1265" s="59"/>
      <c r="F1265" s="566">
        <v>4644</v>
      </c>
    </row>
    <row r="1266" spans="1:6" s="25" customFormat="1" ht="21.75" customHeight="1">
      <c r="A1266" s="571"/>
      <c r="B1266" s="572" t="s">
        <v>1135</v>
      </c>
      <c r="C1266" s="565"/>
      <c r="D1266" s="58" t="s">
        <v>119</v>
      </c>
      <c r="E1266" s="59"/>
      <c r="F1266" s="566">
        <v>6503</v>
      </c>
    </row>
    <row r="1267" spans="1:6" s="25" customFormat="1" ht="21.75" customHeight="1">
      <c r="A1267" s="571"/>
      <c r="B1267" s="572" t="s">
        <v>1136</v>
      </c>
      <c r="C1267" s="565"/>
      <c r="D1267" s="58" t="s">
        <v>119</v>
      </c>
      <c r="E1267" s="59"/>
      <c r="F1267" s="566">
        <v>10423</v>
      </c>
    </row>
    <row r="1268" spans="1:6" s="25" customFormat="1" ht="21.75" customHeight="1">
      <c r="A1268" s="573" t="s">
        <v>699</v>
      </c>
      <c r="B1268" s="574" t="s">
        <v>1137</v>
      </c>
      <c r="C1268" s="565"/>
      <c r="D1268" s="58"/>
      <c r="E1268" s="59"/>
      <c r="F1268" s="566"/>
    </row>
    <row r="1269" spans="1:6" s="25" customFormat="1" ht="21.75" customHeight="1">
      <c r="A1269" s="571"/>
      <c r="B1269" s="572" t="s">
        <v>1138</v>
      </c>
      <c r="C1269" s="565"/>
      <c r="D1269" s="568" t="s">
        <v>155</v>
      </c>
      <c r="E1269" s="59"/>
      <c r="F1269" s="566">
        <v>4231</v>
      </c>
    </row>
    <row r="1270" spans="1:6" s="25" customFormat="1" ht="21.75" customHeight="1">
      <c r="A1270" s="571"/>
      <c r="B1270" s="572" t="s">
        <v>1139</v>
      </c>
      <c r="C1270" s="565"/>
      <c r="D1270" s="58" t="s">
        <v>119</v>
      </c>
      <c r="E1270" s="59"/>
      <c r="F1270" s="566">
        <v>5192</v>
      </c>
    </row>
    <row r="1271" spans="1:6" s="25" customFormat="1" ht="21.75" customHeight="1">
      <c r="A1271" s="571"/>
      <c r="B1271" s="572" t="s">
        <v>1140</v>
      </c>
      <c r="C1271" s="565"/>
      <c r="D1271" s="58" t="s">
        <v>119</v>
      </c>
      <c r="E1271" s="59"/>
      <c r="F1271" s="566">
        <v>7150</v>
      </c>
    </row>
    <row r="1272" spans="1:6" s="25" customFormat="1" ht="21.75" customHeight="1">
      <c r="A1272" s="571"/>
      <c r="B1272" s="572" t="s">
        <v>1141</v>
      </c>
      <c r="C1272" s="565"/>
      <c r="D1272" s="58" t="s">
        <v>119</v>
      </c>
      <c r="E1272" s="59"/>
      <c r="F1272" s="566">
        <v>11512</v>
      </c>
    </row>
    <row r="1273" spans="1:6" s="25" customFormat="1" ht="21.75" customHeight="1">
      <c r="A1273" s="571"/>
      <c r="B1273" s="572" t="s">
        <v>1142</v>
      </c>
      <c r="C1273" s="565"/>
      <c r="D1273" s="58" t="s">
        <v>119</v>
      </c>
      <c r="E1273" s="59"/>
      <c r="F1273" s="566">
        <v>17889</v>
      </c>
    </row>
    <row r="1274" spans="1:6" s="25" customFormat="1" ht="21.75" customHeight="1">
      <c r="A1274" s="571"/>
      <c r="B1274" s="572" t="s">
        <v>1143</v>
      </c>
      <c r="C1274" s="565"/>
      <c r="D1274" s="58" t="s">
        <v>119</v>
      </c>
      <c r="E1274" s="59"/>
      <c r="F1274" s="566">
        <v>26945</v>
      </c>
    </row>
    <row r="1275" spans="1:6" s="25" customFormat="1" ht="21.75" customHeight="1">
      <c r="A1275" s="573" t="s">
        <v>700</v>
      </c>
      <c r="B1275" s="575" t="s">
        <v>1144</v>
      </c>
      <c r="C1275" s="565"/>
      <c r="D1275" s="58"/>
      <c r="E1275" s="59"/>
      <c r="F1275" s="566"/>
    </row>
    <row r="1276" spans="1:6" s="25" customFormat="1" ht="21.75" customHeight="1">
      <c r="A1276" s="571"/>
      <c r="B1276" s="572" t="s">
        <v>1145</v>
      </c>
      <c r="C1276" s="565"/>
      <c r="D1276" s="568" t="s">
        <v>155</v>
      </c>
      <c r="E1276" s="59"/>
      <c r="F1276" s="566">
        <v>4765</v>
      </c>
    </row>
    <row r="1277" spans="1:6" s="25" customFormat="1" ht="21.75" customHeight="1">
      <c r="A1277" s="571"/>
      <c r="B1277" s="572" t="s">
        <v>1146</v>
      </c>
      <c r="C1277" s="565"/>
      <c r="D1277" s="58" t="s">
        <v>119</v>
      </c>
      <c r="E1277" s="59"/>
      <c r="F1277" s="566">
        <v>5770</v>
      </c>
    </row>
    <row r="1278" spans="1:6" s="25" customFormat="1" ht="21.75" customHeight="1">
      <c r="A1278" s="571"/>
      <c r="B1278" s="572" t="s">
        <v>1147</v>
      </c>
      <c r="C1278" s="565"/>
      <c r="D1278" s="58" t="s">
        <v>119</v>
      </c>
      <c r="E1278" s="59"/>
      <c r="F1278" s="566">
        <v>7933</v>
      </c>
    </row>
    <row r="1279" spans="1:6" s="25" customFormat="1" ht="21.75" customHeight="1">
      <c r="A1279" s="571"/>
      <c r="B1279" s="572" t="s">
        <v>1148</v>
      </c>
      <c r="C1279" s="565"/>
      <c r="D1279" s="58" t="s">
        <v>119</v>
      </c>
      <c r="E1279" s="59"/>
      <c r="F1279" s="566">
        <v>12659</v>
      </c>
    </row>
    <row r="1280" spans="1:6" s="25" customFormat="1" ht="21.75" customHeight="1">
      <c r="A1280" s="571"/>
      <c r="B1280" s="572" t="s">
        <v>1149</v>
      </c>
      <c r="C1280" s="565"/>
      <c r="D1280" s="58" t="s">
        <v>119</v>
      </c>
      <c r="E1280" s="59"/>
      <c r="F1280" s="566">
        <v>19478</v>
      </c>
    </row>
    <row r="1281" spans="1:6" s="25" customFormat="1" ht="21.75" customHeight="1">
      <c r="A1281" s="571"/>
      <c r="B1281" s="572" t="s">
        <v>1150</v>
      </c>
      <c r="C1281" s="565"/>
      <c r="D1281" s="58" t="s">
        <v>119</v>
      </c>
      <c r="E1281" s="59"/>
      <c r="F1281" s="566">
        <v>29018</v>
      </c>
    </row>
    <row r="1282" spans="1:6" s="25" customFormat="1" ht="21.75" customHeight="1">
      <c r="A1282" s="573" t="s">
        <v>701</v>
      </c>
      <c r="B1282" s="575" t="s">
        <v>1151</v>
      </c>
      <c r="C1282" s="565"/>
      <c r="D1282" s="58"/>
      <c r="E1282" s="59"/>
      <c r="F1282" s="566"/>
    </row>
    <row r="1283" spans="1:6" s="25" customFormat="1" ht="21.75" customHeight="1">
      <c r="A1283" s="571"/>
      <c r="B1283" s="572" t="s">
        <v>1152</v>
      </c>
      <c r="C1283" s="565"/>
      <c r="D1283" s="568" t="s">
        <v>155</v>
      </c>
      <c r="E1283" s="59"/>
      <c r="F1283" s="566">
        <v>6540</v>
      </c>
    </row>
    <row r="1284" spans="1:6" s="25" customFormat="1" ht="21.75" customHeight="1">
      <c r="A1284" s="571"/>
      <c r="B1284" s="572" t="s">
        <v>1153</v>
      </c>
      <c r="C1284" s="565"/>
      <c r="D1284" s="58" t="s">
        <v>119</v>
      </c>
      <c r="E1284" s="59"/>
      <c r="F1284" s="566">
        <v>8081</v>
      </c>
    </row>
    <row r="1285" spans="1:6" s="25" customFormat="1" ht="21.75" customHeight="1">
      <c r="A1285" s="571"/>
      <c r="B1285" s="572" t="s">
        <v>1154</v>
      </c>
      <c r="C1285" s="565"/>
      <c r="D1285" s="58" t="s">
        <v>119</v>
      </c>
      <c r="E1285" s="59"/>
      <c r="F1285" s="566">
        <v>11182</v>
      </c>
    </row>
    <row r="1286" spans="1:6" s="25" customFormat="1" ht="21.75" customHeight="1">
      <c r="A1286" s="571"/>
      <c r="B1286" s="572" t="s">
        <v>1155</v>
      </c>
      <c r="C1286" s="565"/>
      <c r="D1286" s="58" t="s">
        <v>119</v>
      </c>
      <c r="E1286" s="59"/>
      <c r="F1286" s="566">
        <v>17958</v>
      </c>
    </row>
    <row r="1287" spans="1:6" s="25" customFormat="1" ht="21.75" customHeight="1">
      <c r="A1287" s="571"/>
      <c r="B1287" s="572" t="s">
        <v>1156</v>
      </c>
      <c r="C1287" s="565"/>
      <c r="D1287" s="58" t="s">
        <v>119</v>
      </c>
      <c r="E1287" s="59"/>
      <c r="F1287" s="566">
        <v>27635</v>
      </c>
    </row>
    <row r="1288" spans="1:6" s="25" customFormat="1" ht="21.75" customHeight="1">
      <c r="A1288" s="571"/>
      <c r="B1288" s="572" t="s">
        <v>1157</v>
      </c>
      <c r="C1288" s="565"/>
      <c r="D1288" s="58" t="s">
        <v>119</v>
      </c>
      <c r="E1288" s="59"/>
      <c r="F1288" s="566">
        <v>41881</v>
      </c>
    </row>
    <row r="1289" spans="1:6" s="25" customFormat="1" ht="45.75" customHeight="1">
      <c r="A1289" s="204">
        <v>3</v>
      </c>
      <c r="B1289" s="1087" t="s">
        <v>1215</v>
      </c>
      <c r="C1289" s="1088"/>
      <c r="D1289" s="1088"/>
      <c r="E1289" s="1088"/>
      <c r="F1289" s="1089"/>
    </row>
    <row r="1290" spans="1:6" s="25" customFormat="1" ht="43.5" customHeight="1">
      <c r="A1290" s="571"/>
      <c r="B1290" s="583" t="s">
        <v>1192</v>
      </c>
      <c r="C1290" s="584" t="s">
        <v>1193</v>
      </c>
      <c r="D1290" s="568"/>
      <c r="E1290" s="585"/>
      <c r="F1290" s="59"/>
    </row>
    <row r="1291" spans="1:6" s="25" customFormat="1" ht="21.75" customHeight="1">
      <c r="A1291" s="571"/>
      <c r="B1291" s="581" t="s">
        <v>1194</v>
      </c>
      <c r="C1291" s="568" t="s">
        <v>119</v>
      </c>
      <c r="D1291" s="568" t="s">
        <v>155</v>
      </c>
      <c r="E1291" s="585"/>
      <c r="F1291" s="59">
        <v>13600</v>
      </c>
    </row>
    <row r="1292" spans="1:6" s="25" customFormat="1" ht="21.75" customHeight="1">
      <c r="A1292" s="571"/>
      <c r="B1292" s="581" t="s">
        <v>1195</v>
      </c>
      <c r="C1292" s="568" t="s">
        <v>119</v>
      </c>
      <c r="D1292" s="568" t="s">
        <v>155</v>
      </c>
      <c r="E1292" s="585"/>
      <c r="F1292" s="59">
        <v>16800</v>
      </c>
    </row>
    <row r="1293" spans="1:6" s="25" customFormat="1" ht="21.75" customHeight="1">
      <c r="A1293" s="571"/>
      <c r="B1293" s="581" t="s">
        <v>1196</v>
      </c>
      <c r="C1293" s="568" t="s">
        <v>119</v>
      </c>
      <c r="D1293" s="568" t="s">
        <v>155</v>
      </c>
      <c r="E1293" s="585"/>
      <c r="F1293" s="59">
        <v>23700</v>
      </c>
    </row>
    <row r="1294" spans="1:6" s="25" customFormat="1" ht="21.75" customHeight="1">
      <c r="A1294" s="571"/>
      <c r="B1294" s="581" t="s">
        <v>1197</v>
      </c>
      <c r="C1294" s="568" t="s">
        <v>119</v>
      </c>
      <c r="D1294" s="568" t="s">
        <v>155</v>
      </c>
      <c r="E1294" s="585"/>
      <c r="F1294" s="59">
        <v>32800</v>
      </c>
    </row>
    <row r="1295" spans="1:6" s="25" customFormat="1" ht="21.75" customHeight="1">
      <c r="A1295" s="571"/>
      <c r="B1295" s="581" t="s">
        <v>1198</v>
      </c>
      <c r="C1295" s="568" t="s">
        <v>119</v>
      </c>
      <c r="D1295" s="568" t="s">
        <v>155</v>
      </c>
      <c r="E1295" s="585"/>
      <c r="F1295" s="59">
        <v>47200</v>
      </c>
    </row>
    <row r="1296" spans="1:6" s="25" customFormat="1" ht="21.75" customHeight="1">
      <c r="A1296" s="571"/>
      <c r="B1296" s="581" t="s">
        <v>1199</v>
      </c>
      <c r="C1296" s="568" t="s">
        <v>119</v>
      </c>
      <c r="D1296" s="568" t="s">
        <v>155</v>
      </c>
      <c r="E1296" s="585"/>
      <c r="F1296" s="59">
        <v>61900</v>
      </c>
    </row>
    <row r="1297" spans="1:6" s="25" customFormat="1" ht="21.75" customHeight="1">
      <c r="A1297" s="571"/>
      <c r="B1297" s="581" t="s">
        <v>1200</v>
      </c>
      <c r="C1297" s="568" t="s">
        <v>119</v>
      </c>
      <c r="D1297" s="568" t="s">
        <v>155</v>
      </c>
      <c r="E1297" s="585"/>
      <c r="F1297" s="59">
        <v>69900</v>
      </c>
    </row>
    <row r="1298" spans="1:6" s="25" customFormat="1" ht="21.75" customHeight="1">
      <c r="A1298" s="571"/>
      <c r="B1298" s="581" t="s">
        <v>1201</v>
      </c>
      <c r="C1298" s="568" t="s">
        <v>119</v>
      </c>
      <c r="D1298" s="568" t="s">
        <v>155</v>
      </c>
      <c r="E1298" s="585"/>
      <c r="F1298" s="59">
        <v>88500</v>
      </c>
    </row>
    <row r="1299" spans="1:6" s="25" customFormat="1" ht="21.75" customHeight="1">
      <c r="A1299" s="571"/>
      <c r="B1299" s="581" t="s">
        <v>1202</v>
      </c>
      <c r="C1299" s="568" t="s">
        <v>119</v>
      </c>
      <c r="D1299" s="568" t="s">
        <v>155</v>
      </c>
      <c r="E1299" s="585"/>
      <c r="F1299" s="59">
        <v>135700</v>
      </c>
    </row>
    <row r="1300" spans="1:6" s="25" customFormat="1" ht="21.75" customHeight="1">
      <c r="A1300" s="571"/>
      <c r="B1300" s="581" t="s">
        <v>1203</v>
      </c>
      <c r="C1300" s="568" t="s">
        <v>119</v>
      </c>
      <c r="D1300" s="568" t="s">
        <v>155</v>
      </c>
      <c r="E1300" s="585"/>
      <c r="F1300" s="59">
        <v>185700</v>
      </c>
    </row>
    <row r="1301" spans="1:6" s="25" customFormat="1" ht="21.75" customHeight="1">
      <c r="A1301" s="571"/>
      <c r="B1301" s="581" t="s">
        <v>1204</v>
      </c>
      <c r="C1301" s="568" t="s">
        <v>119</v>
      </c>
      <c r="D1301" s="568" t="s">
        <v>155</v>
      </c>
      <c r="E1301" s="585"/>
      <c r="F1301" s="59">
        <v>276500</v>
      </c>
    </row>
    <row r="1302" spans="1:6" s="25" customFormat="1" ht="21.75" customHeight="1">
      <c r="A1302" s="571"/>
      <c r="B1302" s="581" t="s">
        <v>1205</v>
      </c>
      <c r="C1302" s="568" t="s">
        <v>119</v>
      </c>
      <c r="D1302" s="568" t="s">
        <v>155</v>
      </c>
      <c r="E1302" s="585"/>
      <c r="F1302" s="59">
        <v>328000</v>
      </c>
    </row>
    <row r="1303" spans="1:6" s="25" customFormat="1" ht="21.75" customHeight="1">
      <c r="A1303" s="571"/>
      <c r="B1303" s="581" t="s">
        <v>1206</v>
      </c>
      <c r="C1303" s="58" t="s">
        <v>119</v>
      </c>
      <c r="D1303" s="582" t="s">
        <v>155</v>
      </c>
      <c r="E1303" s="585"/>
      <c r="F1303" s="59">
        <v>615200</v>
      </c>
    </row>
    <row r="1304" spans="1:6" s="25" customFormat="1" ht="41.25" customHeight="1">
      <c r="A1304" s="204">
        <v>4</v>
      </c>
      <c r="B1304" s="1070" t="s">
        <v>1940</v>
      </c>
      <c r="C1304" s="1071"/>
      <c r="D1304" s="1071"/>
      <c r="E1304" s="1071"/>
      <c r="F1304" s="1072"/>
    </row>
    <row r="1305" spans="1:6" s="25" customFormat="1" ht="21.75" customHeight="1">
      <c r="A1305" s="475" t="s">
        <v>694</v>
      </c>
      <c r="B1305" s="168" t="s">
        <v>1941</v>
      </c>
      <c r="C1305" s="459" t="s">
        <v>446</v>
      </c>
      <c r="D1305" s="61"/>
      <c r="E1305" s="460"/>
      <c r="F1305" s="460"/>
    </row>
    <row r="1306" spans="1:6" s="25" customFormat="1" ht="21.75" customHeight="1">
      <c r="A1306" s="475"/>
      <c r="B1306" s="167" t="s">
        <v>443</v>
      </c>
      <c r="C1306" s="476"/>
      <c r="D1306" s="61" t="s">
        <v>155</v>
      </c>
      <c r="E1306" s="460"/>
      <c r="F1306" s="460">
        <v>4576</v>
      </c>
    </row>
    <row r="1307" spans="1:6" s="25" customFormat="1" ht="21.75" customHeight="1">
      <c r="A1307" s="475"/>
      <c r="B1307" s="167" t="s">
        <v>444</v>
      </c>
      <c r="C1307" s="476"/>
      <c r="D1307" s="61" t="s">
        <v>155</v>
      </c>
      <c r="E1307" s="460"/>
      <c r="F1307" s="460">
        <v>7458</v>
      </c>
    </row>
    <row r="1308" spans="1:6" s="25" customFormat="1" ht="21.75" customHeight="1">
      <c r="A1308" s="475"/>
      <c r="B1308" s="167" t="s">
        <v>445</v>
      </c>
      <c r="C1308" s="476"/>
      <c r="D1308" s="61" t="s">
        <v>155</v>
      </c>
      <c r="E1308" s="460"/>
      <c r="F1308" s="460">
        <v>27500</v>
      </c>
    </row>
    <row r="1309" spans="1:6" s="25" customFormat="1" ht="21.75" customHeight="1">
      <c r="A1309" s="475"/>
      <c r="B1309" s="167" t="s">
        <v>1819</v>
      </c>
      <c r="C1309" s="476"/>
      <c r="D1309" s="61" t="s">
        <v>155</v>
      </c>
      <c r="E1309" s="460"/>
      <c r="F1309" s="460">
        <v>124080</v>
      </c>
    </row>
    <row r="1310" spans="1:6" s="25" customFormat="1" ht="21.75" customHeight="1">
      <c r="A1310" s="475"/>
      <c r="B1310" s="167" t="s">
        <v>1820</v>
      </c>
      <c r="C1310" s="476"/>
      <c r="D1310" s="61" t="s">
        <v>155</v>
      </c>
      <c r="E1310" s="460"/>
      <c r="F1310" s="460">
        <v>623810</v>
      </c>
    </row>
    <row r="1311" spans="1:6" s="25" customFormat="1" ht="21.75" customHeight="1">
      <c r="A1311" s="475"/>
      <c r="B1311" s="167" t="s">
        <v>1821</v>
      </c>
      <c r="C1311" s="476"/>
      <c r="D1311" s="61" t="s">
        <v>155</v>
      </c>
      <c r="E1311" s="460"/>
      <c r="F1311" s="460">
        <v>782430</v>
      </c>
    </row>
    <row r="1312" spans="1:6" s="25" customFormat="1" ht="21.75" customHeight="1">
      <c r="A1312" s="475" t="s">
        <v>695</v>
      </c>
      <c r="B1312" s="168" t="s">
        <v>1158</v>
      </c>
      <c r="C1312" s="459" t="s">
        <v>447</v>
      </c>
      <c r="D1312" s="61"/>
      <c r="E1312" s="460"/>
      <c r="F1312" s="460"/>
    </row>
    <row r="1313" spans="1:6" s="25" customFormat="1" ht="21.75" customHeight="1">
      <c r="A1313" s="475"/>
      <c r="B1313" s="167" t="s">
        <v>1822</v>
      </c>
      <c r="C1313" s="476"/>
      <c r="D1313" s="61" t="s">
        <v>155</v>
      </c>
      <c r="E1313" s="460"/>
      <c r="F1313" s="460">
        <v>19459</v>
      </c>
    </row>
    <row r="1314" spans="1:6" s="25" customFormat="1" ht="37.5">
      <c r="A1314" s="475" t="s">
        <v>699</v>
      </c>
      <c r="B1314" s="168" t="s">
        <v>1159</v>
      </c>
      <c r="C1314" s="459" t="s">
        <v>447</v>
      </c>
      <c r="D1314" s="61"/>
      <c r="E1314" s="460"/>
      <c r="F1314" s="460"/>
    </row>
    <row r="1315" spans="1:6" s="25" customFormat="1" ht="21.75" customHeight="1">
      <c r="A1315" s="475"/>
      <c r="B1315" s="167" t="s">
        <v>448</v>
      </c>
      <c r="C1315" s="476"/>
      <c r="D1315" s="61" t="s">
        <v>155</v>
      </c>
      <c r="E1315" s="460"/>
      <c r="F1315" s="460">
        <v>191620</v>
      </c>
    </row>
    <row r="1316" spans="1:6" s="25" customFormat="1" ht="21.75" customHeight="1">
      <c r="A1316" s="475"/>
      <c r="B1316" s="167" t="s">
        <v>449</v>
      </c>
      <c r="C1316" s="476"/>
      <c r="D1316" s="61" t="s">
        <v>155</v>
      </c>
      <c r="E1316" s="460"/>
      <c r="F1316" s="460">
        <v>289850</v>
      </c>
    </row>
    <row r="1317" spans="1:6" s="25" customFormat="1" ht="21.75" customHeight="1">
      <c r="A1317" s="475"/>
      <c r="B1317" s="167" t="s">
        <v>450</v>
      </c>
      <c r="C1317" s="476"/>
      <c r="D1317" s="61" t="s">
        <v>155</v>
      </c>
      <c r="E1317" s="460"/>
      <c r="F1317" s="460">
        <v>529760</v>
      </c>
    </row>
    <row r="1318" spans="1:6" s="25" customFormat="1" ht="21.75" customHeight="1">
      <c r="A1318" s="475"/>
      <c r="B1318" s="167" t="s">
        <v>451</v>
      </c>
      <c r="C1318" s="476"/>
      <c r="D1318" s="61" t="s">
        <v>155</v>
      </c>
      <c r="E1318" s="460"/>
      <c r="F1318" s="460">
        <v>1340350</v>
      </c>
    </row>
    <row r="1319" spans="1:6" s="25" customFormat="1" ht="21.75" customHeight="1">
      <c r="A1319" s="475"/>
      <c r="B1319" s="167" t="s">
        <v>452</v>
      </c>
      <c r="C1319" s="476"/>
      <c r="D1319" s="61" t="s">
        <v>155</v>
      </c>
      <c r="E1319" s="460"/>
      <c r="F1319" s="460">
        <v>1991990</v>
      </c>
    </row>
    <row r="1320" spans="1:6" s="25" customFormat="1" ht="37.5">
      <c r="A1320" s="475" t="s">
        <v>700</v>
      </c>
      <c r="B1320" s="168" t="s">
        <v>1160</v>
      </c>
      <c r="C1320" s="459" t="s">
        <v>447</v>
      </c>
      <c r="D1320" s="61"/>
      <c r="E1320" s="460"/>
      <c r="F1320" s="460"/>
    </row>
    <row r="1321" spans="1:6" s="25" customFormat="1" ht="21.75" customHeight="1">
      <c r="A1321" s="475"/>
      <c r="B1321" s="167" t="s">
        <v>453</v>
      </c>
      <c r="C1321" s="476"/>
      <c r="D1321" s="61" t="s">
        <v>155</v>
      </c>
      <c r="E1321" s="460"/>
      <c r="F1321" s="460">
        <v>95920</v>
      </c>
    </row>
    <row r="1322" spans="1:6" s="25" customFormat="1" ht="21.75" customHeight="1">
      <c r="A1322" s="475"/>
      <c r="B1322" s="167" t="s">
        <v>454</v>
      </c>
      <c r="C1322" s="476"/>
      <c r="D1322" s="61" t="s">
        <v>155</v>
      </c>
      <c r="E1322" s="460"/>
      <c r="F1322" s="460">
        <v>160710</v>
      </c>
    </row>
    <row r="1323" spans="1:6" s="25" customFormat="1" ht="21.75" customHeight="1">
      <c r="A1323" s="475"/>
      <c r="B1323" s="167" t="s">
        <v>455</v>
      </c>
      <c r="C1323" s="476"/>
      <c r="D1323" s="61" t="s">
        <v>155</v>
      </c>
      <c r="E1323" s="460"/>
      <c r="F1323" s="460">
        <v>287650</v>
      </c>
    </row>
    <row r="1324" spans="1:6" s="25" customFormat="1" ht="21.75" customHeight="1">
      <c r="A1324" s="475"/>
      <c r="B1324" s="167" t="s">
        <v>456</v>
      </c>
      <c r="C1324" s="476"/>
      <c r="D1324" s="61" t="s">
        <v>155</v>
      </c>
      <c r="E1324" s="460"/>
      <c r="F1324" s="460">
        <v>688380</v>
      </c>
    </row>
    <row r="1325" spans="1:6" s="25" customFormat="1" ht="37.5">
      <c r="A1325" s="475" t="s">
        <v>701</v>
      </c>
      <c r="B1325" s="168" t="s">
        <v>1161</v>
      </c>
      <c r="C1325" s="459" t="s">
        <v>447</v>
      </c>
      <c r="D1325" s="61"/>
      <c r="E1325" s="460"/>
      <c r="F1325" s="460"/>
    </row>
    <row r="1326" spans="1:6" s="25" customFormat="1" ht="21.75" customHeight="1">
      <c r="A1326" s="475"/>
      <c r="B1326" s="167" t="s">
        <v>457</v>
      </c>
      <c r="C1326" s="476"/>
      <c r="D1326" s="61" t="s">
        <v>155</v>
      </c>
      <c r="E1326" s="460"/>
      <c r="F1326" s="460">
        <v>81180</v>
      </c>
    </row>
    <row r="1327" spans="1:6" s="25" customFormat="1" ht="21.75" customHeight="1">
      <c r="A1327" s="475"/>
      <c r="B1327" s="167" t="s">
        <v>458</v>
      </c>
      <c r="C1327" s="476"/>
      <c r="D1327" s="61" t="s">
        <v>155</v>
      </c>
      <c r="E1327" s="460"/>
      <c r="F1327" s="460">
        <v>166870</v>
      </c>
    </row>
    <row r="1328" spans="1:6" s="25" customFormat="1" ht="21.75" customHeight="1">
      <c r="A1328" s="475"/>
      <c r="B1328" s="167" t="s">
        <v>459</v>
      </c>
      <c r="C1328" s="476"/>
      <c r="D1328" s="61" t="s">
        <v>155</v>
      </c>
      <c r="E1328" s="460"/>
      <c r="F1328" s="460">
        <v>427900</v>
      </c>
    </row>
    <row r="1329" spans="1:6" s="25" customFormat="1" ht="21.75" customHeight="1">
      <c r="A1329" s="475"/>
      <c r="B1329" s="167" t="s">
        <v>460</v>
      </c>
      <c r="C1329" s="476"/>
      <c r="D1329" s="61" t="s">
        <v>155</v>
      </c>
      <c r="E1329" s="460"/>
      <c r="F1329" s="460">
        <v>1586200</v>
      </c>
    </row>
    <row r="1330" spans="1:6" s="25" customFormat="1" ht="21.75" customHeight="1">
      <c r="A1330" s="475" t="s">
        <v>702</v>
      </c>
      <c r="B1330" s="168" t="s">
        <v>1823</v>
      </c>
      <c r="C1330" s="476"/>
      <c r="D1330" s="61"/>
      <c r="E1330" s="460"/>
      <c r="F1330" s="460"/>
    </row>
    <row r="1331" spans="1:6" s="25" customFormat="1" ht="21.75" customHeight="1">
      <c r="A1331" s="475"/>
      <c r="B1331" s="167" t="s">
        <v>461</v>
      </c>
      <c r="C1331" s="476"/>
      <c r="D1331" s="61" t="s">
        <v>51</v>
      </c>
      <c r="E1331" s="460"/>
      <c r="F1331" s="460">
        <v>284350</v>
      </c>
    </row>
    <row r="1332" spans="1:6" s="25" customFormat="1" ht="33">
      <c r="A1332" s="475" t="s">
        <v>703</v>
      </c>
      <c r="B1332" s="169" t="s">
        <v>1162</v>
      </c>
      <c r="C1332" s="477" t="s">
        <v>462</v>
      </c>
      <c r="D1332" s="61"/>
      <c r="E1332" s="460"/>
      <c r="F1332" s="460"/>
    </row>
    <row r="1333" spans="1:6" s="25" customFormat="1" ht="18.75">
      <c r="A1333" s="475"/>
      <c r="B1333" s="167" t="s">
        <v>463</v>
      </c>
      <c r="C1333" s="476"/>
      <c r="D1333" s="61" t="s">
        <v>155</v>
      </c>
      <c r="E1333" s="460"/>
      <c r="F1333" s="460">
        <v>43450</v>
      </c>
    </row>
    <row r="1334" spans="1:6" s="25" customFormat="1" ht="84" customHeight="1">
      <c r="A1334" s="475">
        <v>5</v>
      </c>
      <c r="B1334" s="1182" t="s">
        <v>1216</v>
      </c>
      <c r="C1334" s="1183"/>
      <c r="D1334" s="1183"/>
      <c r="E1334" s="1183"/>
      <c r="F1334" s="1184"/>
    </row>
    <row r="1335" spans="1:6" s="44" customFormat="1" ht="21" customHeight="1">
      <c r="A1335" s="204"/>
      <c r="B1335" s="187" t="s">
        <v>468</v>
      </c>
      <c r="C1335" s="1068" t="s">
        <v>551</v>
      </c>
      <c r="D1335" s="338" t="s">
        <v>40</v>
      </c>
      <c r="E1335" s="310"/>
      <c r="F1335" s="339">
        <v>501818</v>
      </c>
    </row>
    <row r="1336" spans="1:6" s="44" customFormat="1" ht="37.5">
      <c r="A1336" s="204"/>
      <c r="B1336" s="187" t="s">
        <v>513</v>
      </c>
      <c r="C1336" s="1069"/>
      <c r="D1336" s="338" t="s">
        <v>40</v>
      </c>
      <c r="E1336" s="310"/>
      <c r="F1336" s="339">
        <v>501818</v>
      </c>
    </row>
    <row r="1337" spans="1:6" s="44" customFormat="1" ht="37.5">
      <c r="A1337" s="204"/>
      <c r="B1337" s="187" t="s">
        <v>469</v>
      </c>
      <c r="C1337" s="1069"/>
      <c r="D1337" s="338" t="s">
        <v>40</v>
      </c>
      <c r="E1337" s="310"/>
      <c r="F1337" s="339">
        <v>1257273</v>
      </c>
    </row>
    <row r="1338" spans="1:6" s="44" customFormat="1" ht="37.5">
      <c r="A1338" s="204"/>
      <c r="B1338" s="187" t="s">
        <v>470</v>
      </c>
      <c r="C1338" s="1069"/>
      <c r="D1338" s="338" t="s">
        <v>40</v>
      </c>
      <c r="E1338" s="310"/>
      <c r="F1338" s="339">
        <v>667273</v>
      </c>
    </row>
    <row r="1339" spans="1:6" s="44" customFormat="1" ht="37.5">
      <c r="A1339" s="204"/>
      <c r="B1339" s="187" t="s">
        <v>547</v>
      </c>
      <c r="C1339" s="1068" t="s">
        <v>484</v>
      </c>
      <c r="D1339" s="338" t="s">
        <v>40</v>
      </c>
      <c r="E1339" s="310"/>
      <c r="F1339" s="339">
        <v>100909</v>
      </c>
    </row>
    <row r="1340" spans="1:6" s="44" customFormat="1" ht="37.5">
      <c r="A1340" s="204"/>
      <c r="B1340" s="187" t="s">
        <v>548</v>
      </c>
      <c r="C1340" s="1068"/>
      <c r="D1340" s="338" t="s">
        <v>40</v>
      </c>
      <c r="E1340" s="310"/>
      <c r="F1340" s="339">
        <v>100909</v>
      </c>
    </row>
    <row r="1341" spans="1:6" s="44" customFormat="1" ht="37.5">
      <c r="A1341" s="204"/>
      <c r="B1341" s="187" t="s">
        <v>471</v>
      </c>
      <c r="C1341" s="1068"/>
      <c r="D1341" s="338" t="s">
        <v>40</v>
      </c>
      <c r="E1341" s="310"/>
      <c r="F1341" s="339">
        <v>177273</v>
      </c>
    </row>
    <row r="1342" spans="1:6" s="44" customFormat="1" ht="37.5">
      <c r="A1342" s="204"/>
      <c r="B1342" s="187" t="s">
        <v>472</v>
      </c>
      <c r="C1342" s="1068"/>
      <c r="D1342" s="338" t="s">
        <v>40</v>
      </c>
      <c r="E1342" s="310"/>
      <c r="F1342" s="339">
        <v>192273</v>
      </c>
    </row>
    <row r="1343" spans="1:6" s="44" customFormat="1" ht="37.5">
      <c r="A1343" s="204"/>
      <c r="B1343" s="187" t="s">
        <v>473</v>
      </c>
      <c r="C1343" s="1068"/>
      <c r="D1343" s="338" t="s">
        <v>40</v>
      </c>
      <c r="E1343" s="310"/>
      <c r="F1343" s="339">
        <v>345455</v>
      </c>
    </row>
    <row r="1344" spans="1:6" s="44" customFormat="1" ht="37.5">
      <c r="A1344" s="204"/>
      <c r="B1344" s="187" t="s">
        <v>474</v>
      </c>
      <c r="C1344" s="340" t="s">
        <v>485</v>
      </c>
      <c r="D1344" s="338" t="s">
        <v>40</v>
      </c>
      <c r="E1344" s="310"/>
      <c r="F1344" s="339">
        <v>160909</v>
      </c>
    </row>
    <row r="1345" spans="1:6" s="44" customFormat="1" ht="37.5">
      <c r="A1345" s="204"/>
      <c r="B1345" s="187" t="s">
        <v>475</v>
      </c>
      <c r="C1345" s="340" t="s">
        <v>486</v>
      </c>
      <c r="D1345" s="338" t="s">
        <v>40</v>
      </c>
      <c r="E1345" s="310"/>
      <c r="F1345" s="339">
        <v>73636</v>
      </c>
    </row>
    <row r="1346" spans="1:6" s="44" customFormat="1" ht="37.5">
      <c r="A1346" s="204"/>
      <c r="B1346" s="187" t="s">
        <v>476</v>
      </c>
      <c r="C1346" s="340" t="s">
        <v>486</v>
      </c>
      <c r="D1346" s="338" t="s">
        <v>40</v>
      </c>
      <c r="E1346" s="310"/>
      <c r="F1346" s="339">
        <v>102727</v>
      </c>
    </row>
    <row r="1347" spans="1:6" s="44" customFormat="1" ht="37.5">
      <c r="A1347" s="204"/>
      <c r="B1347" s="187" t="s">
        <v>477</v>
      </c>
      <c r="C1347" s="340" t="s">
        <v>486</v>
      </c>
      <c r="D1347" s="338" t="s">
        <v>40</v>
      </c>
      <c r="E1347" s="310"/>
      <c r="F1347" s="339">
        <v>148182</v>
      </c>
    </row>
    <row r="1348" spans="1:6" s="44" customFormat="1" ht="37.5">
      <c r="A1348" s="204"/>
      <c r="B1348" s="187" t="s">
        <v>478</v>
      </c>
      <c r="C1348" s="340" t="s">
        <v>486</v>
      </c>
      <c r="D1348" s="338" t="s">
        <v>482</v>
      </c>
      <c r="E1348" s="310"/>
      <c r="F1348" s="339">
        <v>152727</v>
      </c>
    </row>
    <row r="1349" spans="1:6" s="44" customFormat="1" ht="37.5">
      <c r="A1349" s="204"/>
      <c r="B1349" s="187" t="s">
        <v>479</v>
      </c>
      <c r="C1349" s="341" t="s">
        <v>487</v>
      </c>
      <c r="D1349" s="338" t="s">
        <v>482</v>
      </c>
      <c r="E1349" s="310"/>
      <c r="F1349" s="339">
        <v>206364</v>
      </c>
    </row>
    <row r="1350" spans="1:6" s="44" customFormat="1" ht="37.5">
      <c r="A1350" s="204"/>
      <c r="B1350" s="187" t="s">
        <v>480</v>
      </c>
      <c r="C1350" s="341" t="s">
        <v>488</v>
      </c>
      <c r="D1350" s="338" t="s">
        <v>483</v>
      </c>
      <c r="E1350" s="310"/>
      <c r="F1350" s="339">
        <v>357273</v>
      </c>
    </row>
    <row r="1351" spans="1:6" s="44" customFormat="1" ht="37.5">
      <c r="A1351" s="204"/>
      <c r="B1351" s="187" t="s">
        <v>481</v>
      </c>
      <c r="C1351" s="340" t="s">
        <v>486</v>
      </c>
      <c r="D1351" s="338" t="s">
        <v>483</v>
      </c>
      <c r="E1351" s="310"/>
      <c r="F1351" s="339">
        <v>315455</v>
      </c>
    </row>
    <row r="1352" spans="1:6" s="44" customFormat="1" ht="37.5">
      <c r="A1352" s="204"/>
      <c r="B1352" s="187" t="s">
        <v>553</v>
      </c>
      <c r="C1352" s="340" t="s">
        <v>489</v>
      </c>
      <c r="D1352" s="338" t="s">
        <v>40</v>
      </c>
      <c r="E1352" s="310"/>
      <c r="F1352" s="339">
        <v>284000</v>
      </c>
    </row>
    <row r="1353" spans="1:6" s="44" customFormat="1" ht="42.75" customHeight="1">
      <c r="A1353" s="204">
        <v>6</v>
      </c>
      <c r="B1353" s="1082" t="s">
        <v>1628</v>
      </c>
      <c r="C1353" s="993"/>
      <c r="D1353" s="993"/>
      <c r="E1353" s="993"/>
      <c r="F1353" s="994"/>
    </row>
    <row r="1354" spans="1:6" s="44" customFormat="1" ht="37.5">
      <c r="A1354" s="204"/>
      <c r="B1354" s="658" t="s">
        <v>1513</v>
      </c>
      <c r="C1354" s="659" t="s">
        <v>1481</v>
      </c>
      <c r="D1354" s="660" t="s">
        <v>483</v>
      </c>
      <c r="E1354" s="661"/>
      <c r="F1354" s="664">
        <v>3500000</v>
      </c>
    </row>
    <row r="1355" spans="1:6" s="44" customFormat="1" ht="37.5">
      <c r="A1355" s="204"/>
      <c r="B1355" s="658" t="s">
        <v>1521</v>
      </c>
      <c r="C1355" s="662" t="s">
        <v>179</v>
      </c>
      <c r="D1355" s="660" t="s">
        <v>483</v>
      </c>
      <c r="E1355" s="661"/>
      <c r="F1355" s="664">
        <v>3740000</v>
      </c>
    </row>
    <row r="1356" spans="1:6" s="44" customFormat="1" ht="37.5">
      <c r="A1356" s="204"/>
      <c r="B1356" s="658" t="s">
        <v>1522</v>
      </c>
      <c r="C1356" s="662" t="s">
        <v>179</v>
      </c>
      <c r="D1356" s="660" t="s">
        <v>483</v>
      </c>
      <c r="E1356" s="661"/>
      <c r="F1356" s="664">
        <v>3850000</v>
      </c>
    </row>
    <row r="1357" spans="1:6" s="44" customFormat="1" ht="37.5">
      <c r="A1357" s="204"/>
      <c r="B1357" s="658" t="s">
        <v>1523</v>
      </c>
      <c r="C1357" s="662" t="s">
        <v>179</v>
      </c>
      <c r="D1357" s="660" t="s">
        <v>483</v>
      </c>
      <c r="E1357" s="661"/>
      <c r="F1357" s="664">
        <v>5500000</v>
      </c>
    </row>
    <row r="1358" spans="1:6" s="44" customFormat="1" ht="37.5">
      <c r="A1358" s="204"/>
      <c r="B1358" s="658" t="s">
        <v>1524</v>
      </c>
      <c r="C1358" s="662" t="s">
        <v>179</v>
      </c>
      <c r="D1358" s="660" t="s">
        <v>483</v>
      </c>
      <c r="E1358" s="661"/>
      <c r="F1358" s="664">
        <v>6100000</v>
      </c>
    </row>
    <row r="1359" spans="1:6" s="44" customFormat="1" ht="37.5">
      <c r="A1359" s="204"/>
      <c r="B1359" s="658" t="s">
        <v>1525</v>
      </c>
      <c r="C1359" s="662" t="s">
        <v>179</v>
      </c>
      <c r="D1359" s="660" t="s">
        <v>483</v>
      </c>
      <c r="E1359" s="661"/>
      <c r="F1359" s="664">
        <v>6900000</v>
      </c>
    </row>
    <row r="1360" spans="1:6" s="44" customFormat="1" ht="37.5">
      <c r="A1360" s="204"/>
      <c r="B1360" s="658" t="s">
        <v>1526</v>
      </c>
      <c r="C1360" s="662" t="s">
        <v>179</v>
      </c>
      <c r="D1360" s="660" t="s">
        <v>483</v>
      </c>
      <c r="E1360" s="661"/>
      <c r="F1360" s="664">
        <v>8200000</v>
      </c>
    </row>
    <row r="1361" spans="1:6" s="44" customFormat="1" ht="37.5">
      <c r="A1361" s="204"/>
      <c r="B1361" s="658" t="s">
        <v>1534</v>
      </c>
      <c r="C1361" s="662" t="s">
        <v>179</v>
      </c>
      <c r="D1361" s="660" t="s">
        <v>483</v>
      </c>
      <c r="E1361" s="661"/>
      <c r="F1361" s="664">
        <v>5650000</v>
      </c>
    </row>
    <row r="1362" spans="1:6" s="44" customFormat="1" ht="37.5">
      <c r="A1362" s="204"/>
      <c r="B1362" s="658" t="s">
        <v>1527</v>
      </c>
      <c r="C1362" s="662" t="s">
        <v>179</v>
      </c>
      <c r="D1362" s="660" t="s">
        <v>483</v>
      </c>
      <c r="E1362" s="661"/>
      <c r="F1362" s="664">
        <v>9000000</v>
      </c>
    </row>
    <row r="1363" spans="1:6" s="44" customFormat="1" ht="37.5">
      <c r="A1363" s="204"/>
      <c r="B1363" s="658" t="s">
        <v>1528</v>
      </c>
      <c r="C1363" s="662" t="s">
        <v>179</v>
      </c>
      <c r="D1363" s="660" t="s">
        <v>483</v>
      </c>
      <c r="E1363" s="661"/>
      <c r="F1363" s="664">
        <v>10500000</v>
      </c>
    </row>
    <row r="1364" spans="1:6" s="44" customFormat="1" ht="37.5">
      <c r="A1364" s="204"/>
      <c r="B1364" s="658" t="s">
        <v>1529</v>
      </c>
      <c r="C1364" s="662" t="s">
        <v>179</v>
      </c>
      <c r="D1364" s="660" t="s">
        <v>483</v>
      </c>
      <c r="E1364" s="661"/>
      <c r="F1364" s="664">
        <v>10900000</v>
      </c>
    </row>
    <row r="1365" spans="1:6" s="44" customFormat="1" ht="37.5">
      <c r="A1365" s="204"/>
      <c r="B1365" s="658" t="s">
        <v>1530</v>
      </c>
      <c r="C1365" s="662" t="s">
        <v>179</v>
      </c>
      <c r="D1365" s="660" t="s">
        <v>483</v>
      </c>
      <c r="E1365" s="661"/>
      <c r="F1365" s="664">
        <v>13500000</v>
      </c>
    </row>
    <row r="1366" spans="1:6" s="44" customFormat="1" ht="37.5">
      <c r="A1366" s="204"/>
      <c r="B1366" s="658" t="s">
        <v>1531</v>
      </c>
      <c r="C1366" s="662" t="s">
        <v>179</v>
      </c>
      <c r="D1366" s="660" t="s">
        <v>483</v>
      </c>
      <c r="E1366" s="661"/>
      <c r="F1366" s="664">
        <v>13800000</v>
      </c>
    </row>
    <row r="1367" spans="1:6" s="44" customFormat="1" ht="37.5">
      <c r="A1367" s="204"/>
      <c r="B1367" s="658" t="s">
        <v>1532</v>
      </c>
      <c r="C1367" s="662" t="s">
        <v>179</v>
      </c>
      <c r="D1367" s="660" t="s">
        <v>483</v>
      </c>
      <c r="E1367" s="661"/>
      <c r="F1367" s="664">
        <v>14100000</v>
      </c>
    </row>
    <row r="1368" spans="1:6" s="44" customFormat="1" ht="37.5">
      <c r="A1368" s="204"/>
      <c r="B1368" s="658" t="s">
        <v>1533</v>
      </c>
      <c r="C1368" s="662" t="s">
        <v>179</v>
      </c>
      <c r="D1368" s="660" t="s">
        <v>483</v>
      </c>
      <c r="E1368" s="661"/>
      <c r="F1368" s="664">
        <v>15900000</v>
      </c>
    </row>
    <row r="1369" spans="1:6" s="44" customFormat="1" ht="18.75">
      <c r="A1369" s="204"/>
      <c r="B1369" s="658" t="s">
        <v>1514</v>
      </c>
      <c r="C1369" s="662" t="s">
        <v>179</v>
      </c>
      <c r="D1369" s="660" t="s">
        <v>483</v>
      </c>
      <c r="E1369" s="661"/>
      <c r="F1369" s="664">
        <v>5500000</v>
      </c>
    </row>
    <row r="1370" spans="1:6" s="44" customFormat="1" ht="18.75">
      <c r="A1370" s="204"/>
      <c r="B1370" s="658" t="s">
        <v>1515</v>
      </c>
      <c r="C1370" s="662" t="s">
        <v>179</v>
      </c>
      <c r="D1370" s="660" t="s">
        <v>483</v>
      </c>
      <c r="E1370" s="661"/>
      <c r="F1370" s="664">
        <v>5500000</v>
      </c>
    </row>
    <row r="1371" spans="1:6" s="44" customFormat="1" ht="18.75">
      <c r="A1371" s="204"/>
      <c r="B1371" s="658" t="s">
        <v>1516</v>
      </c>
      <c r="C1371" s="662" t="s">
        <v>179</v>
      </c>
      <c r="D1371" s="660" t="s">
        <v>483</v>
      </c>
      <c r="E1371" s="661"/>
      <c r="F1371" s="664">
        <v>8750000</v>
      </c>
    </row>
    <row r="1372" spans="1:6" s="44" customFormat="1" ht="18.75">
      <c r="A1372" s="204"/>
      <c r="B1372" s="658" t="s">
        <v>1517</v>
      </c>
      <c r="C1372" s="662" t="s">
        <v>179</v>
      </c>
      <c r="D1372" s="660" t="s">
        <v>483</v>
      </c>
      <c r="E1372" s="661"/>
      <c r="F1372" s="664">
        <v>11990000</v>
      </c>
    </row>
    <row r="1373" spans="1:6" s="44" customFormat="1" ht="18.75">
      <c r="A1373" s="204"/>
      <c r="B1373" s="658" t="s">
        <v>1518</v>
      </c>
      <c r="C1373" s="662" t="s">
        <v>179</v>
      </c>
      <c r="D1373" s="660" t="s">
        <v>483</v>
      </c>
      <c r="E1373" s="661"/>
      <c r="F1373" s="664">
        <v>13200000</v>
      </c>
    </row>
    <row r="1374" spans="1:6" s="44" customFormat="1" ht="18.75">
      <c r="A1374" s="204"/>
      <c r="B1374" s="658" t="s">
        <v>1519</v>
      </c>
      <c r="C1374" s="662" t="s">
        <v>179</v>
      </c>
      <c r="D1374" s="660" t="s">
        <v>483</v>
      </c>
      <c r="E1374" s="661"/>
      <c r="F1374" s="664">
        <v>16280000</v>
      </c>
    </row>
    <row r="1375" spans="1:6" s="44" customFormat="1" ht="18.75">
      <c r="A1375" s="204"/>
      <c r="B1375" s="658" t="s">
        <v>1520</v>
      </c>
      <c r="C1375" s="662" t="s">
        <v>179</v>
      </c>
      <c r="D1375" s="660" t="s">
        <v>483</v>
      </c>
      <c r="E1375" s="661"/>
      <c r="F1375" s="664">
        <v>21890000</v>
      </c>
    </row>
    <row r="1376" spans="1:6" s="44" customFormat="1" ht="63.75" customHeight="1">
      <c r="A1376" s="204">
        <v>7</v>
      </c>
      <c r="B1376" s="1174" t="s">
        <v>2093</v>
      </c>
      <c r="C1376" s="970"/>
      <c r="D1376" s="971"/>
      <c r="E1376" s="971"/>
      <c r="F1376" s="972"/>
    </row>
    <row r="1377" spans="1:6" s="44" customFormat="1" ht="52.5" customHeight="1">
      <c r="A1377" s="204"/>
      <c r="B1377" s="658" t="s">
        <v>2087</v>
      </c>
      <c r="C1377" s="1175" t="s">
        <v>2092</v>
      </c>
      <c r="D1377" s="894" t="s">
        <v>483</v>
      </c>
      <c r="E1377" s="661"/>
      <c r="F1377" s="664">
        <v>8500000</v>
      </c>
    </row>
    <row r="1378" spans="1:6" s="44" customFormat="1" ht="43.5" customHeight="1">
      <c r="A1378" s="204"/>
      <c r="B1378" s="658" t="s">
        <v>2088</v>
      </c>
      <c r="C1378" s="1176"/>
      <c r="D1378" s="894" t="s">
        <v>483</v>
      </c>
      <c r="E1378" s="661"/>
      <c r="F1378" s="664">
        <v>9150000</v>
      </c>
    </row>
    <row r="1379" spans="1:6" s="44" customFormat="1" ht="42.75" customHeight="1">
      <c r="A1379" s="204"/>
      <c r="B1379" s="658" t="s">
        <v>2089</v>
      </c>
      <c r="C1379" s="1176"/>
      <c r="D1379" s="894" t="s">
        <v>483</v>
      </c>
      <c r="E1379" s="661"/>
      <c r="F1379" s="664">
        <v>10450000</v>
      </c>
    </row>
    <row r="1380" spans="1:6" s="44" customFormat="1" ht="43.5" customHeight="1">
      <c r="A1380" s="204"/>
      <c r="B1380" s="658" t="s">
        <v>2090</v>
      </c>
      <c r="C1380" s="1176"/>
      <c r="D1380" s="894" t="s">
        <v>483</v>
      </c>
      <c r="E1380" s="661"/>
      <c r="F1380" s="664">
        <v>11350000</v>
      </c>
    </row>
    <row r="1381" spans="1:6" s="44" customFormat="1" ht="42" customHeight="1">
      <c r="A1381" s="204"/>
      <c r="B1381" s="658" t="s">
        <v>2091</v>
      </c>
      <c r="C1381" s="1177"/>
      <c r="D1381" s="894" t="s">
        <v>483</v>
      </c>
      <c r="E1381" s="661"/>
      <c r="F1381" s="664">
        <v>12800000</v>
      </c>
    </row>
    <row r="1382" spans="1:6" s="44" customFormat="1" ht="21.75" customHeight="1">
      <c r="A1382" s="204">
        <v>8</v>
      </c>
      <c r="B1382" s="422" t="s">
        <v>792</v>
      </c>
      <c r="C1382" s="423"/>
      <c r="D1382" s="127"/>
      <c r="E1382" s="424"/>
      <c r="F1382" s="663"/>
    </row>
    <row r="1383" spans="1:6" s="44" customFormat="1" ht="21.75" customHeight="1">
      <c r="A1383" s="204"/>
      <c r="B1383" s="425" t="s">
        <v>794</v>
      </c>
      <c r="C1383" s="423"/>
      <c r="D1383" s="127" t="s">
        <v>482</v>
      </c>
      <c r="E1383" s="424"/>
      <c r="F1383" s="663">
        <v>12790000</v>
      </c>
    </row>
    <row r="1384" spans="1:6" s="44" customFormat="1" ht="21.75" customHeight="1">
      <c r="A1384" s="204"/>
      <c r="B1384" s="425" t="s">
        <v>795</v>
      </c>
      <c r="C1384" s="423"/>
      <c r="D1384" s="127" t="s">
        <v>482</v>
      </c>
      <c r="E1384" s="424"/>
      <c r="F1384" s="663">
        <v>10690000</v>
      </c>
    </row>
    <row r="1385" spans="1:6" s="44" customFormat="1" ht="21.75" customHeight="1">
      <c r="A1385" s="204"/>
      <c r="B1385" s="425" t="s">
        <v>796</v>
      </c>
      <c r="C1385" s="423"/>
      <c r="D1385" s="127" t="s">
        <v>793</v>
      </c>
      <c r="E1385" s="424"/>
      <c r="F1385" s="663">
        <v>13490000</v>
      </c>
    </row>
    <row r="1386" spans="1:6" s="44" customFormat="1" ht="21.75" customHeight="1">
      <c r="A1386" s="204"/>
      <c r="B1386" s="425" t="s">
        <v>797</v>
      </c>
      <c r="C1386" s="423"/>
      <c r="D1386" s="127" t="s">
        <v>793</v>
      </c>
      <c r="E1386" s="424"/>
      <c r="F1386" s="663">
        <v>10590000</v>
      </c>
    </row>
    <row r="1387" spans="1:6" s="44" customFormat="1" ht="21.75" customHeight="1">
      <c r="A1387" s="204"/>
      <c r="B1387" s="425" t="s">
        <v>798</v>
      </c>
      <c r="C1387" s="423"/>
      <c r="D1387" s="127" t="s">
        <v>793</v>
      </c>
      <c r="E1387" s="424"/>
      <c r="F1387" s="663">
        <v>20490000</v>
      </c>
    </row>
    <row r="1388" spans="1:6" s="44" customFormat="1" ht="21.75" customHeight="1">
      <c r="A1388" s="204"/>
      <c r="B1388" s="425" t="s">
        <v>799</v>
      </c>
      <c r="C1388" s="423"/>
      <c r="D1388" s="127" t="s">
        <v>793</v>
      </c>
      <c r="E1388" s="424"/>
      <c r="F1388" s="663">
        <v>16190000</v>
      </c>
    </row>
    <row r="1389" spans="1:6" s="25" customFormat="1" ht="21.75" customHeight="1">
      <c r="A1389" s="181" t="s">
        <v>8</v>
      </c>
      <c r="B1389" s="357" t="s">
        <v>732</v>
      </c>
      <c r="C1389" s="142"/>
      <c r="D1389" s="142"/>
      <c r="E1389" s="142"/>
      <c r="F1389" s="142"/>
    </row>
    <row r="1390" spans="1:6" s="25" customFormat="1" ht="21.75" customHeight="1">
      <c r="A1390" s="209">
        <v>1</v>
      </c>
      <c r="B1390" s="279" t="s">
        <v>95</v>
      </c>
      <c r="C1390" s="215"/>
      <c r="D1390" s="207"/>
      <c r="E1390" s="212"/>
      <c r="F1390" s="212"/>
    </row>
    <row r="1391" spans="1:6" s="25" customFormat="1" ht="21.75" customHeight="1">
      <c r="A1391" s="209"/>
      <c r="B1391" s="224" t="s">
        <v>346</v>
      </c>
      <c r="C1391" s="215" t="s">
        <v>96</v>
      </c>
      <c r="D1391" s="207" t="s">
        <v>155</v>
      </c>
      <c r="E1391" s="212"/>
      <c r="F1391" s="212">
        <v>6765</v>
      </c>
    </row>
    <row r="1392" spans="1:6" s="25" customFormat="1" ht="21.75" customHeight="1">
      <c r="A1392" s="209"/>
      <c r="B1392" s="224" t="s">
        <v>347</v>
      </c>
      <c r="C1392" s="215" t="s">
        <v>119</v>
      </c>
      <c r="D1392" s="207" t="s">
        <v>119</v>
      </c>
      <c r="E1392" s="212"/>
      <c r="F1392" s="212">
        <v>9625</v>
      </c>
    </row>
    <row r="1393" spans="1:6" s="25" customFormat="1" ht="21.75" customHeight="1">
      <c r="A1393" s="209"/>
      <c r="B1393" s="224" t="s">
        <v>348</v>
      </c>
      <c r="C1393" s="215" t="s">
        <v>119</v>
      </c>
      <c r="D1393" s="207" t="s">
        <v>119</v>
      </c>
      <c r="E1393" s="212"/>
      <c r="F1393" s="212">
        <v>11550</v>
      </c>
    </row>
    <row r="1394" spans="1:6" s="25" customFormat="1" ht="21.75" customHeight="1">
      <c r="A1394" s="209"/>
      <c r="B1394" s="224" t="s">
        <v>349</v>
      </c>
      <c r="C1394" s="215" t="s">
        <v>119</v>
      </c>
      <c r="D1394" s="207" t="s">
        <v>119</v>
      </c>
      <c r="E1394" s="212"/>
      <c r="F1394" s="212">
        <v>13475</v>
      </c>
    </row>
    <row r="1395" spans="1:6" s="25" customFormat="1" ht="21.75" customHeight="1">
      <c r="A1395" s="209"/>
      <c r="B1395" s="224" t="s">
        <v>350</v>
      </c>
      <c r="C1395" s="215" t="s">
        <v>119</v>
      </c>
      <c r="D1395" s="207" t="s">
        <v>119</v>
      </c>
      <c r="E1395" s="212"/>
      <c r="F1395" s="212">
        <v>17985</v>
      </c>
    </row>
    <row r="1396" spans="1:6" s="25" customFormat="1" ht="21.75" customHeight="1">
      <c r="A1396" s="209"/>
      <c r="B1396" s="224" t="s">
        <v>351</v>
      </c>
      <c r="C1396" s="215" t="s">
        <v>119</v>
      </c>
      <c r="D1396" s="207" t="s">
        <v>119</v>
      </c>
      <c r="E1396" s="212"/>
      <c r="F1396" s="212">
        <v>20240</v>
      </c>
    </row>
    <row r="1397" spans="1:6" s="25" customFormat="1" ht="21.75" customHeight="1">
      <c r="A1397" s="209"/>
      <c r="B1397" s="224" t="s">
        <v>352</v>
      </c>
      <c r="C1397" s="215" t="s">
        <v>119</v>
      </c>
      <c r="D1397" s="207" t="s">
        <v>119</v>
      </c>
      <c r="E1397" s="212"/>
      <c r="F1397" s="212">
        <v>23485</v>
      </c>
    </row>
    <row r="1398" spans="1:6" s="25" customFormat="1" ht="21.75" customHeight="1">
      <c r="A1398" s="209"/>
      <c r="B1398" s="224" t="s">
        <v>353</v>
      </c>
      <c r="C1398" s="215" t="s">
        <v>119</v>
      </c>
      <c r="D1398" s="207" t="s">
        <v>119</v>
      </c>
      <c r="E1398" s="212"/>
      <c r="F1398" s="212">
        <v>30910</v>
      </c>
    </row>
    <row r="1399" spans="1:6" s="25" customFormat="1" ht="21.75" customHeight="1">
      <c r="A1399" s="209"/>
      <c r="B1399" s="224" t="s">
        <v>354</v>
      </c>
      <c r="C1399" s="215" t="s">
        <v>119</v>
      </c>
      <c r="D1399" s="207" t="s">
        <v>119</v>
      </c>
      <c r="E1399" s="212"/>
      <c r="F1399" s="212">
        <v>34265</v>
      </c>
    </row>
    <row r="1400" spans="1:6" s="25" customFormat="1" ht="21.75" customHeight="1">
      <c r="A1400" s="209"/>
      <c r="B1400" s="224" t="s">
        <v>355</v>
      </c>
      <c r="C1400" s="215" t="s">
        <v>119</v>
      </c>
      <c r="D1400" s="207" t="s">
        <v>119</v>
      </c>
      <c r="E1400" s="212"/>
      <c r="F1400" s="212">
        <v>53625</v>
      </c>
    </row>
    <row r="1401" spans="1:6" s="25" customFormat="1" ht="21.75" customHeight="1">
      <c r="A1401" s="209"/>
      <c r="B1401" s="224" t="s">
        <v>356</v>
      </c>
      <c r="C1401" s="215" t="s">
        <v>119</v>
      </c>
      <c r="D1401" s="207" t="s">
        <v>119</v>
      </c>
      <c r="E1401" s="212"/>
      <c r="F1401" s="212">
        <v>69465</v>
      </c>
    </row>
    <row r="1402" spans="1:6" s="25" customFormat="1" ht="21.75" customHeight="1">
      <c r="A1402" s="209"/>
      <c r="B1402" s="224" t="s">
        <v>357</v>
      </c>
      <c r="C1402" s="215" t="s">
        <v>119</v>
      </c>
      <c r="D1402" s="207" t="s">
        <v>119</v>
      </c>
      <c r="E1402" s="212"/>
      <c r="F1402" s="212">
        <v>88990</v>
      </c>
    </row>
    <row r="1403" spans="1:6" s="25" customFormat="1" ht="21.75" customHeight="1">
      <c r="A1403" s="209"/>
      <c r="B1403" s="224" t="s">
        <v>358</v>
      </c>
      <c r="C1403" s="215" t="s">
        <v>119</v>
      </c>
      <c r="D1403" s="207" t="s">
        <v>119</v>
      </c>
      <c r="E1403" s="212"/>
      <c r="F1403" s="212">
        <v>113960</v>
      </c>
    </row>
    <row r="1404" spans="1:6" s="25" customFormat="1" ht="21.75" customHeight="1">
      <c r="A1404" s="209"/>
      <c r="B1404" s="224" t="s">
        <v>359</v>
      </c>
      <c r="C1404" s="215" t="s">
        <v>119</v>
      </c>
      <c r="D1404" s="207" t="s">
        <v>119</v>
      </c>
      <c r="E1404" s="212"/>
      <c r="F1404" s="212">
        <v>241340</v>
      </c>
    </row>
    <row r="1405" spans="1:6" s="25" customFormat="1" ht="21.75" customHeight="1">
      <c r="A1405" s="209"/>
      <c r="B1405" s="224" t="s">
        <v>360</v>
      </c>
      <c r="C1405" s="215" t="s">
        <v>119</v>
      </c>
      <c r="D1405" s="207" t="s">
        <v>119</v>
      </c>
      <c r="E1405" s="212"/>
      <c r="F1405" s="212">
        <v>367620</v>
      </c>
    </row>
    <row r="1406" spans="1:6" s="25" customFormat="1" ht="21.75" customHeight="1">
      <c r="A1406" s="209"/>
      <c r="B1406" s="224" t="s">
        <v>361</v>
      </c>
      <c r="C1406" s="215" t="s">
        <v>119</v>
      </c>
      <c r="D1406" s="207" t="s">
        <v>119</v>
      </c>
      <c r="E1406" s="212"/>
      <c r="F1406" s="212">
        <v>387750</v>
      </c>
    </row>
    <row r="1407" spans="1:6" s="25" customFormat="1" ht="21.75" customHeight="1">
      <c r="A1407" s="209"/>
      <c r="B1407" s="224" t="s">
        <v>362</v>
      </c>
      <c r="C1407" s="215" t="s">
        <v>97</v>
      </c>
      <c r="D1407" s="207" t="s">
        <v>119</v>
      </c>
      <c r="E1407" s="212"/>
      <c r="F1407" s="212">
        <v>47850</v>
      </c>
    </row>
    <row r="1408" spans="1:6" s="25" customFormat="1" ht="21.75" customHeight="1">
      <c r="A1408" s="209"/>
      <c r="B1408" s="224" t="s">
        <v>363</v>
      </c>
      <c r="C1408" s="215" t="s">
        <v>119</v>
      </c>
      <c r="D1408" s="207" t="s">
        <v>119</v>
      </c>
      <c r="E1408" s="212"/>
      <c r="F1408" s="212">
        <v>632830</v>
      </c>
    </row>
    <row r="1409" spans="1:6" s="25" customFormat="1" ht="21.75" customHeight="1">
      <c r="A1409" s="209"/>
      <c r="B1409" s="224" t="s">
        <v>364</v>
      </c>
      <c r="C1409" s="215" t="s">
        <v>119</v>
      </c>
      <c r="D1409" s="207" t="s">
        <v>119</v>
      </c>
      <c r="E1409" s="212"/>
      <c r="F1409" s="212">
        <v>1003640</v>
      </c>
    </row>
    <row r="1410" spans="1:6" s="25" customFormat="1" ht="38.25" customHeight="1">
      <c r="A1410" s="209">
        <v>2</v>
      </c>
      <c r="B1410" s="1066" t="s">
        <v>1372</v>
      </c>
      <c r="C1410" s="1067"/>
      <c r="D1410" s="1047"/>
      <c r="E1410" s="1047"/>
      <c r="F1410" s="1048"/>
    </row>
    <row r="1411" spans="1:6" s="25" customFormat="1" ht="21.75" customHeight="1">
      <c r="A1411" s="209" t="s">
        <v>694</v>
      </c>
      <c r="B1411" s="610" t="s">
        <v>1252</v>
      </c>
      <c r="C1411" s="611" t="s">
        <v>1253</v>
      </c>
      <c r="D1411" s="592"/>
      <c r="E1411" s="591"/>
      <c r="F1411" s="605"/>
    </row>
    <row r="1412" spans="1:6" s="25" customFormat="1" ht="21.75" customHeight="1">
      <c r="A1412" s="209"/>
      <c r="B1412" s="612" t="s">
        <v>1326</v>
      </c>
      <c r="C1412" s="604"/>
      <c r="D1412" s="223" t="s">
        <v>155</v>
      </c>
      <c r="E1412" s="592"/>
      <c r="F1412" s="613">
        <v>21364</v>
      </c>
    </row>
    <row r="1413" spans="1:6" s="25" customFormat="1" ht="21.75" customHeight="1">
      <c r="A1413" s="209"/>
      <c r="B1413" s="612" t="s">
        <v>1327</v>
      </c>
      <c r="C1413" s="592"/>
      <c r="D1413" s="223" t="s">
        <v>155</v>
      </c>
      <c r="E1413" s="592"/>
      <c r="F1413" s="613">
        <v>37909</v>
      </c>
    </row>
    <row r="1414" spans="1:6" s="25" customFormat="1" ht="21.75" customHeight="1">
      <c r="A1414" s="209"/>
      <c r="B1414" s="612" t="s">
        <v>1328</v>
      </c>
      <c r="C1414" s="592"/>
      <c r="D1414" s="223" t="s">
        <v>155</v>
      </c>
      <c r="E1414" s="592"/>
      <c r="F1414" s="613">
        <v>50000</v>
      </c>
    </row>
    <row r="1415" spans="1:6" s="25" customFormat="1" ht="21.75" customHeight="1">
      <c r="A1415" s="209"/>
      <c r="B1415" s="612" t="s">
        <v>1329</v>
      </c>
      <c r="C1415" s="592"/>
      <c r="D1415" s="223" t="s">
        <v>155</v>
      </c>
      <c r="E1415" s="592"/>
      <c r="F1415" s="613">
        <v>67000</v>
      </c>
    </row>
    <row r="1416" spans="1:6" s="25" customFormat="1" ht="21.75" customHeight="1">
      <c r="A1416" s="209"/>
      <c r="B1416" s="612" t="s">
        <v>1330</v>
      </c>
      <c r="C1416" s="592"/>
      <c r="D1416" s="223" t="s">
        <v>155</v>
      </c>
      <c r="E1416" s="592"/>
      <c r="F1416" s="613">
        <v>96636</v>
      </c>
    </row>
    <row r="1417" spans="1:6" s="25" customFormat="1" ht="21.75" customHeight="1">
      <c r="A1417" s="209"/>
      <c r="B1417" s="612" t="s">
        <v>1331</v>
      </c>
      <c r="C1417" s="592"/>
      <c r="D1417" s="223" t="s">
        <v>155</v>
      </c>
      <c r="E1417" s="592"/>
      <c r="F1417" s="613">
        <v>154545</v>
      </c>
    </row>
    <row r="1418" spans="1:6" s="25" customFormat="1" ht="21.75" customHeight="1">
      <c r="A1418" s="209"/>
      <c r="B1418" s="612" t="s">
        <v>1332</v>
      </c>
      <c r="C1418" s="592"/>
      <c r="D1418" s="223" t="s">
        <v>155</v>
      </c>
      <c r="E1418" s="592"/>
      <c r="F1418" s="613">
        <v>214091</v>
      </c>
    </row>
    <row r="1419" spans="1:6" s="25" customFormat="1" ht="21.75" customHeight="1">
      <c r="A1419" s="209"/>
      <c r="B1419" s="612" t="s">
        <v>1333</v>
      </c>
      <c r="C1419" s="592"/>
      <c r="D1419" s="223" t="s">
        <v>155</v>
      </c>
      <c r="E1419" s="592"/>
      <c r="F1419" s="613">
        <v>312909</v>
      </c>
    </row>
    <row r="1420" spans="1:6" s="25" customFormat="1" ht="21.75" customHeight="1">
      <c r="A1420" s="209"/>
      <c r="B1420" s="612" t="s">
        <v>1334</v>
      </c>
      <c r="C1420" s="592"/>
      <c r="D1420" s="223" t="s">
        <v>155</v>
      </c>
      <c r="E1420" s="592"/>
      <c r="F1420" s="613">
        <v>505000</v>
      </c>
    </row>
    <row r="1421" spans="1:6" s="25" customFormat="1" ht="21.75" customHeight="1">
      <c r="A1421" s="209"/>
      <c r="B1421" s="612" t="s">
        <v>1335</v>
      </c>
      <c r="C1421" s="592"/>
      <c r="D1421" s="223" t="s">
        <v>155</v>
      </c>
      <c r="E1421" s="592"/>
      <c r="F1421" s="613">
        <v>618182</v>
      </c>
    </row>
    <row r="1422" spans="1:6" s="25" customFormat="1" ht="21.75" customHeight="1">
      <c r="A1422" s="209"/>
      <c r="B1422" s="612" t="s">
        <v>1336</v>
      </c>
      <c r="C1422" s="592"/>
      <c r="D1422" s="223" t="s">
        <v>155</v>
      </c>
      <c r="E1422" s="592"/>
      <c r="F1422" s="613">
        <v>764000</v>
      </c>
    </row>
    <row r="1423" spans="1:6" s="25" customFormat="1" ht="21.75" customHeight="1">
      <c r="A1423" s="209"/>
      <c r="B1423" s="612" t="s">
        <v>1337</v>
      </c>
      <c r="C1423" s="592"/>
      <c r="D1423" s="223" t="s">
        <v>155</v>
      </c>
      <c r="E1423" s="592"/>
      <c r="F1423" s="613">
        <v>1040909</v>
      </c>
    </row>
    <row r="1424" spans="1:6" s="25" customFormat="1" ht="21.75" customHeight="1">
      <c r="A1424" s="209" t="s">
        <v>695</v>
      </c>
      <c r="B1424" s="610" t="s">
        <v>1307</v>
      </c>
      <c r="C1424" s="611" t="s">
        <v>1253</v>
      </c>
      <c r="D1424" s="223"/>
      <c r="E1424" s="592"/>
      <c r="F1424" s="613"/>
    </row>
    <row r="1425" spans="1:6" s="25" customFormat="1" ht="21.75" customHeight="1">
      <c r="A1425" s="209"/>
      <c r="B1425" s="612" t="s">
        <v>1338</v>
      </c>
      <c r="C1425" s="592"/>
      <c r="D1425" s="223" t="s">
        <v>155</v>
      </c>
      <c r="E1425" s="592"/>
      <c r="F1425" s="613">
        <v>26364</v>
      </c>
    </row>
    <row r="1426" spans="1:6" s="25" customFormat="1" ht="21.75" customHeight="1">
      <c r="A1426" s="209"/>
      <c r="B1426" s="612" t="s">
        <v>1339</v>
      </c>
      <c r="C1426" s="592"/>
      <c r="D1426" s="223" t="s">
        <v>155</v>
      </c>
      <c r="E1426" s="592"/>
      <c r="F1426" s="613">
        <v>46091</v>
      </c>
    </row>
    <row r="1427" spans="1:6" s="25" customFormat="1" ht="21.75" customHeight="1">
      <c r="A1427" s="209"/>
      <c r="B1427" s="612" t="s">
        <v>1340</v>
      </c>
      <c r="C1427" s="592"/>
      <c r="D1427" s="223" t="s">
        <v>155</v>
      </c>
      <c r="E1427" s="592"/>
      <c r="F1427" s="613">
        <v>68182</v>
      </c>
    </row>
    <row r="1428" spans="1:6" s="25" customFormat="1" ht="21.75" customHeight="1">
      <c r="A1428" s="209"/>
      <c r="B1428" s="612" t="s">
        <v>1341</v>
      </c>
      <c r="C1428" s="592"/>
      <c r="D1428" s="223" t="s">
        <v>155</v>
      </c>
      <c r="E1428" s="592"/>
      <c r="F1428" s="613">
        <v>126364</v>
      </c>
    </row>
    <row r="1429" spans="1:6" s="25" customFormat="1" ht="21.75" customHeight="1">
      <c r="A1429" s="209"/>
      <c r="B1429" s="612" t="s">
        <v>1342</v>
      </c>
      <c r="C1429" s="592"/>
      <c r="D1429" s="223" t="s">
        <v>155</v>
      </c>
      <c r="E1429" s="592"/>
      <c r="F1429" s="613">
        <v>164636</v>
      </c>
    </row>
    <row r="1430" spans="1:6" s="25" customFormat="1" ht="21.75" customHeight="1">
      <c r="A1430" s="209"/>
      <c r="B1430" s="612" t="s">
        <v>1343</v>
      </c>
      <c r="C1430" s="592"/>
      <c r="D1430" s="223" t="s">
        <v>155</v>
      </c>
      <c r="E1430" s="592"/>
      <c r="F1430" s="613">
        <v>258000</v>
      </c>
    </row>
    <row r="1431" spans="1:6" s="25" customFormat="1" ht="21.75" customHeight="1">
      <c r="A1431" s="209"/>
      <c r="B1431" s="612" t="s">
        <v>1344</v>
      </c>
      <c r="C1431" s="592"/>
      <c r="D1431" s="223" t="s">
        <v>155</v>
      </c>
      <c r="E1431" s="592"/>
      <c r="F1431" s="613">
        <v>356818</v>
      </c>
    </row>
    <row r="1432" spans="1:6" s="25" customFormat="1" ht="21.75" customHeight="1">
      <c r="A1432" s="209"/>
      <c r="B1432" s="612" t="s">
        <v>1345</v>
      </c>
      <c r="C1432" s="215"/>
      <c r="D1432" s="223" t="s">
        <v>155</v>
      </c>
      <c r="E1432" s="212"/>
      <c r="F1432" s="613">
        <v>543455</v>
      </c>
    </row>
    <row r="1433" spans="1:6" s="25" customFormat="1" ht="21.75" customHeight="1">
      <c r="A1433" s="209"/>
      <c r="B1433" s="612" t="s">
        <v>1346</v>
      </c>
      <c r="C1433" s="215"/>
      <c r="D1433" s="223" t="s">
        <v>155</v>
      </c>
      <c r="E1433" s="212"/>
      <c r="F1433" s="613">
        <v>750909</v>
      </c>
    </row>
    <row r="1434" spans="1:6" s="25" customFormat="1" ht="21.75" customHeight="1">
      <c r="A1434" s="209"/>
      <c r="B1434" s="612" t="s">
        <v>1347</v>
      </c>
      <c r="C1434" s="215"/>
      <c r="D1434" s="223" t="s">
        <v>155</v>
      </c>
      <c r="E1434" s="212"/>
      <c r="F1434" s="613">
        <v>1016364</v>
      </c>
    </row>
    <row r="1435" spans="1:6" s="25" customFormat="1" ht="21.75" customHeight="1">
      <c r="A1435" s="209"/>
      <c r="B1435" s="612" t="s">
        <v>1348</v>
      </c>
      <c r="C1435" s="215"/>
      <c r="D1435" s="223" t="s">
        <v>155</v>
      </c>
      <c r="E1435" s="212"/>
      <c r="F1435" s="613">
        <v>1281818</v>
      </c>
    </row>
    <row r="1436" spans="1:6" s="25" customFormat="1" ht="21.75" customHeight="1">
      <c r="A1436" s="438"/>
      <c r="B1436" s="623" t="s">
        <v>1349</v>
      </c>
      <c r="C1436" s="607"/>
      <c r="D1436" s="608" t="s">
        <v>155</v>
      </c>
      <c r="E1436" s="441"/>
      <c r="F1436" s="624">
        <v>1704545</v>
      </c>
    </row>
    <row r="1437" spans="1:6" s="25" customFormat="1" ht="21.75" customHeight="1">
      <c r="A1437" s="209" t="s">
        <v>699</v>
      </c>
      <c r="B1437" s="610" t="s">
        <v>1325</v>
      </c>
      <c r="C1437" s="626" t="s">
        <v>27</v>
      </c>
      <c r="D1437" s="627"/>
      <c r="E1437" s="212"/>
      <c r="F1437" s="613"/>
    </row>
    <row r="1438" spans="1:6" s="25" customFormat="1" ht="21.75" customHeight="1">
      <c r="A1438" s="209"/>
      <c r="B1438" s="626" t="s">
        <v>1309</v>
      </c>
      <c r="C1438" s="626" t="s">
        <v>366</v>
      </c>
      <c r="D1438" s="223" t="s">
        <v>155</v>
      </c>
      <c r="E1438" s="212"/>
      <c r="F1438" s="613">
        <v>5364</v>
      </c>
    </row>
    <row r="1439" spans="1:6" s="25" customFormat="1" ht="21.75" customHeight="1">
      <c r="A1439" s="209"/>
      <c r="B1439" s="626" t="s">
        <v>1310</v>
      </c>
      <c r="C1439" s="223"/>
      <c r="D1439" s="223" t="s">
        <v>155</v>
      </c>
      <c r="E1439" s="212"/>
      <c r="F1439" s="613">
        <v>6636</v>
      </c>
    </row>
    <row r="1440" spans="1:6" s="25" customFormat="1" ht="21.75" customHeight="1">
      <c r="A1440" s="209"/>
      <c r="B1440" s="626" t="s">
        <v>1311</v>
      </c>
      <c r="C1440" s="223"/>
      <c r="D1440" s="223" t="s">
        <v>155</v>
      </c>
      <c r="E1440" s="212"/>
      <c r="F1440" s="613">
        <v>8636</v>
      </c>
    </row>
    <row r="1441" spans="1:6" s="25" customFormat="1" ht="21.75" customHeight="1">
      <c r="A1441" s="209"/>
      <c r="B1441" s="626" t="s">
        <v>1312</v>
      </c>
      <c r="C1441" s="223"/>
      <c r="D1441" s="223" t="s">
        <v>155</v>
      </c>
      <c r="E1441" s="212"/>
      <c r="F1441" s="613">
        <v>12818</v>
      </c>
    </row>
    <row r="1442" spans="1:6" s="25" customFormat="1" ht="21.75" customHeight="1">
      <c r="A1442" s="209"/>
      <c r="B1442" s="626" t="s">
        <v>1313</v>
      </c>
      <c r="C1442" s="223"/>
      <c r="D1442" s="223" t="s">
        <v>155</v>
      </c>
      <c r="E1442" s="212"/>
      <c r="F1442" s="613">
        <v>15091</v>
      </c>
    </row>
    <row r="1443" spans="1:6" s="25" customFormat="1" ht="21.75" customHeight="1">
      <c r="A1443" s="209"/>
      <c r="B1443" s="626" t="s">
        <v>1314</v>
      </c>
      <c r="C1443" s="223"/>
      <c r="D1443" s="223" t="s">
        <v>155</v>
      </c>
      <c r="E1443" s="212"/>
      <c r="F1443" s="613">
        <v>19545</v>
      </c>
    </row>
    <row r="1444" spans="1:6" s="25" customFormat="1" ht="21.75" customHeight="1">
      <c r="A1444" s="209"/>
      <c r="B1444" s="626" t="s">
        <v>1315</v>
      </c>
      <c r="C1444" s="223"/>
      <c r="D1444" s="223" t="s">
        <v>155</v>
      </c>
      <c r="E1444" s="212"/>
      <c r="F1444" s="613">
        <v>27455</v>
      </c>
    </row>
    <row r="1445" spans="1:6" s="25" customFormat="1" ht="21.75" customHeight="1">
      <c r="A1445" s="209"/>
      <c r="B1445" s="626" t="s">
        <v>1316</v>
      </c>
      <c r="C1445" s="223"/>
      <c r="D1445" s="223" t="s">
        <v>155</v>
      </c>
      <c r="E1445" s="212"/>
      <c r="F1445" s="613">
        <v>33545</v>
      </c>
    </row>
    <row r="1446" spans="1:6" s="25" customFormat="1" ht="21.75" customHeight="1">
      <c r="A1446" s="209"/>
      <c r="B1446" s="626" t="s">
        <v>1317</v>
      </c>
      <c r="C1446" s="223"/>
      <c r="D1446" s="223" t="s">
        <v>155</v>
      </c>
      <c r="E1446" s="212"/>
      <c r="F1446" s="613">
        <v>50636</v>
      </c>
    </row>
    <row r="1447" spans="1:6" s="25" customFormat="1" ht="21.75" customHeight="1">
      <c r="A1447" s="209"/>
      <c r="B1447" s="626" t="s">
        <v>1318</v>
      </c>
      <c r="C1447" s="223"/>
      <c r="D1447" s="223" t="s">
        <v>155</v>
      </c>
      <c r="E1447" s="212"/>
      <c r="F1447" s="613">
        <v>55909</v>
      </c>
    </row>
    <row r="1448" spans="1:6" s="25" customFormat="1" ht="21.75" customHeight="1">
      <c r="A1448" s="209"/>
      <c r="B1448" s="626" t="s">
        <v>1319</v>
      </c>
      <c r="C1448" s="223"/>
      <c r="D1448" s="223" t="s">
        <v>155</v>
      </c>
      <c r="E1448" s="212"/>
      <c r="F1448" s="613">
        <v>68909</v>
      </c>
    </row>
    <row r="1449" spans="1:6" s="25" customFormat="1" ht="21.75" customHeight="1">
      <c r="A1449" s="209"/>
      <c r="B1449" s="626" t="s">
        <v>1320</v>
      </c>
      <c r="C1449" s="223"/>
      <c r="D1449" s="223" t="s">
        <v>155</v>
      </c>
      <c r="E1449" s="212"/>
      <c r="F1449" s="613">
        <v>89455</v>
      </c>
    </row>
    <row r="1450" spans="1:6" s="25" customFormat="1" ht="21.75" customHeight="1">
      <c r="A1450" s="209"/>
      <c r="B1450" s="626" t="s">
        <v>1321</v>
      </c>
      <c r="C1450" s="223"/>
      <c r="D1450" s="223" t="s">
        <v>155</v>
      </c>
      <c r="E1450" s="212"/>
      <c r="F1450" s="613">
        <v>112364</v>
      </c>
    </row>
    <row r="1451" spans="1:6" s="25" customFormat="1" ht="21.75" customHeight="1">
      <c r="A1451" s="209"/>
      <c r="B1451" s="626" t="s">
        <v>1322</v>
      </c>
      <c r="C1451" s="223"/>
      <c r="D1451" s="223" t="s">
        <v>155</v>
      </c>
      <c r="E1451" s="212"/>
      <c r="F1451" s="613">
        <v>167727</v>
      </c>
    </row>
    <row r="1452" spans="1:6" s="25" customFormat="1" ht="21.75" customHeight="1">
      <c r="A1452" s="209"/>
      <c r="B1452" s="626" t="s">
        <v>1323</v>
      </c>
      <c r="C1452" s="223"/>
      <c r="D1452" s="223" t="s">
        <v>155</v>
      </c>
      <c r="E1452" s="212"/>
      <c r="F1452" s="613">
        <v>174091</v>
      </c>
    </row>
    <row r="1453" spans="1:6" s="25" customFormat="1" ht="21.75" customHeight="1">
      <c r="A1453" s="209"/>
      <c r="B1453" s="626" t="s">
        <v>1324</v>
      </c>
      <c r="C1453" s="223"/>
      <c r="D1453" s="223" t="s">
        <v>155</v>
      </c>
      <c r="E1453" s="212"/>
      <c r="F1453" s="613">
        <v>226727</v>
      </c>
    </row>
    <row r="1454" spans="1:6" s="25" customFormat="1" ht="21.75" customHeight="1">
      <c r="A1454" s="253" t="s">
        <v>700</v>
      </c>
      <c r="B1454" s="614" t="s">
        <v>1278</v>
      </c>
      <c r="C1454" s="625" t="s">
        <v>27</v>
      </c>
      <c r="D1454" s="618"/>
      <c r="E1454" s="619"/>
      <c r="F1454" s="615"/>
    </row>
    <row r="1455" spans="1:6" s="25" customFormat="1" ht="21.75" customHeight="1">
      <c r="A1455" s="209"/>
      <c r="B1455" s="616" t="s">
        <v>1254</v>
      </c>
      <c r="C1455" s="611" t="s">
        <v>366</v>
      </c>
      <c r="D1455" s="223" t="s">
        <v>155</v>
      </c>
      <c r="E1455" s="212"/>
      <c r="F1455" s="613">
        <v>7091</v>
      </c>
    </row>
    <row r="1456" spans="1:6" s="25" customFormat="1" ht="21.75" customHeight="1">
      <c r="A1456" s="209"/>
      <c r="B1456" s="616" t="s">
        <v>1255</v>
      </c>
      <c r="C1456" s="609"/>
      <c r="D1456" s="223" t="s">
        <v>155</v>
      </c>
      <c r="E1456" s="212"/>
      <c r="F1456" s="613">
        <v>9818</v>
      </c>
    </row>
    <row r="1457" spans="1:6" s="25" customFormat="1" ht="21.75" customHeight="1">
      <c r="A1457" s="209"/>
      <c r="B1457" s="616" t="s">
        <v>1256</v>
      </c>
      <c r="C1457" s="215"/>
      <c r="D1457" s="223" t="s">
        <v>155</v>
      </c>
      <c r="E1457" s="212"/>
      <c r="F1457" s="613">
        <v>12364</v>
      </c>
    </row>
    <row r="1458" spans="1:6" s="25" customFormat="1" ht="21.75" customHeight="1">
      <c r="A1458" s="209"/>
      <c r="B1458" s="616" t="s">
        <v>1257</v>
      </c>
      <c r="C1458" s="215"/>
      <c r="D1458" s="223" t="s">
        <v>155</v>
      </c>
      <c r="E1458" s="212"/>
      <c r="F1458" s="613">
        <v>16909</v>
      </c>
    </row>
    <row r="1459" spans="1:6" s="25" customFormat="1" ht="21.75" customHeight="1">
      <c r="A1459" s="209"/>
      <c r="B1459" s="616" t="s">
        <v>1258</v>
      </c>
      <c r="C1459" s="215"/>
      <c r="D1459" s="223" t="s">
        <v>155</v>
      </c>
      <c r="E1459" s="212"/>
      <c r="F1459" s="613">
        <v>20091</v>
      </c>
    </row>
    <row r="1460" spans="1:6" s="25" customFormat="1" ht="21.75" customHeight="1">
      <c r="A1460" s="209"/>
      <c r="B1460" s="616" t="s">
        <v>1259</v>
      </c>
      <c r="C1460" s="215"/>
      <c r="D1460" s="223" t="s">
        <v>155</v>
      </c>
      <c r="E1460" s="212"/>
      <c r="F1460" s="613">
        <v>28545</v>
      </c>
    </row>
    <row r="1461" spans="1:6" s="25" customFormat="1" ht="21.75" customHeight="1">
      <c r="A1461" s="209"/>
      <c r="B1461" s="616" t="s">
        <v>1260</v>
      </c>
      <c r="C1461" s="215"/>
      <c r="D1461" s="223" t="s">
        <v>155</v>
      </c>
      <c r="E1461" s="212"/>
      <c r="F1461" s="613">
        <v>36273</v>
      </c>
    </row>
    <row r="1462" spans="1:6" s="25" customFormat="1" ht="21.75" customHeight="1">
      <c r="A1462" s="209"/>
      <c r="B1462" s="616" t="s">
        <v>1261</v>
      </c>
      <c r="C1462" s="215"/>
      <c r="D1462" s="223" t="s">
        <v>155</v>
      </c>
      <c r="E1462" s="212"/>
      <c r="F1462" s="613">
        <v>44818</v>
      </c>
    </row>
    <row r="1463" spans="1:6" s="25" customFormat="1" ht="21.75" customHeight="1">
      <c r="A1463" s="209"/>
      <c r="B1463" s="616" t="s">
        <v>1262</v>
      </c>
      <c r="C1463" s="215"/>
      <c r="D1463" s="223" t="s">
        <v>155</v>
      </c>
      <c r="E1463" s="212"/>
      <c r="F1463" s="613">
        <v>66727</v>
      </c>
    </row>
    <row r="1464" spans="1:6" s="25" customFormat="1" ht="21.75" customHeight="1">
      <c r="A1464" s="209"/>
      <c r="B1464" s="616" t="s">
        <v>1263</v>
      </c>
      <c r="C1464" s="215"/>
      <c r="D1464" s="223" t="s">
        <v>155</v>
      </c>
      <c r="E1464" s="212"/>
      <c r="F1464" s="613">
        <v>82545</v>
      </c>
    </row>
    <row r="1465" spans="1:6" s="25" customFormat="1" ht="21.75" customHeight="1">
      <c r="A1465" s="209"/>
      <c r="B1465" s="616" t="s">
        <v>1264</v>
      </c>
      <c r="C1465" s="215"/>
      <c r="D1465" s="223" t="s">
        <v>155</v>
      </c>
      <c r="E1465" s="212"/>
      <c r="F1465" s="613">
        <v>103182</v>
      </c>
    </row>
    <row r="1466" spans="1:6" s="25" customFormat="1" ht="21.75" customHeight="1">
      <c r="A1466" s="209"/>
      <c r="B1466" s="616" t="s">
        <v>1265</v>
      </c>
      <c r="C1466" s="215"/>
      <c r="D1466" s="223" t="s">
        <v>155</v>
      </c>
      <c r="E1466" s="212"/>
      <c r="F1466" s="613">
        <v>136455</v>
      </c>
    </row>
    <row r="1467" spans="1:6" s="25" customFormat="1" ht="21.75" customHeight="1">
      <c r="A1467" s="209"/>
      <c r="B1467" s="616" t="s">
        <v>1266</v>
      </c>
      <c r="C1467" s="215"/>
      <c r="D1467" s="223" t="s">
        <v>155</v>
      </c>
      <c r="E1467" s="212"/>
      <c r="F1467" s="613">
        <v>167273</v>
      </c>
    </row>
    <row r="1468" spans="1:6" s="25" customFormat="1" ht="21.75" customHeight="1">
      <c r="A1468" s="209"/>
      <c r="B1468" s="616" t="s">
        <v>1267</v>
      </c>
      <c r="C1468" s="215"/>
      <c r="D1468" s="223" t="s">
        <v>155</v>
      </c>
      <c r="E1468" s="212"/>
      <c r="F1468" s="613">
        <v>212545</v>
      </c>
    </row>
    <row r="1469" spans="1:6" s="25" customFormat="1" ht="21.75" customHeight="1">
      <c r="A1469" s="209"/>
      <c r="B1469" s="616" t="s">
        <v>1268</v>
      </c>
      <c r="C1469" s="215"/>
      <c r="D1469" s="223" t="s">
        <v>155</v>
      </c>
      <c r="E1469" s="212"/>
      <c r="F1469" s="613">
        <v>259091</v>
      </c>
    </row>
    <row r="1470" spans="1:6" s="25" customFormat="1" ht="21.75" customHeight="1">
      <c r="A1470" s="209"/>
      <c r="B1470" s="616" t="s">
        <v>1269</v>
      </c>
      <c r="C1470" s="215"/>
      <c r="D1470" s="223" t="s">
        <v>155</v>
      </c>
      <c r="E1470" s="212"/>
      <c r="F1470" s="613">
        <v>340818</v>
      </c>
    </row>
    <row r="1471" spans="1:6" s="25" customFormat="1" ht="21.75" customHeight="1">
      <c r="A1471" s="209"/>
      <c r="B1471" s="616" t="s">
        <v>1270</v>
      </c>
      <c r="C1471" s="215"/>
      <c r="D1471" s="223" t="s">
        <v>155</v>
      </c>
      <c r="E1471" s="212"/>
      <c r="F1471" s="613">
        <v>405273</v>
      </c>
    </row>
    <row r="1472" spans="1:6" s="25" customFormat="1" ht="21.75" customHeight="1">
      <c r="A1472" s="209"/>
      <c r="B1472" s="616" t="s">
        <v>1271</v>
      </c>
      <c r="C1472" s="215"/>
      <c r="D1472" s="223" t="s">
        <v>155</v>
      </c>
      <c r="E1472" s="212"/>
      <c r="F1472" s="613">
        <v>508636</v>
      </c>
    </row>
    <row r="1473" spans="1:6" s="25" customFormat="1" ht="21.75" customHeight="1">
      <c r="A1473" s="209"/>
      <c r="B1473" s="616" t="s">
        <v>1272</v>
      </c>
      <c r="C1473" s="215"/>
      <c r="D1473" s="223" t="s">
        <v>155</v>
      </c>
      <c r="E1473" s="212"/>
      <c r="F1473" s="613">
        <v>664545</v>
      </c>
    </row>
    <row r="1474" spans="1:6" s="25" customFormat="1" ht="21.75" customHeight="1">
      <c r="A1474" s="209"/>
      <c r="B1474" s="616" t="s">
        <v>1273</v>
      </c>
      <c r="C1474" s="215"/>
      <c r="D1474" s="223" t="s">
        <v>155</v>
      </c>
      <c r="E1474" s="212"/>
      <c r="F1474" s="613">
        <v>844364</v>
      </c>
    </row>
    <row r="1475" spans="1:6" s="25" customFormat="1" ht="21.75" customHeight="1">
      <c r="A1475" s="209"/>
      <c r="B1475" s="616" t="s">
        <v>1274</v>
      </c>
      <c r="C1475" s="215"/>
      <c r="D1475" s="223" t="s">
        <v>155</v>
      </c>
      <c r="E1475" s="212"/>
      <c r="F1475" s="613">
        <v>1067364</v>
      </c>
    </row>
    <row r="1476" spans="1:6" s="25" customFormat="1" ht="21.75" customHeight="1">
      <c r="A1476" s="209"/>
      <c r="B1476" s="616" t="s">
        <v>1275</v>
      </c>
      <c r="C1476" s="215"/>
      <c r="D1476" s="223" t="s">
        <v>155</v>
      </c>
      <c r="E1476" s="212"/>
      <c r="F1476" s="613">
        <v>1150545</v>
      </c>
    </row>
    <row r="1477" spans="1:6" s="25" customFormat="1" ht="21.75" customHeight="1">
      <c r="A1477" s="209"/>
      <c r="B1477" s="616" t="s">
        <v>1276</v>
      </c>
      <c r="C1477" s="215"/>
      <c r="D1477" s="223" t="s">
        <v>155</v>
      </c>
      <c r="E1477" s="212"/>
      <c r="F1477" s="613">
        <v>1366364</v>
      </c>
    </row>
    <row r="1478" spans="1:6" s="25" customFormat="1" ht="21.75" customHeight="1">
      <c r="A1478" s="209"/>
      <c r="B1478" s="616" t="s">
        <v>1277</v>
      </c>
      <c r="C1478" s="607"/>
      <c r="D1478" s="223" t="s">
        <v>155</v>
      </c>
      <c r="E1478" s="212"/>
      <c r="F1478" s="613">
        <v>1727273</v>
      </c>
    </row>
    <row r="1479" spans="1:6" s="25" customFormat="1" ht="21.75" customHeight="1">
      <c r="A1479" s="209" t="s">
        <v>702</v>
      </c>
      <c r="B1479" s="617" t="s">
        <v>1306</v>
      </c>
      <c r="C1479" s="611" t="s">
        <v>1308</v>
      </c>
      <c r="D1479" s="618"/>
      <c r="E1479" s="619"/>
      <c r="F1479" s="619"/>
    </row>
    <row r="1480" spans="1:6" s="25" customFormat="1" ht="21.75" customHeight="1">
      <c r="A1480" s="209"/>
      <c r="B1480" s="622" t="s">
        <v>1279</v>
      </c>
      <c r="C1480" s="609"/>
      <c r="D1480" s="223" t="s">
        <v>155</v>
      </c>
      <c r="E1480" s="212"/>
      <c r="F1480" s="613">
        <v>9818</v>
      </c>
    </row>
    <row r="1481" spans="1:6" s="25" customFormat="1" ht="21.75" customHeight="1">
      <c r="A1481" s="209"/>
      <c r="B1481" s="622" t="s">
        <v>1280</v>
      </c>
      <c r="C1481" s="215"/>
      <c r="D1481" s="223" t="s">
        <v>155</v>
      </c>
      <c r="E1481" s="212"/>
      <c r="F1481" s="613">
        <v>15727</v>
      </c>
    </row>
    <row r="1482" spans="1:6" s="25" customFormat="1" ht="21.75" customHeight="1">
      <c r="A1482" s="209"/>
      <c r="B1482" s="622" t="s">
        <v>1281</v>
      </c>
      <c r="C1482" s="215"/>
      <c r="D1482" s="223" t="s">
        <v>155</v>
      </c>
      <c r="E1482" s="212"/>
      <c r="F1482" s="613">
        <v>24273</v>
      </c>
    </row>
    <row r="1483" spans="1:6" s="25" customFormat="1" ht="21.75" customHeight="1">
      <c r="A1483" s="209"/>
      <c r="B1483" s="622" t="s">
        <v>1282</v>
      </c>
      <c r="C1483" s="215"/>
      <c r="D1483" s="223" t="s">
        <v>155</v>
      </c>
      <c r="E1483" s="212"/>
      <c r="F1483" s="613">
        <v>37364</v>
      </c>
    </row>
    <row r="1484" spans="1:6" s="25" customFormat="1" ht="21.75" customHeight="1">
      <c r="A1484" s="209"/>
      <c r="B1484" s="622" t="s">
        <v>1283</v>
      </c>
      <c r="C1484" s="215"/>
      <c r="D1484" s="223" t="s">
        <v>155</v>
      </c>
      <c r="E1484" s="212"/>
      <c r="F1484" s="613">
        <v>59636</v>
      </c>
    </row>
    <row r="1485" spans="1:6" s="25" customFormat="1" ht="21.75" customHeight="1">
      <c r="A1485" s="209"/>
      <c r="B1485" s="622" t="s">
        <v>1284</v>
      </c>
      <c r="C1485" s="215"/>
      <c r="D1485" s="223" t="s">
        <v>155</v>
      </c>
      <c r="E1485" s="212"/>
      <c r="F1485" s="613">
        <v>85273</v>
      </c>
    </row>
    <row r="1486" spans="1:6" s="25" customFormat="1" ht="21.75" customHeight="1">
      <c r="A1486" s="209"/>
      <c r="B1486" s="622" t="s">
        <v>1285</v>
      </c>
      <c r="C1486" s="215"/>
      <c r="D1486" s="223" t="s">
        <v>155</v>
      </c>
      <c r="E1486" s="212"/>
      <c r="F1486" s="613">
        <v>120818</v>
      </c>
    </row>
    <row r="1487" spans="1:6" s="25" customFormat="1" ht="21.75" customHeight="1">
      <c r="A1487" s="209"/>
      <c r="B1487" s="622" t="s">
        <v>1286</v>
      </c>
      <c r="C1487" s="215"/>
      <c r="D1487" s="223" t="s">
        <v>155</v>
      </c>
      <c r="E1487" s="212"/>
      <c r="F1487" s="613">
        <v>182545</v>
      </c>
    </row>
    <row r="1488" spans="1:6" s="25" customFormat="1" ht="21.75" customHeight="1">
      <c r="A1488" s="209"/>
      <c r="B1488" s="622" t="s">
        <v>1287</v>
      </c>
      <c r="C1488" s="215"/>
      <c r="D1488" s="223" t="s">
        <v>155</v>
      </c>
      <c r="E1488" s="212"/>
      <c r="F1488" s="613">
        <v>232909</v>
      </c>
    </row>
    <row r="1489" spans="1:6" s="25" customFormat="1" ht="21.75" customHeight="1">
      <c r="A1489" s="209"/>
      <c r="B1489" s="622" t="s">
        <v>1288</v>
      </c>
      <c r="C1489" s="215"/>
      <c r="D1489" s="223" t="s">
        <v>155</v>
      </c>
      <c r="E1489" s="212"/>
      <c r="F1489" s="613">
        <v>290364</v>
      </c>
    </row>
    <row r="1490" spans="1:6" s="25" customFormat="1" ht="21.75" customHeight="1">
      <c r="A1490" s="209"/>
      <c r="B1490" s="622" t="s">
        <v>1289</v>
      </c>
      <c r="C1490" s="215"/>
      <c r="D1490" s="223" t="s">
        <v>155</v>
      </c>
      <c r="E1490" s="212"/>
      <c r="F1490" s="613">
        <v>380909</v>
      </c>
    </row>
    <row r="1491" spans="1:6" s="25" customFormat="1" ht="21.75" customHeight="1">
      <c r="A1491" s="209"/>
      <c r="B1491" s="622" t="s">
        <v>1290</v>
      </c>
      <c r="C1491" s="215"/>
      <c r="D1491" s="223" t="s">
        <v>155</v>
      </c>
      <c r="E1491" s="212"/>
      <c r="F1491" s="613">
        <v>481636</v>
      </c>
    </row>
    <row r="1492" spans="1:6" s="25" customFormat="1" ht="21.75" customHeight="1">
      <c r="A1492" s="209"/>
      <c r="B1492" s="622" t="s">
        <v>1291</v>
      </c>
      <c r="C1492" s="215"/>
      <c r="D1492" s="223" t="s">
        <v>155</v>
      </c>
      <c r="E1492" s="212"/>
      <c r="F1492" s="613">
        <v>599455</v>
      </c>
    </row>
    <row r="1493" spans="1:6" s="25" customFormat="1" ht="21.75" customHeight="1">
      <c r="A1493" s="209"/>
      <c r="B1493" s="622" t="s">
        <v>1292</v>
      </c>
      <c r="C1493" s="215"/>
      <c r="D1493" s="223" t="s">
        <v>155</v>
      </c>
      <c r="E1493" s="212"/>
      <c r="F1493" s="613">
        <v>740455</v>
      </c>
    </row>
    <row r="1494" spans="1:6" s="25" customFormat="1" ht="21.75" customHeight="1">
      <c r="A1494" s="209"/>
      <c r="B1494" s="622" t="s">
        <v>1293</v>
      </c>
      <c r="C1494" s="215"/>
      <c r="D1494" s="223" t="s">
        <v>155</v>
      </c>
      <c r="E1494" s="212"/>
      <c r="F1494" s="613">
        <v>915636</v>
      </c>
    </row>
    <row r="1495" spans="1:6" s="25" customFormat="1" ht="21.75" customHeight="1">
      <c r="A1495" s="209"/>
      <c r="B1495" s="622" t="s">
        <v>1294</v>
      </c>
      <c r="C1495" s="215"/>
      <c r="D1495" s="223" t="s">
        <v>155</v>
      </c>
      <c r="E1495" s="212"/>
      <c r="F1495" s="613">
        <v>1148545</v>
      </c>
    </row>
    <row r="1496" spans="1:6" s="25" customFormat="1" ht="21.75" customHeight="1">
      <c r="A1496" s="209"/>
      <c r="B1496" s="622" t="s">
        <v>1295</v>
      </c>
      <c r="C1496" s="215"/>
      <c r="D1496" s="223" t="s">
        <v>155</v>
      </c>
      <c r="E1496" s="212"/>
      <c r="F1496" s="613">
        <v>1453091</v>
      </c>
    </row>
    <row r="1497" spans="1:6" s="25" customFormat="1" ht="21.75" customHeight="1">
      <c r="A1497" s="209"/>
      <c r="B1497" s="622" t="s">
        <v>1296</v>
      </c>
      <c r="C1497" s="215"/>
      <c r="D1497" s="223" t="s">
        <v>155</v>
      </c>
      <c r="E1497" s="212"/>
      <c r="F1497" s="613">
        <v>1844818</v>
      </c>
    </row>
    <row r="1498" spans="1:6" s="25" customFormat="1" ht="21.75" customHeight="1">
      <c r="A1498" s="209"/>
      <c r="B1498" s="622" t="s">
        <v>1297</v>
      </c>
      <c r="C1498" s="215"/>
      <c r="D1498" s="223" t="s">
        <v>155</v>
      </c>
      <c r="E1498" s="212"/>
      <c r="F1498" s="613">
        <v>2345545</v>
      </c>
    </row>
    <row r="1499" spans="1:6" s="25" customFormat="1" ht="21.75" customHeight="1">
      <c r="A1499" s="209"/>
      <c r="B1499" s="622" t="s">
        <v>1298</v>
      </c>
      <c r="C1499" s="215"/>
      <c r="D1499" s="223" t="s">
        <v>155</v>
      </c>
      <c r="E1499" s="212"/>
      <c r="F1499" s="613">
        <v>2970000</v>
      </c>
    </row>
    <row r="1500" spans="1:6" s="25" customFormat="1" ht="21.75" customHeight="1">
      <c r="A1500" s="209"/>
      <c r="B1500" s="622" t="s">
        <v>1299</v>
      </c>
      <c r="C1500" s="215"/>
      <c r="D1500" s="223" t="s">
        <v>155</v>
      </c>
      <c r="E1500" s="212"/>
      <c r="F1500" s="613">
        <v>3683091</v>
      </c>
    </row>
    <row r="1501" spans="1:6" s="25" customFormat="1" ht="21.75" customHeight="1">
      <c r="A1501" s="209"/>
      <c r="B1501" s="622" t="s">
        <v>1300</v>
      </c>
      <c r="C1501" s="215"/>
      <c r="D1501" s="223" t="s">
        <v>155</v>
      </c>
      <c r="E1501" s="212"/>
      <c r="F1501" s="613">
        <v>4994545</v>
      </c>
    </row>
    <row r="1502" spans="1:6" s="25" customFormat="1" ht="21.75" customHeight="1">
      <c r="A1502" s="209"/>
      <c r="B1502" s="622" t="s">
        <v>1301</v>
      </c>
      <c r="C1502" s="215"/>
      <c r="D1502" s="223" t="s">
        <v>155</v>
      </c>
      <c r="E1502" s="212"/>
      <c r="F1502" s="613">
        <v>6312727</v>
      </c>
    </row>
    <row r="1503" spans="1:6" s="25" customFormat="1" ht="21.75" customHeight="1">
      <c r="A1503" s="209"/>
      <c r="B1503" s="622" t="s">
        <v>1302</v>
      </c>
      <c r="C1503" s="215"/>
      <c r="D1503" s="223" t="s">
        <v>155</v>
      </c>
      <c r="E1503" s="212"/>
      <c r="F1503" s="613">
        <v>8031818</v>
      </c>
    </row>
    <row r="1504" spans="1:6" s="25" customFormat="1" ht="21.75" customHeight="1">
      <c r="A1504" s="209"/>
      <c r="B1504" s="622" t="s">
        <v>1303</v>
      </c>
      <c r="C1504" s="215"/>
      <c r="D1504" s="223" t="s">
        <v>155</v>
      </c>
      <c r="E1504" s="212"/>
      <c r="F1504" s="613">
        <v>8578182</v>
      </c>
    </row>
    <row r="1505" spans="1:6" s="25" customFormat="1" ht="21.75" customHeight="1">
      <c r="A1505" s="209"/>
      <c r="B1505" s="622" t="s">
        <v>1304</v>
      </c>
      <c r="C1505" s="215"/>
      <c r="D1505" s="223" t="s">
        <v>155</v>
      </c>
      <c r="E1505" s="212"/>
      <c r="F1505" s="613">
        <v>12907273</v>
      </c>
    </row>
    <row r="1506" spans="1:6" s="25" customFormat="1" ht="21.75" customHeight="1">
      <c r="A1506" s="209"/>
      <c r="B1506" s="622" t="s">
        <v>1305</v>
      </c>
      <c r="C1506" s="215"/>
      <c r="D1506" s="223" t="s">
        <v>155</v>
      </c>
      <c r="E1506" s="212"/>
      <c r="F1506" s="613">
        <v>15720909</v>
      </c>
    </row>
    <row r="1507" spans="1:6" s="25" customFormat="1" ht="42.75" customHeight="1">
      <c r="A1507" s="209">
        <v>3</v>
      </c>
      <c r="B1507" s="1007" t="s">
        <v>902</v>
      </c>
      <c r="C1507" s="1169"/>
      <c r="D1507" s="1169"/>
      <c r="E1507" s="1169"/>
      <c r="F1507" s="1170"/>
    </row>
    <row r="1508" spans="1:6" s="25" customFormat="1" ht="27" customHeight="1">
      <c r="A1508" s="438" t="s">
        <v>694</v>
      </c>
      <c r="B1508" s="439" t="s">
        <v>957</v>
      </c>
      <c r="C1508" s="484"/>
      <c r="D1508" s="484"/>
      <c r="E1508" s="484"/>
      <c r="F1508" s="485"/>
    </row>
    <row r="1509" spans="1:6" s="25" customFormat="1" ht="21.75" customHeight="1">
      <c r="A1509" s="518"/>
      <c r="B1509" s="519" t="s">
        <v>985</v>
      </c>
      <c r="C1509" s="1162" t="s">
        <v>901</v>
      </c>
      <c r="D1509" s="207" t="s">
        <v>155</v>
      </c>
      <c r="E1509" s="212"/>
      <c r="F1509" s="520">
        <v>6200</v>
      </c>
    </row>
    <row r="1510" spans="1:6" s="25" customFormat="1" ht="21.75" customHeight="1">
      <c r="A1510" s="521"/>
      <c r="B1510" s="519" t="s">
        <v>1038</v>
      </c>
      <c r="C1510" s="1163"/>
      <c r="D1510" s="207" t="s">
        <v>119</v>
      </c>
      <c r="E1510" s="212"/>
      <c r="F1510" s="520">
        <v>8800</v>
      </c>
    </row>
    <row r="1511" spans="1:6" s="25" customFormat="1" ht="21.75" customHeight="1">
      <c r="A1511" s="521"/>
      <c r="B1511" s="519" t="s">
        <v>1039</v>
      </c>
      <c r="C1511" s="1163"/>
      <c r="D1511" s="207" t="s">
        <v>119</v>
      </c>
      <c r="E1511" s="212"/>
      <c r="F1511" s="520">
        <v>12300</v>
      </c>
    </row>
    <row r="1512" spans="1:6" s="25" customFormat="1" ht="21.75" customHeight="1">
      <c r="A1512" s="521"/>
      <c r="B1512" s="519" t="s">
        <v>986</v>
      </c>
      <c r="C1512" s="1163"/>
      <c r="D1512" s="207" t="s">
        <v>119</v>
      </c>
      <c r="E1512" s="212"/>
      <c r="F1512" s="520">
        <v>16400</v>
      </c>
    </row>
    <row r="1513" spans="1:6" s="25" customFormat="1" ht="21.75" customHeight="1">
      <c r="A1513" s="521"/>
      <c r="B1513" s="519" t="s">
        <v>987</v>
      </c>
      <c r="C1513" s="1163"/>
      <c r="D1513" s="207" t="s">
        <v>119</v>
      </c>
      <c r="E1513" s="212"/>
      <c r="F1513" s="520">
        <v>21400</v>
      </c>
    </row>
    <row r="1514" spans="1:6" s="25" customFormat="1" ht="21.75" customHeight="1">
      <c r="A1514" s="521"/>
      <c r="B1514" s="519" t="s">
        <v>988</v>
      </c>
      <c r="C1514" s="1163"/>
      <c r="D1514" s="207" t="s">
        <v>119</v>
      </c>
      <c r="E1514" s="212"/>
      <c r="F1514" s="520">
        <v>27300</v>
      </c>
    </row>
    <row r="1515" spans="1:6" s="25" customFormat="1" ht="21.75" customHeight="1">
      <c r="A1515" s="521"/>
      <c r="B1515" s="519" t="s">
        <v>989</v>
      </c>
      <c r="C1515" s="1163"/>
      <c r="D1515" s="207" t="s">
        <v>119</v>
      </c>
      <c r="E1515" s="212"/>
      <c r="F1515" s="520">
        <v>29000</v>
      </c>
    </row>
    <row r="1516" spans="1:6" s="25" customFormat="1" ht="21.75" customHeight="1">
      <c r="A1516" s="521"/>
      <c r="B1516" s="519" t="s">
        <v>990</v>
      </c>
      <c r="C1516" s="1163"/>
      <c r="D1516" s="207" t="s">
        <v>119</v>
      </c>
      <c r="E1516" s="212"/>
      <c r="F1516" s="520">
        <v>48800</v>
      </c>
    </row>
    <row r="1517" spans="1:6" s="25" customFormat="1" ht="21.75" customHeight="1">
      <c r="A1517" s="521"/>
      <c r="B1517" s="519" t="s">
        <v>991</v>
      </c>
      <c r="C1517" s="1163"/>
      <c r="D1517" s="207" t="s">
        <v>119</v>
      </c>
      <c r="E1517" s="212"/>
      <c r="F1517" s="520">
        <v>68800</v>
      </c>
    </row>
    <row r="1518" spans="1:6" s="25" customFormat="1" ht="21.75" customHeight="1">
      <c r="A1518" s="521"/>
      <c r="B1518" s="519" t="s">
        <v>992</v>
      </c>
      <c r="C1518" s="1163"/>
      <c r="D1518" s="207" t="s">
        <v>119</v>
      </c>
      <c r="E1518" s="212"/>
      <c r="F1518" s="520">
        <v>65000</v>
      </c>
    </row>
    <row r="1519" spans="1:6" s="25" customFormat="1" ht="21.75" customHeight="1">
      <c r="A1519" s="521"/>
      <c r="B1519" s="519" t="s">
        <v>993</v>
      </c>
      <c r="C1519" s="1163"/>
      <c r="D1519" s="207" t="s">
        <v>119</v>
      </c>
      <c r="E1519" s="212"/>
      <c r="F1519" s="520">
        <v>151100</v>
      </c>
    </row>
    <row r="1520" spans="1:6" s="25" customFormat="1" ht="21.75" customHeight="1">
      <c r="A1520" s="521"/>
      <c r="B1520" s="519" t="s">
        <v>1037</v>
      </c>
      <c r="C1520" s="1163"/>
      <c r="D1520" s="207" t="s">
        <v>119</v>
      </c>
      <c r="E1520" s="212"/>
      <c r="F1520" s="520">
        <v>132800</v>
      </c>
    </row>
    <row r="1521" spans="1:6" s="25" customFormat="1" ht="21.75" customHeight="1">
      <c r="A1521" s="521"/>
      <c r="B1521" s="519" t="s">
        <v>994</v>
      </c>
      <c r="C1521" s="1163"/>
      <c r="D1521" s="207" t="s">
        <v>119</v>
      </c>
      <c r="E1521" s="212"/>
      <c r="F1521" s="520">
        <v>221500</v>
      </c>
    </row>
    <row r="1522" spans="1:6" s="25" customFormat="1" ht="21.75" customHeight="1">
      <c r="A1522" s="521"/>
      <c r="B1522" s="382" t="s">
        <v>995</v>
      </c>
      <c r="C1522" s="1163"/>
      <c r="D1522" s="207" t="s">
        <v>119</v>
      </c>
      <c r="E1522" s="212"/>
      <c r="F1522" s="522">
        <v>575700</v>
      </c>
    </row>
    <row r="1523" spans="1:6" s="25" customFormat="1" ht="21.75" customHeight="1">
      <c r="A1523" s="521"/>
      <c r="B1523" s="382" t="s">
        <v>996</v>
      </c>
      <c r="C1523" s="1163"/>
      <c r="D1523" s="207" t="s">
        <v>119</v>
      </c>
      <c r="E1523" s="212"/>
      <c r="F1523" s="522">
        <v>726200</v>
      </c>
    </row>
    <row r="1524" spans="1:6" s="25" customFormat="1" ht="21.75" customHeight="1">
      <c r="A1524" s="521"/>
      <c r="B1524" s="382" t="s">
        <v>997</v>
      </c>
      <c r="C1524" s="1163"/>
      <c r="D1524" s="207" t="s">
        <v>119</v>
      </c>
      <c r="E1524" s="212"/>
      <c r="F1524" s="522">
        <v>912500</v>
      </c>
    </row>
    <row r="1525" spans="1:6" s="25" customFormat="1" ht="21.75" customHeight="1">
      <c r="A1525" s="521"/>
      <c r="B1525" s="382" t="s">
        <v>998</v>
      </c>
      <c r="C1525" s="1163"/>
      <c r="D1525" s="207" t="s">
        <v>119</v>
      </c>
      <c r="E1525" s="212"/>
      <c r="F1525" s="522">
        <v>1286000</v>
      </c>
    </row>
    <row r="1526" spans="1:6" s="25" customFormat="1" ht="21.75" customHeight="1">
      <c r="A1526" s="518"/>
      <c r="B1526" s="382" t="s">
        <v>1040</v>
      </c>
      <c r="C1526" s="1163"/>
      <c r="D1526" s="207" t="s">
        <v>119</v>
      </c>
      <c r="E1526" s="212"/>
      <c r="F1526" s="522">
        <v>1475300</v>
      </c>
    </row>
    <row r="1527" spans="1:6" s="25" customFormat="1" ht="21.75" customHeight="1">
      <c r="A1527" s="521"/>
      <c r="B1527" s="382" t="s">
        <v>999</v>
      </c>
      <c r="C1527" s="1163"/>
      <c r="D1527" s="207" t="s">
        <v>119</v>
      </c>
      <c r="E1527" s="212"/>
      <c r="F1527" s="522">
        <v>1206800</v>
      </c>
    </row>
    <row r="1528" spans="1:6" s="25" customFormat="1" ht="21.75" customHeight="1">
      <c r="A1528" s="521"/>
      <c r="B1528" s="382" t="s">
        <v>1000</v>
      </c>
      <c r="C1528" s="1163"/>
      <c r="D1528" s="207" t="s">
        <v>119</v>
      </c>
      <c r="E1528" s="212"/>
      <c r="F1528" s="522">
        <v>1485000</v>
      </c>
    </row>
    <row r="1529" spans="1:6" s="25" customFormat="1" ht="21.75" customHeight="1">
      <c r="A1529" s="521"/>
      <c r="B1529" s="382" t="s">
        <v>1001</v>
      </c>
      <c r="C1529" s="1163"/>
      <c r="D1529" s="207" t="s">
        <v>119</v>
      </c>
      <c r="E1529" s="212"/>
      <c r="F1529" s="522">
        <v>2993800</v>
      </c>
    </row>
    <row r="1530" spans="1:6" s="25" customFormat="1" ht="21.75" customHeight="1">
      <c r="A1530" s="523"/>
      <c r="B1530" s="524" t="s">
        <v>1002</v>
      </c>
      <c r="C1530" s="1164"/>
      <c r="D1530" s="440" t="s">
        <v>119</v>
      </c>
      <c r="E1530" s="441"/>
      <c r="F1530" s="525">
        <v>3778000</v>
      </c>
    </row>
    <row r="1531" spans="1:6" s="25" customFormat="1" ht="18" customHeight="1">
      <c r="A1531" s="526" t="s">
        <v>695</v>
      </c>
      <c r="B1531" s="527" t="s">
        <v>983</v>
      </c>
      <c r="C1531" s="1165" t="s">
        <v>903</v>
      </c>
      <c r="D1531" s="207"/>
      <c r="E1531" s="212"/>
      <c r="F1531" s="522"/>
    </row>
    <row r="1532" spans="1:6" s="25" customFormat="1" ht="21.75" customHeight="1">
      <c r="A1532" s="528"/>
      <c r="B1532" s="382" t="s">
        <v>1003</v>
      </c>
      <c r="C1532" s="1165"/>
      <c r="D1532" s="207" t="s">
        <v>155</v>
      </c>
      <c r="E1532" s="212"/>
      <c r="F1532" s="522">
        <v>67000</v>
      </c>
    </row>
    <row r="1533" spans="1:6" s="25" customFormat="1" ht="21.75" customHeight="1">
      <c r="A1533" s="528"/>
      <c r="B1533" s="382" t="s">
        <v>1004</v>
      </c>
      <c r="C1533" s="1165"/>
      <c r="D1533" s="207" t="s">
        <v>119</v>
      </c>
      <c r="E1533" s="212"/>
      <c r="F1533" s="522">
        <v>92000</v>
      </c>
    </row>
    <row r="1534" spans="1:6" s="25" customFormat="1" ht="21.75" customHeight="1">
      <c r="A1534" s="528"/>
      <c r="B1534" s="382" t="s">
        <v>1005</v>
      </c>
      <c r="C1534" s="1165"/>
      <c r="D1534" s="207" t="s">
        <v>119</v>
      </c>
      <c r="E1534" s="212"/>
      <c r="F1534" s="522">
        <v>136000</v>
      </c>
    </row>
    <row r="1535" spans="1:6" s="25" customFormat="1" ht="21.75" customHeight="1">
      <c r="A1535" s="528"/>
      <c r="B1535" s="382" t="s">
        <v>1006</v>
      </c>
      <c r="C1535" s="1165"/>
      <c r="D1535" s="207" t="s">
        <v>119</v>
      </c>
      <c r="E1535" s="212"/>
      <c r="F1535" s="522">
        <v>189500</v>
      </c>
    </row>
    <row r="1536" spans="1:6" s="25" customFormat="1" ht="21.75" customHeight="1">
      <c r="A1536" s="528"/>
      <c r="B1536" s="382" t="s">
        <v>1036</v>
      </c>
      <c r="C1536" s="1165"/>
      <c r="D1536" s="207" t="s">
        <v>119</v>
      </c>
      <c r="E1536" s="212"/>
      <c r="F1536" s="522">
        <v>228000</v>
      </c>
    </row>
    <row r="1537" spans="1:6" s="25" customFormat="1" ht="21.75" customHeight="1">
      <c r="A1537" s="528"/>
      <c r="B1537" s="382" t="s">
        <v>1007</v>
      </c>
      <c r="C1537" s="1165"/>
      <c r="D1537" s="207" t="s">
        <v>119</v>
      </c>
      <c r="E1537" s="212"/>
      <c r="F1537" s="522">
        <v>313500</v>
      </c>
    </row>
    <row r="1538" spans="1:6" s="25" customFormat="1" ht="21.75" customHeight="1">
      <c r="A1538" s="528"/>
      <c r="B1538" s="382" t="s">
        <v>1008</v>
      </c>
      <c r="C1538" s="1165"/>
      <c r="D1538" s="207" t="s">
        <v>119</v>
      </c>
      <c r="E1538" s="212"/>
      <c r="F1538" s="522">
        <v>475000</v>
      </c>
    </row>
    <row r="1539" spans="1:6" s="25" customFormat="1" ht="21.75" customHeight="1">
      <c r="A1539" s="528"/>
      <c r="B1539" s="382" t="s">
        <v>1009</v>
      </c>
      <c r="C1539" s="1165"/>
      <c r="D1539" s="207" t="s">
        <v>119</v>
      </c>
      <c r="E1539" s="212"/>
      <c r="F1539" s="522">
        <v>640000</v>
      </c>
    </row>
    <row r="1540" spans="1:6" s="25" customFormat="1" ht="21.75" customHeight="1">
      <c r="A1540" s="528"/>
      <c r="B1540" s="382" t="s">
        <v>1041</v>
      </c>
      <c r="C1540" s="1165"/>
      <c r="D1540" s="207" t="s">
        <v>119</v>
      </c>
      <c r="E1540" s="212"/>
      <c r="F1540" s="522">
        <v>940000</v>
      </c>
    </row>
    <row r="1541" spans="1:6" s="25" customFormat="1" ht="21.75" customHeight="1">
      <c r="A1541" s="528"/>
      <c r="B1541" s="382" t="s">
        <v>1010</v>
      </c>
      <c r="C1541" s="1165"/>
      <c r="D1541" s="207" t="s">
        <v>119</v>
      </c>
      <c r="E1541" s="212"/>
      <c r="F1541" s="522">
        <v>1270000</v>
      </c>
    </row>
    <row r="1542" spans="1:6" s="25" customFormat="1" ht="21.75" customHeight="1">
      <c r="A1542" s="529"/>
      <c r="B1542" s="524" t="s">
        <v>1011</v>
      </c>
      <c r="C1542" s="1166"/>
      <c r="D1542" s="440" t="s">
        <v>119</v>
      </c>
      <c r="E1542" s="441"/>
      <c r="F1542" s="525">
        <v>1700000</v>
      </c>
    </row>
    <row r="1543" spans="1:6" s="25" customFormat="1" ht="21.75" customHeight="1">
      <c r="A1543" s="526" t="s">
        <v>699</v>
      </c>
      <c r="B1543" s="527" t="s">
        <v>984</v>
      </c>
      <c r="C1543" s="1156" t="s">
        <v>231</v>
      </c>
      <c r="D1543" s="207" t="s">
        <v>155</v>
      </c>
      <c r="E1543" s="212"/>
      <c r="F1543" s="530"/>
    </row>
    <row r="1544" spans="1:6" s="25" customFormat="1" ht="21.75" customHeight="1">
      <c r="A1544" s="521"/>
      <c r="B1544" s="531" t="s">
        <v>1012</v>
      </c>
      <c r="C1544" s="1156"/>
      <c r="D1544" s="207" t="s">
        <v>119</v>
      </c>
      <c r="E1544" s="212"/>
      <c r="F1544" s="532">
        <v>7800</v>
      </c>
    </row>
    <row r="1545" spans="1:6" s="25" customFormat="1" ht="21.75" customHeight="1">
      <c r="A1545" s="521"/>
      <c r="B1545" s="531" t="s">
        <v>1013</v>
      </c>
      <c r="C1545" s="1156"/>
      <c r="D1545" s="207" t="s">
        <v>119</v>
      </c>
      <c r="E1545" s="212"/>
      <c r="F1545" s="532">
        <v>10000</v>
      </c>
    </row>
    <row r="1546" spans="1:6" s="25" customFormat="1" ht="21.75" customHeight="1">
      <c r="A1546" s="521"/>
      <c r="B1546" s="531" t="s">
        <v>1014</v>
      </c>
      <c r="C1546" s="1156"/>
      <c r="D1546" s="207" t="s">
        <v>119</v>
      </c>
      <c r="E1546" s="212"/>
      <c r="F1546" s="532">
        <v>15500</v>
      </c>
    </row>
    <row r="1547" spans="1:6" s="25" customFormat="1" ht="21.75" customHeight="1">
      <c r="A1547" s="521"/>
      <c r="B1547" s="531" t="s">
        <v>1015</v>
      </c>
      <c r="C1547" s="1156"/>
      <c r="D1547" s="207" t="s">
        <v>119</v>
      </c>
      <c r="E1547" s="212"/>
      <c r="F1547" s="532">
        <v>19700</v>
      </c>
    </row>
    <row r="1548" spans="1:6" s="25" customFormat="1" ht="21.75" customHeight="1">
      <c r="A1548" s="521"/>
      <c r="B1548" s="531" t="s">
        <v>1016</v>
      </c>
      <c r="C1548" s="1156"/>
      <c r="D1548" s="207" t="s">
        <v>119</v>
      </c>
      <c r="E1548" s="212"/>
      <c r="F1548" s="532">
        <v>30400</v>
      </c>
    </row>
    <row r="1549" spans="1:6" s="25" customFormat="1" ht="21.75" customHeight="1">
      <c r="A1549" s="521"/>
      <c r="B1549" s="531" t="s">
        <v>1017</v>
      </c>
      <c r="C1549" s="1156"/>
      <c r="D1549" s="207" t="s">
        <v>119</v>
      </c>
      <c r="E1549" s="212"/>
      <c r="F1549" s="532">
        <v>48500</v>
      </c>
    </row>
    <row r="1550" spans="1:6" s="25" customFormat="1" ht="21.75" customHeight="1">
      <c r="A1550" s="521"/>
      <c r="B1550" s="531" t="s">
        <v>1018</v>
      </c>
      <c r="C1550" s="1156"/>
      <c r="D1550" s="207" t="s">
        <v>119</v>
      </c>
      <c r="E1550" s="212"/>
      <c r="F1550" s="532">
        <v>68400</v>
      </c>
    </row>
    <row r="1551" spans="1:6" s="25" customFormat="1" ht="21.75" customHeight="1">
      <c r="A1551" s="521"/>
      <c r="B1551" s="531" t="s">
        <v>1019</v>
      </c>
      <c r="C1551" s="1156"/>
      <c r="D1551" s="207" t="s">
        <v>119</v>
      </c>
      <c r="E1551" s="212"/>
      <c r="F1551" s="532">
        <v>98400</v>
      </c>
    </row>
    <row r="1552" spans="1:6" s="25" customFormat="1" ht="21.75" customHeight="1">
      <c r="A1552" s="521"/>
      <c r="B1552" s="531" t="s">
        <v>1020</v>
      </c>
      <c r="C1552" s="1156"/>
      <c r="D1552" s="207" t="s">
        <v>119</v>
      </c>
      <c r="E1552" s="212"/>
      <c r="F1552" s="532">
        <v>146400</v>
      </c>
    </row>
    <row r="1553" spans="1:6" s="25" customFormat="1" ht="21.75" customHeight="1">
      <c r="A1553" s="521"/>
      <c r="B1553" s="531" t="s">
        <v>1021</v>
      </c>
      <c r="C1553" s="1156"/>
      <c r="D1553" s="207" t="s">
        <v>119</v>
      </c>
      <c r="E1553" s="212"/>
      <c r="F1553" s="532">
        <v>228200</v>
      </c>
    </row>
    <row r="1554" spans="1:6" s="25" customFormat="1" ht="21.75" customHeight="1">
      <c r="A1554" s="521"/>
      <c r="B1554" s="531" t="s">
        <v>1022</v>
      </c>
      <c r="C1554" s="1156"/>
      <c r="D1554" s="207" t="s">
        <v>119</v>
      </c>
      <c r="E1554" s="212"/>
      <c r="F1554" s="532">
        <v>285700</v>
      </c>
    </row>
    <row r="1555" spans="1:6" s="25" customFormat="1" ht="21.75" customHeight="1">
      <c r="A1555" s="521"/>
      <c r="B1555" s="531" t="s">
        <v>1023</v>
      </c>
      <c r="C1555" s="1156"/>
      <c r="D1555" s="207" t="s">
        <v>119</v>
      </c>
      <c r="E1555" s="212"/>
      <c r="F1555" s="532">
        <v>373000</v>
      </c>
    </row>
    <row r="1556" spans="1:6" s="25" customFormat="1" ht="21.75" customHeight="1">
      <c r="A1556" s="521"/>
      <c r="B1556" s="531" t="s">
        <v>1024</v>
      </c>
      <c r="C1556" s="1156"/>
      <c r="D1556" s="207" t="s">
        <v>155</v>
      </c>
      <c r="E1556" s="212"/>
      <c r="F1556" s="532">
        <v>477600</v>
      </c>
    </row>
    <row r="1557" spans="1:6" s="25" customFormat="1" ht="21.75" customHeight="1">
      <c r="A1557" s="521"/>
      <c r="B1557" s="531" t="s">
        <v>1025</v>
      </c>
      <c r="C1557" s="1156"/>
      <c r="D1557" s="207" t="s">
        <v>119</v>
      </c>
      <c r="E1557" s="212"/>
      <c r="F1557" s="532">
        <v>605800</v>
      </c>
    </row>
    <row r="1558" spans="1:6" s="25" customFormat="1" ht="21.75" customHeight="1">
      <c r="A1558" s="521"/>
      <c r="B1558" s="531" t="s">
        <v>1026</v>
      </c>
      <c r="C1558" s="1156"/>
      <c r="D1558" s="207" t="s">
        <v>119</v>
      </c>
      <c r="E1558" s="212"/>
      <c r="F1558" s="532">
        <v>742400</v>
      </c>
    </row>
    <row r="1559" spans="1:6" s="25" customFormat="1" ht="21.75" customHeight="1">
      <c r="A1559" s="521"/>
      <c r="B1559" s="531" t="s">
        <v>1027</v>
      </c>
      <c r="C1559" s="1156"/>
      <c r="D1559" s="207" t="s">
        <v>119</v>
      </c>
      <c r="E1559" s="212"/>
      <c r="F1559" s="532">
        <v>932700</v>
      </c>
    </row>
    <row r="1560" spans="1:6" s="25" customFormat="1" ht="21.75" customHeight="1">
      <c r="A1560" s="521"/>
      <c r="B1560" s="531" t="s">
        <v>1028</v>
      </c>
      <c r="C1560" s="1156"/>
      <c r="D1560" s="207" t="s">
        <v>119</v>
      </c>
      <c r="E1560" s="212"/>
      <c r="F1560" s="532">
        <v>1181200</v>
      </c>
    </row>
    <row r="1561" spans="1:6" s="25" customFormat="1" ht="21.75" customHeight="1">
      <c r="A1561" s="521"/>
      <c r="B1561" s="531" t="s">
        <v>1029</v>
      </c>
      <c r="C1561" s="1156"/>
      <c r="D1561" s="207" t="s">
        <v>119</v>
      </c>
      <c r="E1561" s="212"/>
      <c r="F1561" s="532">
        <v>1503200</v>
      </c>
    </row>
    <row r="1562" spans="1:6" s="25" customFormat="1" ht="21.75" customHeight="1">
      <c r="A1562" s="521"/>
      <c r="B1562" s="531" t="s">
        <v>1030</v>
      </c>
      <c r="C1562" s="1156"/>
      <c r="D1562" s="207" t="s">
        <v>119</v>
      </c>
      <c r="E1562" s="212"/>
      <c r="F1562" s="532">
        <v>1899900</v>
      </c>
    </row>
    <row r="1563" spans="1:6" s="25" customFormat="1" ht="21.75" customHeight="1">
      <c r="A1563" s="521"/>
      <c r="B1563" s="531" t="s">
        <v>1031</v>
      </c>
      <c r="C1563" s="1156"/>
      <c r="D1563" s="207" t="s">
        <v>119</v>
      </c>
      <c r="E1563" s="212"/>
      <c r="F1563" s="532">
        <v>2407100</v>
      </c>
    </row>
    <row r="1564" spans="1:6" s="25" customFormat="1" ht="21.75" customHeight="1">
      <c r="A1564" s="521"/>
      <c r="B1564" s="531" t="s">
        <v>1032</v>
      </c>
      <c r="C1564" s="1156"/>
      <c r="D1564" s="207" t="s">
        <v>119</v>
      </c>
      <c r="E1564" s="212"/>
      <c r="F1564" s="532">
        <v>2974000</v>
      </c>
    </row>
    <row r="1565" spans="1:6" s="25" customFormat="1" ht="21.75" customHeight="1">
      <c r="A1565" s="521"/>
      <c r="B1565" s="531" t="s">
        <v>1033</v>
      </c>
      <c r="C1565" s="1156"/>
      <c r="D1565" s="207" t="s">
        <v>119</v>
      </c>
      <c r="E1565" s="212"/>
      <c r="F1565" s="532">
        <v>4092500</v>
      </c>
    </row>
    <row r="1566" spans="1:6" s="25" customFormat="1" ht="21.75" customHeight="1">
      <c r="A1566" s="521"/>
      <c r="B1566" s="531" t="s">
        <v>1034</v>
      </c>
      <c r="C1566" s="1156"/>
      <c r="D1566" s="207" t="s">
        <v>119</v>
      </c>
      <c r="E1566" s="212"/>
      <c r="F1566" s="532">
        <v>5183500</v>
      </c>
    </row>
    <row r="1567" spans="1:6" s="25" customFormat="1" ht="21.75" customHeight="1">
      <c r="A1567" s="521"/>
      <c r="B1567" s="531" t="s">
        <v>1035</v>
      </c>
      <c r="C1567" s="1156"/>
      <c r="D1567" s="207" t="s">
        <v>119</v>
      </c>
      <c r="E1567" s="212"/>
      <c r="F1567" s="532">
        <v>6586500</v>
      </c>
    </row>
    <row r="1568" spans="1:6" s="25" customFormat="1" ht="21.75" customHeight="1">
      <c r="A1568" s="209">
        <v>4</v>
      </c>
      <c r="B1568" s="279" t="s">
        <v>171</v>
      </c>
      <c r="C1568" s="215"/>
      <c r="D1568" s="207"/>
      <c r="E1568" s="212"/>
      <c r="F1568" s="212"/>
    </row>
    <row r="1569" spans="1:6" s="25" customFormat="1" ht="21.75" customHeight="1">
      <c r="A1569" s="209"/>
      <c r="B1569" s="224" t="s">
        <v>367</v>
      </c>
      <c r="C1569" s="215" t="s">
        <v>365</v>
      </c>
      <c r="D1569" s="207" t="s">
        <v>155</v>
      </c>
      <c r="E1569" s="212"/>
      <c r="F1569" s="212">
        <v>6820</v>
      </c>
    </row>
    <row r="1570" spans="1:6" s="25" customFormat="1" ht="21.75" customHeight="1">
      <c r="A1570" s="209"/>
      <c r="B1570" s="224" t="s">
        <v>368</v>
      </c>
      <c r="C1570" s="215" t="s">
        <v>119</v>
      </c>
      <c r="D1570" s="207" t="s">
        <v>119</v>
      </c>
      <c r="E1570" s="212"/>
      <c r="F1570" s="212">
        <v>9680</v>
      </c>
    </row>
    <row r="1571" spans="1:6" s="25" customFormat="1" ht="21.75" customHeight="1">
      <c r="A1571" s="209"/>
      <c r="B1571" s="224" t="s">
        <v>369</v>
      </c>
      <c r="C1571" s="215" t="s">
        <v>119</v>
      </c>
      <c r="D1571" s="207" t="s">
        <v>119</v>
      </c>
      <c r="E1571" s="212"/>
      <c r="F1571" s="212">
        <v>13530</v>
      </c>
    </row>
    <row r="1572" spans="1:6" s="25" customFormat="1" ht="21.75" customHeight="1">
      <c r="A1572" s="209"/>
      <c r="B1572" s="224" t="s">
        <v>370</v>
      </c>
      <c r="C1572" s="215" t="s">
        <v>119</v>
      </c>
      <c r="D1572" s="207" t="s">
        <v>119</v>
      </c>
      <c r="E1572" s="212"/>
      <c r="F1572" s="212">
        <v>18040</v>
      </c>
    </row>
    <row r="1573" spans="1:6" s="25" customFormat="1" ht="21.75" customHeight="1">
      <c r="A1573" s="209"/>
      <c r="B1573" s="224" t="s">
        <v>371</v>
      </c>
      <c r="C1573" s="215" t="s">
        <v>119</v>
      </c>
      <c r="D1573" s="207" t="s">
        <v>119</v>
      </c>
      <c r="E1573" s="212"/>
      <c r="F1573" s="212">
        <v>23540</v>
      </c>
    </row>
    <row r="1574" spans="1:6" s="25" customFormat="1" ht="21.75" customHeight="1">
      <c r="A1574" s="209"/>
      <c r="B1574" s="224" t="s">
        <v>372</v>
      </c>
      <c r="C1574" s="215" t="s">
        <v>119</v>
      </c>
      <c r="D1574" s="207" t="s">
        <v>119</v>
      </c>
      <c r="E1574" s="508"/>
      <c r="F1574" s="212">
        <v>29480</v>
      </c>
    </row>
    <row r="1575" spans="1:6" s="25" customFormat="1" ht="21.75" customHeight="1">
      <c r="A1575" s="209"/>
      <c r="B1575" s="224" t="s">
        <v>373</v>
      </c>
      <c r="C1575" s="215" t="s">
        <v>119</v>
      </c>
      <c r="D1575" s="207" t="s">
        <v>119</v>
      </c>
      <c r="E1575" s="506"/>
      <c r="F1575" s="212">
        <v>34320</v>
      </c>
    </row>
    <row r="1576" spans="1:6" s="25" customFormat="1" ht="21.75" customHeight="1">
      <c r="A1576" s="209"/>
      <c r="B1576" s="224" t="s">
        <v>374</v>
      </c>
      <c r="C1576" s="215" t="s">
        <v>119</v>
      </c>
      <c r="D1576" s="207" t="s">
        <v>119</v>
      </c>
      <c r="E1576" s="507"/>
      <c r="F1576" s="212">
        <v>44770</v>
      </c>
    </row>
    <row r="1577" spans="1:6" s="25" customFormat="1" ht="21.75" customHeight="1">
      <c r="A1577" s="209"/>
      <c r="B1577" s="224" t="s">
        <v>375</v>
      </c>
      <c r="C1577" s="215" t="s">
        <v>119</v>
      </c>
      <c r="D1577" s="209" t="s">
        <v>119</v>
      </c>
      <c r="E1577" s="212"/>
      <c r="F1577" s="212">
        <v>45100</v>
      </c>
    </row>
    <row r="1578" spans="1:6" s="25" customFormat="1" ht="21.75" customHeight="1">
      <c r="A1578" s="209"/>
      <c r="B1578" s="224" t="s">
        <v>376</v>
      </c>
      <c r="C1578" s="215" t="s">
        <v>119</v>
      </c>
      <c r="D1578" s="207" t="s">
        <v>119</v>
      </c>
      <c r="E1578" s="212"/>
      <c r="F1578" s="212">
        <v>53680</v>
      </c>
    </row>
    <row r="1579" spans="1:6" s="25" customFormat="1" ht="21.75" customHeight="1">
      <c r="A1579" s="209"/>
      <c r="B1579" s="224" t="s">
        <v>377</v>
      </c>
      <c r="C1579" s="215" t="s">
        <v>119</v>
      </c>
      <c r="D1579" s="207" t="s">
        <v>119</v>
      </c>
      <c r="E1579" s="212"/>
      <c r="F1579" s="212">
        <v>69520</v>
      </c>
    </row>
    <row r="1580" spans="1:6" s="25" customFormat="1" ht="21.75" customHeight="1">
      <c r="A1580" s="209"/>
      <c r="B1580" s="224" t="s">
        <v>378</v>
      </c>
      <c r="C1580" s="215" t="s">
        <v>119</v>
      </c>
      <c r="D1580" s="209" t="s">
        <v>119</v>
      </c>
      <c r="E1580" s="212"/>
      <c r="F1580" s="212">
        <v>77660</v>
      </c>
    </row>
    <row r="1581" spans="1:6" s="25" customFormat="1" ht="21.75" customHeight="1">
      <c r="A1581" s="209"/>
      <c r="B1581" s="224" t="s">
        <v>379</v>
      </c>
      <c r="C1581" s="215" t="s">
        <v>119</v>
      </c>
      <c r="D1581" s="207" t="s">
        <v>119</v>
      </c>
      <c r="E1581" s="212"/>
      <c r="F1581" s="212">
        <v>114070</v>
      </c>
    </row>
    <row r="1582" spans="1:6" s="25" customFormat="1" ht="21.75" customHeight="1">
      <c r="A1582" s="209"/>
      <c r="B1582" s="224" t="s">
        <v>380</v>
      </c>
      <c r="C1582" s="215" t="s">
        <v>119</v>
      </c>
      <c r="D1582" s="207" t="s">
        <v>119</v>
      </c>
      <c r="E1582" s="212"/>
      <c r="F1582" s="212">
        <v>167420</v>
      </c>
    </row>
    <row r="1583" spans="1:6" s="25" customFormat="1" ht="21.75" customHeight="1">
      <c r="A1583" s="209"/>
      <c r="B1583" s="224" t="s">
        <v>381</v>
      </c>
      <c r="C1583" s="215" t="s">
        <v>366</v>
      </c>
      <c r="D1583" s="207" t="s">
        <v>119</v>
      </c>
      <c r="E1583" s="212"/>
      <c r="F1583" s="212">
        <v>127930</v>
      </c>
    </row>
    <row r="1584" spans="1:6" s="25" customFormat="1" ht="21.75" customHeight="1">
      <c r="A1584" s="209"/>
      <c r="B1584" s="224" t="s">
        <v>382</v>
      </c>
      <c r="C1584" s="215" t="s">
        <v>365</v>
      </c>
      <c r="D1584" s="207" t="s">
        <v>119</v>
      </c>
      <c r="E1584" s="212"/>
      <c r="F1584" s="212">
        <v>155210</v>
      </c>
    </row>
    <row r="1585" spans="1:6" s="25" customFormat="1" ht="21.75" customHeight="1">
      <c r="A1585" s="209"/>
      <c r="B1585" s="224" t="s">
        <v>359</v>
      </c>
      <c r="C1585" s="215" t="s">
        <v>119</v>
      </c>
      <c r="D1585" s="207" t="s">
        <v>119</v>
      </c>
      <c r="E1585" s="212"/>
      <c r="F1585" s="212">
        <v>240350</v>
      </c>
    </row>
    <row r="1586" spans="1:6" s="25" customFormat="1" ht="21.75" customHeight="1">
      <c r="A1586" s="209"/>
      <c r="B1586" s="224" t="s">
        <v>383</v>
      </c>
      <c r="C1586" s="215" t="s">
        <v>366</v>
      </c>
      <c r="D1586" s="207" t="s">
        <v>119</v>
      </c>
      <c r="E1586" s="212"/>
      <c r="F1586" s="212">
        <v>333850</v>
      </c>
    </row>
    <row r="1587" spans="1:6" s="25" customFormat="1" ht="21.75" customHeight="1">
      <c r="A1587" s="209"/>
      <c r="B1587" s="224" t="s">
        <v>384</v>
      </c>
      <c r="C1587" s="215" t="s">
        <v>365</v>
      </c>
      <c r="D1587" s="207" t="s">
        <v>119</v>
      </c>
      <c r="E1587" s="212"/>
      <c r="F1587" s="212">
        <v>297220</v>
      </c>
    </row>
    <row r="1588" spans="1:6" s="25" customFormat="1" ht="21.75" customHeight="1">
      <c r="A1588" s="209"/>
      <c r="B1588" s="224" t="s">
        <v>361</v>
      </c>
      <c r="C1588" s="215" t="s">
        <v>119</v>
      </c>
      <c r="D1588" s="207" t="s">
        <v>119</v>
      </c>
      <c r="E1588" s="212"/>
      <c r="F1588" s="212">
        <v>387860</v>
      </c>
    </row>
    <row r="1589" spans="1:6" s="25" customFormat="1" ht="21.75" customHeight="1">
      <c r="A1589" s="209"/>
      <c r="B1589" s="224" t="s">
        <v>385</v>
      </c>
      <c r="C1589" s="215" t="s">
        <v>366</v>
      </c>
      <c r="D1589" s="207" t="s">
        <v>119</v>
      </c>
      <c r="E1589" s="212"/>
      <c r="F1589" s="212">
        <v>633270</v>
      </c>
    </row>
    <row r="1590" spans="1:6" s="25" customFormat="1" ht="21.75" customHeight="1">
      <c r="A1590" s="209"/>
      <c r="B1590" s="224" t="s">
        <v>386</v>
      </c>
      <c r="C1590" s="215" t="s">
        <v>119</v>
      </c>
      <c r="D1590" s="207" t="s">
        <v>119</v>
      </c>
      <c r="E1590" s="212"/>
      <c r="F1590" s="212">
        <v>798820</v>
      </c>
    </row>
    <row r="1591" spans="1:6" s="25" customFormat="1" ht="21.75" customHeight="1">
      <c r="A1591" s="209"/>
      <c r="B1591" s="224" t="s">
        <v>387</v>
      </c>
      <c r="C1591" s="215" t="s">
        <v>119</v>
      </c>
      <c r="D1591" s="207" t="s">
        <v>119</v>
      </c>
      <c r="E1591" s="212"/>
      <c r="F1591" s="212">
        <v>819940</v>
      </c>
    </row>
    <row r="1592" spans="1:6" s="25" customFormat="1" ht="21.75" customHeight="1">
      <c r="A1592" s="209"/>
      <c r="B1592" s="224" t="s">
        <v>388</v>
      </c>
      <c r="C1592" s="215" t="s">
        <v>119</v>
      </c>
      <c r="D1592" s="207" t="s">
        <v>119</v>
      </c>
      <c r="E1592" s="212"/>
      <c r="F1592" s="212">
        <v>1622830</v>
      </c>
    </row>
    <row r="1593" spans="1:6" s="25" customFormat="1" ht="21.75" customHeight="1">
      <c r="A1593" s="209"/>
      <c r="B1593" s="224" t="s">
        <v>389</v>
      </c>
      <c r="C1593" s="215" t="s">
        <v>119</v>
      </c>
      <c r="D1593" s="207" t="s">
        <v>119</v>
      </c>
      <c r="E1593" s="212"/>
      <c r="F1593" s="212">
        <v>2013660</v>
      </c>
    </row>
    <row r="1594" spans="1:6" s="25" customFormat="1" ht="21.75" customHeight="1">
      <c r="A1594" s="209"/>
      <c r="B1594" s="224" t="s">
        <v>390</v>
      </c>
      <c r="C1594" s="215" t="s">
        <v>119</v>
      </c>
      <c r="D1594" s="207" t="s">
        <v>119</v>
      </c>
      <c r="E1594" s="212"/>
      <c r="F1594" s="212">
        <v>4468640</v>
      </c>
    </row>
    <row r="1595" spans="1:6" s="25" customFormat="1" ht="21.75" customHeight="1">
      <c r="A1595" s="209">
        <v>5</v>
      </c>
      <c r="B1595" s="279" t="s">
        <v>320</v>
      </c>
      <c r="C1595" s="215"/>
      <c r="D1595" s="207"/>
      <c r="E1595" s="212"/>
      <c r="F1595" s="212"/>
    </row>
    <row r="1596" spans="1:6" s="25" customFormat="1" ht="21.75" customHeight="1">
      <c r="A1596" s="209"/>
      <c r="B1596" s="224" t="s">
        <v>127</v>
      </c>
      <c r="C1596" s="215" t="s">
        <v>96</v>
      </c>
      <c r="D1596" s="207" t="s">
        <v>155</v>
      </c>
      <c r="E1596" s="212"/>
      <c r="F1596" s="212">
        <v>6765</v>
      </c>
    </row>
    <row r="1597" spans="1:6" s="25" customFormat="1" ht="21.75" customHeight="1">
      <c r="A1597" s="209"/>
      <c r="B1597" s="224" t="s">
        <v>128</v>
      </c>
      <c r="C1597" s="215" t="s">
        <v>119</v>
      </c>
      <c r="D1597" s="207" t="s">
        <v>119</v>
      </c>
      <c r="E1597" s="212"/>
      <c r="F1597" s="212">
        <v>9625</v>
      </c>
    </row>
    <row r="1598" spans="1:6" s="25" customFormat="1" ht="21.75" customHeight="1">
      <c r="A1598" s="209"/>
      <c r="B1598" s="224" t="s">
        <v>129</v>
      </c>
      <c r="C1598" s="215" t="s">
        <v>119</v>
      </c>
      <c r="D1598" s="207" t="s">
        <v>119</v>
      </c>
      <c r="E1598" s="212"/>
      <c r="F1598" s="212">
        <v>13420</v>
      </c>
    </row>
    <row r="1599" spans="1:6" s="25" customFormat="1" ht="21.75" customHeight="1">
      <c r="A1599" s="209"/>
      <c r="B1599" s="224" t="s">
        <v>131</v>
      </c>
      <c r="C1599" s="215" t="s">
        <v>119</v>
      </c>
      <c r="D1599" s="207" t="s">
        <v>119</v>
      </c>
      <c r="E1599" s="212"/>
      <c r="F1599" s="212">
        <v>17930</v>
      </c>
    </row>
    <row r="1600" spans="1:6" s="25" customFormat="1" ht="21.75" customHeight="1">
      <c r="A1600" s="209"/>
      <c r="B1600" s="224" t="s">
        <v>132</v>
      </c>
      <c r="C1600" s="215" t="s">
        <v>119</v>
      </c>
      <c r="D1600" s="207" t="s">
        <v>119</v>
      </c>
      <c r="E1600" s="212"/>
      <c r="F1600" s="212">
        <v>18370</v>
      </c>
    </row>
    <row r="1601" spans="1:6" s="25" customFormat="1" ht="21.75" customHeight="1">
      <c r="A1601" s="209"/>
      <c r="B1601" s="224" t="s">
        <v>134</v>
      </c>
      <c r="C1601" s="215" t="s">
        <v>119</v>
      </c>
      <c r="D1601" s="207" t="s">
        <v>119</v>
      </c>
      <c r="E1601" s="212"/>
      <c r="F1601" s="212">
        <v>24750</v>
      </c>
    </row>
    <row r="1602" spans="1:6" s="25" customFormat="1" ht="21.75" customHeight="1">
      <c r="A1602" s="209"/>
      <c r="B1602" s="224" t="s">
        <v>135</v>
      </c>
      <c r="C1602" s="215" t="s">
        <v>119</v>
      </c>
      <c r="D1602" s="207" t="s">
        <v>119</v>
      </c>
      <c r="E1602" s="212"/>
      <c r="F1602" s="212">
        <v>34210</v>
      </c>
    </row>
    <row r="1603" spans="1:6" s="25" customFormat="1" ht="21.75" customHeight="1">
      <c r="A1603" s="209"/>
      <c r="B1603" s="224" t="s">
        <v>133</v>
      </c>
      <c r="C1603" s="215" t="s">
        <v>119</v>
      </c>
      <c r="D1603" s="207" t="s">
        <v>119</v>
      </c>
      <c r="E1603" s="212"/>
      <c r="F1603" s="212">
        <v>53460</v>
      </c>
    </row>
    <row r="1604" spans="1:6" s="25" customFormat="1" ht="21.75" customHeight="1">
      <c r="A1604" s="209"/>
      <c r="B1604" s="224" t="s">
        <v>136</v>
      </c>
      <c r="C1604" s="215" t="s">
        <v>119</v>
      </c>
      <c r="D1604" s="209" t="s">
        <v>119</v>
      </c>
      <c r="E1604" s="212"/>
      <c r="F1604" s="212">
        <v>68970</v>
      </c>
    </row>
    <row r="1605" spans="1:6" s="32" customFormat="1" ht="21.75" customHeight="1">
      <c r="A1605" s="209"/>
      <c r="B1605" s="224" t="s">
        <v>138</v>
      </c>
      <c r="C1605" s="215" t="s">
        <v>119</v>
      </c>
      <c r="D1605" s="207" t="s">
        <v>119</v>
      </c>
      <c r="E1605" s="212"/>
      <c r="F1605" s="212">
        <v>67540</v>
      </c>
    </row>
    <row r="1606" spans="1:6" s="25" customFormat="1" ht="21.75" customHeight="1">
      <c r="A1606" s="209"/>
      <c r="B1606" s="224" t="s">
        <v>137</v>
      </c>
      <c r="C1606" s="215" t="s">
        <v>119</v>
      </c>
      <c r="D1606" s="207" t="s">
        <v>155</v>
      </c>
      <c r="E1606" s="212"/>
      <c r="F1606" s="212">
        <v>75240</v>
      </c>
    </row>
    <row r="1607" spans="1:6" s="25" customFormat="1" ht="21.75" customHeight="1">
      <c r="A1607" s="209"/>
      <c r="B1607" s="224" t="s">
        <v>139</v>
      </c>
      <c r="C1607" s="215" t="s">
        <v>119</v>
      </c>
      <c r="D1607" s="209" t="s">
        <v>119</v>
      </c>
      <c r="E1607" s="212"/>
      <c r="F1607" s="212">
        <v>148390</v>
      </c>
    </row>
    <row r="1608" spans="1:6" s="25" customFormat="1" ht="21.75" customHeight="1">
      <c r="A1608" s="209"/>
      <c r="B1608" s="224" t="s">
        <v>492</v>
      </c>
      <c r="C1608" s="215" t="s">
        <v>27</v>
      </c>
      <c r="D1608" s="207" t="s">
        <v>119</v>
      </c>
      <c r="E1608" s="212"/>
      <c r="F1608" s="212">
        <v>229790</v>
      </c>
    </row>
    <row r="1609" spans="1:6" s="25" customFormat="1" ht="21.75" customHeight="1">
      <c r="A1609" s="209"/>
      <c r="B1609" s="224" t="s">
        <v>140</v>
      </c>
      <c r="C1609" s="215" t="s">
        <v>119</v>
      </c>
      <c r="D1609" s="207" t="s">
        <v>119</v>
      </c>
      <c r="E1609" s="212"/>
      <c r="F1609" s="212">
        <v>28900</v>
      </c>
    </row>
    <row r="1610" spans="1:6" s="25" customFormat="1" ht="21.75" customHeight="1">
      <c r="A1610" s="209"/>
      <c r="B1610" s="224" t="s">
        <v>141</v>
      </c>
      <c r="C1610" s="215" t="s">
        <v>119</v>
      </c>
      <c r="D1610" s="207" t="s">
        <v>119</v>
      </c>
      <c r="E1610" s="212"/>
      <c r="F1610" s="212">
        <v>50700</v>
      </c>
    </row>
    <row r="1611" spans="1:6" s="25" customFormat="1" ht="21.75" customHeight="1">
      <c r="A1611" s="209"/>
      <c r="B1611" s="224" t="s">
        <v>142</v>
      </c>
      <c r="C1611" s="215" t="s">
        <v>119</v>
      </c>
      <c r="D1611" s="207" t="s">
        <v>119</v>
      </c>
      <c r="E1611" s="212"/>
      <c r="F1611" s="212">
        <v>22100</v>
      </c>
    </row>
    <row r="1612" spans="1:6" s="25" customFormat="1" ht="21.75" customHeight="1">
      <c r="A1612" s="209"/>
      <c r="B1612" s="224" t="s">
        <v>164</v>
      </c>
      <c r="C1612" s="215" t="s">
        <v>119</v>
      </c>
      <c r="D1612" s="207" t="s">
        <v>119</v>
      </c>
      <c r="E1612" s="212"/>
      <c r="F1612" s="212">
        <v>77300</v>
      </c>
    </row>
    <row r="1613" spans="1:6" s="25" customFormat="1" ht="44.25" customHeight="1">
      <c r="A1613" s="209">
        <v>6</v>
      </c>
      <c r="B1613" s="279" t="s">
        <v>1966</v>
      </c>
      <c r="C1613" s="215" t="s">
        <v>398</v>
      </c>
      <c r="D1613" s="207"/>
      <c r="E1613" s="212"/>
      <c r="F1613" s="212"/>
    </row>
    <row r="1614" spans="1:6" s="32" customFormat="1" ht="21.75" customHeight="1">
      <c r="A1614" s="209"/>
      <c r="B1614" s="224" t="s">
        <v>827</v>
      </c>
      <c r="C1614" s="215"/>
      <c r="D1614" s="207" t="s">
        <v>155</v>
      </c>
      <c r="E1614" s="212"/>
      <c r="F1614" s="212">
        <f>27192/4</f>
        <v>6798</v>
      </c>
    </row>
    <row r="1615" spans="1:6" s="32" customFormat="1" ht="21.75" customHeight="1">
      <c r="A1615" s="209"/>
      <c r="B1615" s="224" t="s">
        <v>1114</v>
      </c>
      <c r="C1615" s="215"/>
      <c r="D1615" s="207" t="s">
        <v>119</v>
      </c>
      <c r="E1615" s="212"/>
      <c r="F1615" s="212">
        <f>34012/4</f>
        <v>8503</v>
      </c>
    </row>
    <row r="1616" spans="1:6" s="32" customFormat="1" ht="21.75" customHeight="1">
      <c r="A1616" s="209"/>
      <c r="B1616" s="224" t="s">
        <v>828</v>
      </c>
      <c r="C1616" s="215"/>
      <c r="D1616" s="207" t="s">
        <v>119</v>
      </c>
      <c r="E1616" s="212"/>
      <c r="F1616" s="212">
        <f>49192/4</f>
        <v>12298</v>
      </c>
    </row>
    <row r="1617" spans="1:6" s="32" customFormat="1" ht="21.75" customHeight="1">
      <c r="A1617" s="209"/>
      <c r="B1617" s="224" t="s">
        <v>1112</v>
      </c>
      <c r="C1617" s="215"/>
      <c r="D1617" s="207" t="s">
        <v>119</v>
      </c>
      <c r="E1617" s="212"/>
      <c r="F1617" s="212">
        <f>68420/4</f>
        <v>17105</v>
      </c>
    </row>
    <row r="1618" spans="1:6" s="32" customFormat="1" ht="21.75" customHeight="1">
      <c r="A1618" s="209"/>
      <c r="B1618" s="224" t="s">
        <v>1113</v>
      </c>
      <c r="C1618" s="215"/>
      <c r="D1618" s="207" t="s">
        <v>119</v>
      </c>
      <c r="E1618" s="212"/>
      <c r="F1618" s="212">
        <f>78408/4</f>
        <v>19602</v>
      </c>
    </row>
    <row r="1619" spans="1:6" s="25" customFormat="1" ht="21.75" customHeight="1">
      <c r="A1619" s="209"/>
      <c r="B1619" s="224" t="s">
        <v>829</v>
      </c>
      <c r="C1619" s="215"/>
      <c r="D1619" s="207" t="s">
        <v>119</v>
      </c>
      <c r="E1619" s="212"/>
      <c r="F1619" s="212">
        <f>99220/4</f>
        <v>24805</v>
      </c>
    </row>
    <row r="1620" spans="1:6" s="25" customFormat="1" ht="21.75" customHeight="1">
      <c r="A1620" s="209"/>
      <c r="B1620" s="224" t="s">
        <v>830</v>
      </c>
      <c r="C1620" s="215"/>
      <c r="D1620" s="207" t="s">
        <v>119</v>
      </c>
      <c r="E1620" s="212"/>
      <c r="F1620" s="212">
        <f>191180/4</f>
        <v>47795</v>
      </c>
    </row>
    <row r="1621" spans="1:6" s="25" customFormat="1" ht="21.75" customHeight="1">
      <c r="A1621" s="209"/>
      <c r="B1621" s="224" t="s">
        <v>831</v>
      </c>
      <c r="C1621" s="215"/>
      <c r="D1621" s="207" t="s">
        <v>119</v>
      </c>
      <c r="E1621" s="212"/>
      <c r="F1621" s="212">
        <f>302588/4</f>
        <v>75647</v>
      </c>
    </row>
    <row r="1622" spans="1:6" s="25" customFormat="1" ht="21.75" customHeight="1">
      <c r="A1622" s="209"/>
      <c r="B1622" s="224" t="s">
        <v>832</v>
      </c>
      <c r="C1622" s="215"/>
      <c r="D1622" s="207" t="s">
        <v>119</v>
      </c>
      <c r="E1622" s="212"/>
      <c r="F1622" s="212">
        <f>487608/4</f>
        <v>121902</v>
      </c>
    </row>
    <row r="1623" spans="1:6" s="25" customFormat="1" ht="21.75" customHeight="1">
      <c r="A1623" s="209"/>
      <c r="B1623" s="224" t="s">
        <v>833</v>
      </c>
      <c r="C1623" s="215"/>
      <c r="D1623" s="207" t="s">
        <v>119</v>
      </c>
      <c r="E1623" s="212"/>
      <c r="F1623" s="212">
        <f>1030392/4</f>
        <v>257598</v>
      </c>
    </row>
    <row r="1624" spans="1:6" s="25" customFormat="1" ht="21.75" customHeight="1">
      <c r="A1624" s="209"/>
      <c r="B1624" s="224" t="s">
        <v>1115</v>
      </c>
      <c r="C1624" s="215"/>
      <c r="D1624" s="207" t="s">
        <v>119</v>
      </c>
      <c r="E1624" s="212"/>
      <c r="F1624" s="212">
        <f>1237984/4</f>
        <v>309496</v>
      </c>
    </row>
    <row r="1625" spans="1:6" s="25" customFormat="1" ht="21.75" customHeight="1">
      <c r="A1625" s="209">
        <v>7</v>
      </c>
      <c r="B1625" s="1109" t="s">
        <v>965</v>
      </c>
      <c r="C1625" s="1109"/>
      <c r="D1625" s="1109"/>
      <c r="E1625" s="1109"/>
      <c r="F1625" s="1109"/>
    </row>
    <row r="1626" spans="1:6" s="25" customFormat="1" ht="21.75" customHeight="1">
      <c r="A1626" s="209"/>
      <c r="B1626" s="224" t="s">
        <v>127</v>
      </c>
      <c r="C1626" s="215" t="s">
        <v>96</v>
      </c>
      <c r="D1626" s="207" t="s">
        <v>155</v>
      </c>
      <c r="E1626" s="212"/>
      <c r="F1626" s="212">
        <v>6820</v>
      </c>
    </row>
    <row r="1627" spans="1:6" s="25" customFormat="1" ht="21.75" customHeight="1">
      <c r="A1627" s="209"/>
      <c r="B1627" s="224" t="s">
        <v>128</v>
      </c>
      <c r="C1627" s="215" t="s">
        <v>119</v>
      </c>
      <c r="D1627" s="207" t="s">
        <v>119</v>
      </c>
      <c r="E1627" s="212"/>
      <c r="F1627" s="212">
        <v>9680</v>
      </c>
    </row>
    <row r="1628" spans="1:6" s="25" customFormat="1" ht="21.75" customHeight="1">
      <c r="A1628" s="209"/>
      <c r="B1628" s="224" t="s">
        <v>319</v>
      </c>
      <c r="C1628" s="215" t="s">
        <v>119</v>
      </c>
      <c r="D1628" s="207" t="s">
        <v>119</v>
      </c>
      <c r="E1628" s="212"/>
      <c r="F1628" s="212">
        <v>13530</v>
      </c>
    </row>
    <row r="1629" spans="1:6" s="25" customFormat="1" ht="21.75" customHeight="1">
      <c r="A1629" s="209"/>
      <c r="B1629" s="224" t="s">
        <v>131</v>
      </c>
      <c r="C1629" s="215" t="s">
        <v>119</v>
      </c>
      <c r="D1629" s="207" t="s">
        <v>119</v>
      </c>
      <c r="E1629" s="212"/>
      <c r="F1629" s="212">
        <v>18040</v>
      </c>
    </row>
    <row r="1630" spans="1:6" s="25" customFormat="1" ht="21.75" customHeight="1">
      <c r="A1630" s="209"/>
      <c r="B1630" s="224" t="s">
        <v>222</v>
      </c>
      <c r="C1630" s="215" t="s">
        <v>119</v>
      </c>
      <c r="D1630" s="207" t="s">
        <v>119</v>
      </c>
      <c r="E1630" s="212"/>
      <c r="F1630" s="212">
        <v>23540</v>
      </c>
    </row>
    <row r="1631" spans="1:6" s="25" customFormat="1" ht="21.75" customHeight="1">
      <c r="A1631" s="209"/>
      <c r="B1631" s="224" t="s">
        <v>135</v>
      </c>
      <c r="C1631" s="215" t="s">
        <v>119</v>
      </c>
      <c r="D1631" s="207" t="s">
        <v>119</v>
      </c>
      <c r="E1631" s="212"/>
      <c r="F1631" s="212">
        <v>34320</v>
      </c>
    </row>
    <row r="1632" spans="1:6" s="25" customFormat="1" ht="21.75" customHeight="1">
      <c r="A1632" s="209"/>
      <c r="B1632" s="224" t="s">
        <v>136</v>
      </c>
      <c r="C1632" s="215" t="s">
        <v>119</v>
      </c>
      <c r="D1632" s="209" t="s">
        <v>119</v>
      </c>
      <c r="E1632" s="212"/>
      <c r="F1632" s="212">
        <v>69520</v>
      </c>
    </row>
    <row r="1633" spans="1:6" s="25" customFormat="1" ht="21.75" customHeight="1">
      <c r="A1633" s="209"/>
      <c r="B1633" s="224" t="s">
        <v>223</v>
      </c>
      <c r="C1633" s="215" t="s">
        <v>119</v>
      </c>
      <c r="D1633" s="207" t="s">
        <v>119</v>
      </c>
      <c r="E1633" s="212"/>
      <c r="F1633" s="212">
        <v>114070</v>
      </c>
    </row>
    <row r="1634" spans="1:6" s="25" customFormat="1" ht="21.75" customHeight="1">
      <c r="A1634" s="209"/>
      <c r="B1634" s="224" t="s">
        <v>224</v>
      </c>
      <c r="C1634" s="215" t="s">
        <v>119</v>
      </c>
      <c r="D1634" s="209" t="s">
        <v>119</v>
      </c>
      <c r="E1634" s="212"/>
      <c r="F1634" s="212">
        <v>249480</v>
      </c>
    </row>
    <row r="1635" spans="1:6" s="25" customFormat="1" ht="21.75" customHeight="1">
      <c r="A1635" s="209"/>
      <c r="B1635" s="224" t="s">
        <v>225</v>
      </c>
      <c r="C1635" s="215" t="s">
        <v>119</v>
      </c>
      <c r="D1635" s="207" t="s">
        <v>119</v>
      </c>
      <c r="E1635" s="212"/>
      <c r="F1635" s="212">
        <v>387860</v>
      </c>
    </row>
    <row r="1636" spans="1:6" s="25" customFormat="1" ht="21.75" customHeight="1">
      <c r="A1636" s="209"/>
      <c r="B1636" s="224" t="s">
        <v>227</v>
      </c>
      <c r="C1636" s="215" t="s">
        <v>97</v>
      </c>
      <c r="D1636" s="209" t="s">
        <v>119</v>
      </c>
      <c r="E1636" s="212"/>
      <c r="F1636" s="212">
        <v>126170</v>
      </c>
    </row>
    <row r="1637" spans="1:6" s="25" customFormat="1" ht="21.75" customHeight="1">
      <c r="A1637" s="209"/>
      <c r="B1637" s="224" t="s">
        <v>228</v>
      </c>
      <c r="C1637" s="215" t="s">
        <v>119</v>
      </c>
      <c r="D1637" s="207" t="s">
        <v>119</v>
      </c>
      <c r="E1637" s="212"/>
      <c r="F1637" s="212">
        <v>264000</v>
      </c>
    </row>
    <row r="1638" spans="1:6" s="25" customFormat="1" ht="21.75" customHeight="1">
      <c r="A1638" s="209"/>
      <c r="B1638" s="224" t="s">
        <v>226</v>
      </c>
      <c r="C1638" s="215" t="s">
        <v>119</v>
      </c>
      <c r="D1638" s="207" t="s">
        <v>119</v>
      </c>
      <c r="E1638" s="212"/>
      <c r="F1638" s="212">
        <v>409860</v>
      </c>
    </row>
    <row r="1639" spans="1:6" s="25" customFormat="1" ht="21.75" customHeight="1">
      <c r="A1639" s="209"/>
      <c r="B1639" s="224" t="s">
        <v>229</v>
      </c>
      <c r="C1639" s="215" t="s">
        <v>231</v>
      </c>
      <c r="D1639" s="207" t="s">
        <v>119</v>
      </c>
      <c r="E1639" s="212"/>
      <c r="F1639" s="212">
        <v>53350</v>
      </c>
    </row>
    <row r="1640" spans="1:6" s="25" customFormat="1" ht="21.75" customHeight="1">
      <c r="A1640" s="209"/>
      <c r="B1640" s="224" t="s">
        <v>230</v>
      </c>
      <c r="C1640" s="215" t="s">
        <v>119</v>
      </c>
      <c r="D1640" s="207" t="s">
        <v>119</v>
      </c>
      <c r="E1640" s="212"/>
      <c r="F1640" s="212">
        <v>75240</v>
      </c>
    </row>
    <row r="1641" spans="1:6" s="25" customFormat="1" ht="21.75" customHeight="1">
      <c r="A1641" s="209"/>
      <c r="B1641" s="224" t="s">
        <v>232</v>
      </c>
      <c r="C1641" s="215" t="s">
        <v>119</v>
      </c>
      <c r="D1641" s="207" t="s">
        <v>119</v>
      </c>
      <c r="E1641" s="212"/>
      <c r="F1641" s="212">
        <v>161040</v>
      </c>
    </row>
    <row r="1642" spans="1:6" s="25" customFormat="1" ht="21.75" customHeight="1">
      <c r="A1642" s="209"/>
      <c r="B1642" s="224" t="s">
        <v>233</v>
      </c>
      <c r="C1642" s="215" t="s">
        <v>119</v>
      </c>
      <c r="D1642" s="207" t="s">
        <v>119</v>
      </c>
      <c r="E1642" s="212"/>
      <c r="F1642" s="212">
        <v>336600</v>
      </c>
    </row>
    <row r="1643" spans="1:6" s="25" customFormat="1" ht="39.75" customHeight="1">
      <c r="A1643" s="209">
        <v>8</v>
      </c>
      <c r="B1643" s="1161" t="s">
        <v>2094</v>
      </c>
      <c r="C1643" s="1133"/>
      <c r="D1643" s="1133"/>
      <c r="E1643" s="1133"/>
      <c r="F1643" s="1134"/>
    </row>
    <row r="1644" spans="1:6" s="25" customFormat="1" ht="36">
      <c r="A1644" s="209"/>
      <c r="B1644" s="493" t="s">
        <v>834</v>
      </c>
      <c r="C1644" s="487" t="s">
        <v>676</v>
      </c>
      <c r="D1644" s="223" t="s">
        <v>155</v>
      </c>
      <c r="E1644" s="212"/>
      <c r="F1644" s="212">
        <v>6140</v>
      </c>
    </row>
    <row r="1645" spans="1:6" s="25" customFormat="1" ht="21.75" customHeight="1">
      <c r="A1645" s="209"/>
      <c r="B1645" s="493" t="s">
        <v>835</v>
      </c>
      <c r="C1645" s="215"/>
      <c r="D1645" s="223" t="s">
        <v>119</v>
      </c>
      <c r="E1645" s="212"/>
      <c r="F1645" s="212">
        <v>7800</v>
      </c>
    </row>
    <row r="1646" spans="1:6" s="25" customFormat="1" ht="21.75" customHeight="1">
      <c r="A1646" s="209"/>
      <c r="B1646" s="493" t="s">
        <v>836</v>
      </c>
      <c r="C1646" s="215"/>
      <c r="D1646" s="223" t="s">
        <v>119</v>
      </c>
      <c r="E1646" s="212"/>
      <c r="F1646" s="212">
        <v>12000</v>
      </c>
    </row>
    <row r="1647" spans="1:6" s="25" customFormat="1" ht="21.75" customHeight="1">
      <c r="A1647" s="209"/>
      <c r="B1647" s="493" t="s">
        <v>837</v>
      </c>
      <c r="C1647" s="215"/>
      <c r="D1647" s="223" t="s">
        <v>119</v>
      </c>
      <c r="E1647" s="212"/>
      <c r="F1647" s="212">
        <v>17500</v>
      </c>
    </row>
    <row r="1648" spans="1:6" s="25" customFormat="1" ht="21.75" customHeight="1">
      <c r="A1648" s="209"/>
      <c r="B1648" s="493" t="s">
        <v>838</v>
      </c>
      <c r="C1648" s="215"/>
      <c r="D1648" s="223" t="s">
        <v>119</v>
      </c>
      <c r="E1648" s="212"/>
      <c r="F1648" s="212">
        <v>15600</v>
      </c>
    </row>
    <row r="1649" spans="1:6" s="25" customFormat="1" ht="21.75" customHeight="1">
      <c r="A1649" s="209"/>
      <c r="B1649" s="493" t="s">
        <v>839</v>
      </c>
      <c r="C1649" s="215"/>
      <c r="D1649" s="223" t="s">
        <v>119</v>
      </c>
      <c r="E1649" s="212"/>
      <c r="F1649" s="212">
        <v>23000</v>
      </c>
    </row>
    <row r="1650" spans="1:6" s="25" customFormat="1" ht="21.75" customHeight="1">
      <c r="A1650" s="209"/>
      <c r="B1650" s="493" t="s">
        <v>840</v>
      </c>
      <c r="C1650" s="215"/>
      <c r="D1650" s="223" t="s">
        <v>119</v>
      </c>
      <c r="E1650" s="212"/>
      <c r="F1650" s="212">
        <v>18000</v>
      </c>
    </row>
    <row r="1651" spans="1:6" s="25" customFormat="1" ht="21.75" customHeight="1">
      <c r="A1651" s="209"/>
      <c r="B1651" s="493" t="s">
        <v>841</v>
      </c>
      <c r="C1651" s="215"/>
      <c r="D1651" s="223" t="s">
        <v>119</v>
      </c>
      <c r="E1651" s="212"/>
      <c r="F1651" s="212">
        <v>20800</v>
      </c>
    </row>
    <row r="1652" spans="1:6" s="25" customFormat="1" ht="21.75" customHeight="1">
      <c r="A1652" s="209"/>
      <c r="B1652" s="493" t="s">
        <v>842</v>
      </c>
      <c r="C1652" s="215"/>
      <c r="D1652" s="223" t="s">
        <v>155</v>
      </c>
      <c r="E1652" s="212"/>
      <c r="F1652" s="212">
        <v>43500</v>
      </c>
    </row>
    <row r="1653" spans="1:6" s="25" customFormat="1" ht="21.75" customHeight="1">
      <c r="A1653" s="209"/>
      <c r="B1653" s="493" t="s">
        <v>843</v>
      </c>
      <c r="C1653" s="215"/>
      <c r="D1653" s="223" t="s">
        <v>119</v>
      </c>
      <c r="E1653" s="212"/>
      <c r="F1653" s="212">
        <v>42000</v>
      </c>
    </row>
    <row r="1654" spans="1:6" s="25" customFormat="1" ht="21.75" customHeight="1">
      <c r="A1654" s="209"/>
      <c r="B1654" s="493" t="s">
        <v>844</v>
      </c>
      <c r="C1654" s="215"/>
      <c r="D1654" s="223" t="s">
        <v>119</v>
      </c>
      <c r="E1654" s="212"/>
      <c r="F1654" s="212">
        <v>66000</v>
      </c>
    </row>
    <row r="1655" spans="1:6" s="25" customFormat="1" ht="21.75" customHeight="1">
      <c r="A1655" s="209"/>
      <c r="B1655" s="493" t="s">
        <v>845</v>
      </c>
      <c r="C1655" s="215"/>
      <c r="D1655" s="223" t="s">
        <v>155</v>
      </c>
      <c r="E1655" s="212"/>
      <c r="F1655" s="212">
        <v>83000</v>
      </c>
    </row>
    <row r="1656" spans="1:6" s="25" customFormat="1" ht="21.75" customHeight="1">
      <c r="A1656" s="209"/>
      <c r="B1656" s="493" t="s">
        <v>846</v>
      </c>
      <c r="C1656" s="215"/>
      <c r="D1656" s="223" t="s">
        <v>119</v>
      </c>
      <c r="E1656" s="212"/>
      <c r="F1656" s="212">
        <v>108000</v>
      </c>
    </row>
    <row r="1657" spans="1:6" s="25" customFormat="1" ht="21.75" customHeight="1">
      <c r="A1657" s="209"/>
      <c r="B1657" s="493" t="s">
        <v>847</v>
      </c>
      <c r="C1657" s="215"/>
      <c r="D1657" s="223" t="s">
        <v>119</v>
      </c>
      <c r="E1657" s="212"/>
      <c r="F1657" s="212">
        <v>185000</v>
      </c>
    </row>
    <row r="1658" spans="1:6" s="25" customFormat="1" ht="21.75" customHeight="1">
      <c r="A1658" s="209"/>
      <c r="B1658" s="493" t="s">
        <v>848</v>
      </c>
      <c r="C1658" s="215"/>
      <c r="D1658" s="223" t="s">
        <v>119</v>
      </c>
      <c r="E1658" s="212"/>
      <c r="F1658" s="212">
        <v>225000</v>
      </c>
    </row>
    <row r="1659" spans="1:6" s="25" customFormat="1" ht="21.75" customHeight="1">
      <c r="A1659" s="209"/>
      <c r="B1659" s="493" t="s">
        <v>849</v>
      </c>
      <c r="C1659" s="215"/>
      <c r="D1659" s="223" t="s">
        <v>119</v>
      </c>
      <c r="E1659" s="212"/>
      <c r="F1659" s="212">
        <v>179000</v>
      </c>
    </row>
    <row r="1660" spans="1:6" s="25" customFormat="1" ht="21.75" customHeight="1">
      <c r="A1660" s="209"/>
      <c r="B1660" s="493" t="s">
        <v>850</v>
      </c>
      <c r="C1660" s="215"/>
      <c r="D1660" s="223" t="s">
        <v>119</v>
      </c>
      <c r="E1660" s="212"/>
      <c r="F1660" s="212">
        <v>233700</v>
      </c>
    </row>
    <row r="1661" spans="1:6" s="25" customFormat="1" ht="57" customHeight="1">
      <c r="A1661" s="209">
        <v>9</v>
      </c>
      <c r="B1661" s="1046" t="s">
        <v>959</v>
      </c>
      <c r="C1661" s="1047"/>
      <c r="D1661" s="1047"/>
      <c r="E1661" s="1047"/>
      <c r="F1661" s="1048"/>
    </row>
    <row r="1662" spans="1:6" s="25" customFormat="1" ht="36">
      <c r="A1662" s="209" t="s">
        <v>662</v>
      </c>
      <c r="B1662" s="488" t="s">
        <v>424</v>
      </c>
      <c r="C1662" s="250" t="s">
        <v>552</v>
      </c>
      <c r="D1662" s="223"/>
      <c r="E1662" s="212"/>
      <c r="F1662" s="212"/>
    </row>
    <row r="1663" spans="1:6" s="25" customFormat="1" ht="21.75" customHeight="1">
      <c r="A1663" s="209"/>
      <c r="B1663" s="486" t="s">
        <v>806</v>
      </c>
      <c r="C1663" s="215"/>
      <c r="D1663" s="223" t="s">
        <v>155</v>
      </c>
      <c r="E1663" s="212"/>
      <c r="F1663" s="212">
        <v>18560</v>
      </c>
    </row>
    <row r="1664" spans="1:6" s="25" customFormat="1" ht="21.75" customHeight="1">
      <c r="A1664" s="209"/>
      <c r="B1664" s="486" t="s">
        <v>807</v>
      </c>
      <c r="C1664" s="215"/>
      <c r="D1664" s="223" t="s">
        <v>119</v>
      </c>
      <c r="E1664" s="212"/>
      <c r="F1664" s="212">
        <v>20080</v>
      </c>
    </row>
    <row r="1665" spans="1:6" s="25" customFormat="1" ht="21.75" customHeight="1">
      <c r="A1665" s="209"/>
      <c r="B1665" s="486" t="s">
        <v>808</v>
      </c>
      <c r="C1665" s="215"/>
      <c r="D1665" s="223" t="s">
        <v>119</v>
      </c>
      <c r="E1665" s="212"/>
      <c r="F1665" s="212">
        <v>33120</v>
      </c>
    </row>
    <row r="1666" spans="1:6" s="25" customFormat="1" ht="21.75" customHeight="1">
      <c r="A1666" s="209"/>
      <c r="B1666" s="486" t="s">
        <v>809</v>
      </c>
      <c r="C1666" s="215"/>
      <c r="D1666" s="223" t="s">
        <v>119</v>
      </c>
      <c r="E1666" s="212"/>
      <c r="F1666" s="212">
        <v>37040</v>
      </c>
    </row>
    <row r="1667" spans="1:6" s="25" customFormat="1" ht="21.75" customHeight="1">
      <c r="A1667" s="209"/>
      <c r="B1667" s="486" t="s">
        <v>810</v>
      </c>
      <c r="C1667" s="215"/>
      <c r="D1667" s="223" t="s">
        <v>119</v>
      </c>
      <c r="E1667" s="212"/>
      <c r="F1667" s="212">
        <v>43200</v>
      </c>
    </row>
    <row r="1668" spans="1:6" s="25" customFormat="1" ht="21.75" customHeight="1">
      <c r="A1668" s="209"/>
      <c r="B1668" s="486" t="s">
        <v>811</v>
      </c>
      <c r="C1668" s="215"/>
      <c r="D1668" s="223" t="s">
        <v>119</v>
      </c>
      <c r="E1668" s="212"/>
      <c r="F1668" s="212">
        <v>52160</v>
      </c>
    </row>
    <row r="1669" spans="1:6" s="25" customFormat="1" ht="21.75" customHeight="1">
      <c r="A1669" s="209"/>
      <c r="B1669" s="486" t="s">
        <v>812</v>
      </c>
      <c r="C1669" s="215"/>
      <c r="D1669" s="223" t="s">
        <v>119</v>
      </c>
      <c r="E1669" s="212"/>
      <c r="F1669" s="212">
        <v>88800</v>
      </c>
    </row>
    <row r="1670" spans="1:6" s="25" customFormat="1" ht="21.75" customHeight="1">
      <c r="A1670" s="209"/>
      <c r="B1670" s="486" t="s">
        <v>813</v>
      </c>
      <c r="C1670" s="215"/>
      <c r="D1670" s="223" t="s">
        <v>119</v>
      </c>
      <c r="E1670" s="212"/>
      <c r="F1670" s="212">
        <v>113440</v>
      </c>
    </row>
    <row r="1671" spans="1:6" s="25" customFormat="1" ht="21.75" customHeight="1">
      <c r="A1671" s="209"/>
      <c r="B1671" s="486" t="s">
        <v>814</v>
      </c>
      <c r="C1671" s="215"/>
      <c r="D1671" s="223" t="s">
        <v>119</v>
      </c>
      <c r="E1671" s="212"/>
      <c r="F1671" s="212">
        <v>138000</v>
      </c>
    </row>
    <row r="1672" spans="1:6" s="25" customFormat="1" ht="21.75" customHeight="1">
      <c r="A1672" s="209"/>
      <c r="B1672" s="486" t="s">
        <v>815</v>
      </c>
      <c r="C1672" s="215"/>
      <c r="D1672" s="223" t="s">
        <v>119</v>
      </c>
      <c r="E1672" s="212"/>
      <c r="F1672" s="212">
        <v>182160</v>
      </c>
    </row>
    <row r="1673" spans="1:6" s="25" customFormat="1" ht="21.75" customHeight="1">
      <c r="A1673" s="209"/>
      <c r="B1673" s="486" t="s">
        <v>816</v>
      </c>
      <c r="C1673" s="215"/>
      <c r="D1673" s="223" t="s">
        <v>119</v>
      </c>
      <c r="E1673" s="212"/>
      <c r="F1673" s="212">
        <v>285760</v>
      </c>
    </row>
    <row r="1674" spans="1:6" s="25" customFormat="1" ht="21.75" customHeight="1">
      <c r="A1674" s="209"/>
      <c r="B1674" s="486" t="s">
        <v>817</v>
      </c>
      <c r="C1674" s="215"/>
      <c r="D1674" s="223" t="s">
        <v>119</v>
      </c>
      <c r="E1674" s="212"/>
      <c r="F1674" s="212">
        <v>396000</v>
      </c>
    </row>
    <row r="1675" spans="1:6" s="25" customFormat="1" ht="21.75" customHeight="1">
      <c r="A1675" s="209"/>
      <c r="B1675" s="486" t="s">
        <v>818</v>
      </c>
      <c r="C1675" s="215"/>
      <c r="D1675" s="223" t="s">
        <v>119</v>
      </c>
      <c r="E1675" s="212"/>
      <c r="F1675" s="212">
        <v>423120</v>
      </c>
    </row>
    <row r="1676" spans="1:6" s="25" customFormat="1" ht="21.75" customHeight="1">
      <c r="A1676" s="209"/>
      <c r="B1676" s="486" t="s">
        <v>819</v>
      </c>
      <c r="C1676" s="215"/>
      <c r="D1676" s="223" t="s">
        <v>119</v>
      </c>
      <c r="E1676" s="212"/>
      <c r="F1676" s="212">
        <v>544000</v>
      </c>
    </row>
    <row r="1677" spans="1:6" s="25" customFormat="1" ht="36">
      <c r="A1677" s="209" t="s">
        <v>659</v>
      </c>
      <c r="B1677" s="494" t="s">
        <v>425</v>
      </c>
      <c r="C1677" s="250" t="s">
        <v>552</v>
      </c>
      <c r="D1677" s="223"/>
      <c r="E1677" s="212"/>
      <c r="F1677" s="212"/>
    </row>
    <row r="1678" spans="1:6" s="25" customFormat="1" ht="21.75" customHeight="1">
      <c r="A1678" s="209"/>
      <c r="B1678" s="486" t="s">
        <v>820</v>
      </c>
      <c r="C1678" s="215"/>
      <c r="D1678" s="223" t="s">
        <v>155</v>
      </c>
      <c r="E1678" s="212"/>
      <c r="F1678" s="212">
        <v>22000</v>
      </c>
    </row>
    <row r="1679" spans="1:6" s="25" customFormat="1" ht="21.75" customHeight="1">
      <c r="A1679" s="209"/>
      <c r="B1679" s="486" t="s">
        <v>821</v>
      </c>
      <c r="C1679" s="215"/>
      <c r="D1679" s="223" t="s">
        <v>119</v>
      </c>
      <c r="E1679" s="212"/>
      <c r="F1679" s="212">
        <v>38800</v>
      </c>
    </row>
    <row r="1680" spans="1:6" s="25" customFormat="1" ht="21.75" customHeight="1">
      <c r="A1680" s="209"/>
      <c r="B1680" s="486" t="s">
        <v>822</v>
      </c>
      <c r="C1680" s="215"/>
      <c r="D1680" s="223" t="s">
        <v>119</v>
      </c>
      <c r="E1680" s="212"/>
      <c r="F1680" s="212">
        <v>58160</v>
      </c>
    </row>
    <row r="1681" spans="1:6" s="25" customFormat="1" ht="21.75" customHeight="1">
      <c r="A1681" s="209"/>
      <c r="B1681" s="486" t="s">
        <v>823</v>
      </c>
      <c r="C1681" s="215"/>
      <c r="D1681" s="223" t="s">
        <v>119</v>
      </c>
      <c r="E1681" s="212"/>
      <c r="F1681" s="212">
        <v>143600</v>
      </c>
    </row>
    <row r="1682" spans="1:6" s="25" customFormat="1" ht="21.75" customHeight="1">
      <c r="A1682" s="209"/>
      <c r="B1682" s="486" t="s">
        <v>824</v>
      </c>
      <c r="C1682" s="215"/>
      <c r="D1682" s="223" t="s">
        <v>119</v>
      </c>
      <c r="E1682" s="212"/>
      <c r="F1682" s="212">
        <v>224560</v>
      </c>
    </row>
    <row r="1683" spans="1:6" s="25" customFormat="1" ht="21.75" customHeight="1">
      <c r="A1683" s="209"/>
      <c r="B1683" s="486" t="s">
        <v>825</v>
      </c>
      <c r="C1683" s="215"/>
      <c r="D1683" s="223" t="s">
        <v>119</v>
      </c>
      <c r="E1683" s="212"/>
      <c r="F1683" s="212">
        <v>480000</v>
      </c>
    </row>
    <row r="1684" spans="1:6" s="25" customFormat="1" ht="21.75" customHeight="1">
      <c r="A1684" s="209"/>
      <c r="B1684" s="486" t="s">
        <v>826</v>
      </c>
      <c r="C1684" s="215"/>
      <c r="D1684" s="223" t="s">
        <v>119</v>
      </c>
      <c r="E1684" s="212"/>
      <c r="F1684" s="212">
        <v>672000</v>
      </c>
    </row>
    <row r="1685" spans="1:6" s="25" customFormat="1" ht="36">
      <c r="A1685" s="209" t="s">
        <v>660</v>
      </c>
      <c r="B1685" s="488" t="s">
        <v>426</v>
      </c>
      <c r="C1685" s="250" t="s">
        <v>552</v>
      </c>
      <c r="D1685" s="223"/>
      <c r="E1685" s="212"/>
      <c r="F1685" s="212"/>
    </row>
    <row r="1686" spans="1:6" s="25" customFormat="1" ht="21.75" customHeight="1">
      <c r="A1686" s="209"/>
      <c r="B1686" s="486" t="s">
        <v>806</v>
      </c>
      <c r="C1686" s="215"/>
      <c r="D1686" s="223" t="s">
        <v>155</v>
      </c>
      <c r="E1686" s="212"/>
      <c r="F1686" s="212">
        <v>20800</v>
      </c>
    </row>
    <row r="1687" spans="1:6" s="25" customFormat="1" ht="21.75" customHeight="1">
      <c r="A1687" s="209"/>
      <c r="B1687" s="486" t="s">
        <v>807</v>
      </c>
      <c r="C1687" s="215"/>
      <c r="D1687" s="223" t="s">
        <v>119</v>
      </c>
      <c r="E1687" s="212"/>
      <c r="F1687" s="212">
        <v>22320</v>
      </c>
    </row>
    <row r="1688" spans="1:6" s="25" customFormat="1" ht="21.75" customHeight="1">
      <c r="A1688" s="209"/>
      <c r="B1688" s="486" t="s">
        <v>808</v>
      </c>
      <c r="C1688" s="215"/>
      <c r="D1688" s="223" t="s">
        <v>119</v>
      </c>
      <c r="E1688" s="212"/>
      <c r="F1688" s="212">
        <v>36000</v>
      </c>
    </row>
    <row r="1689" spans="1:6" s="25" customFormat="1" ht="21.75" customHeight="1">
      <c r="A1689" s="209"/>
      <c r="B1689" s="486" t="s">
        <v>809</v>
      </c>
      <c r="C1689" s="215"/>
      <c r="D1689" s="223" t="s">
        <v>119</v>
      </c>
      <c r="E1689" s="212"/>
      <c r="F1689" s="212">
        <v>39920</v>
      </c>
    </row>
    <row r="1690" spans="1:6" s="25" customFormat="1" ht="21.75" customHeight="1">
      <c r="A1690" s="209"/>
      <c r="B1690" s="486" t="s">
        <v>810</v>
      </c>
      <c r="C1690" s="215"/>
      <c r="D1690" s="223" t="s">
        <v>119</v>
      </c>
      <c r="E1690" s="212"/>
      <c r="F1690" s="212">
        <v>48560</v>
      </c>
    </row>
    <row r="1691" spans="1:6" s="25" customFormat="1" ht="21.75" customHeight="1">
      <c r="A1691" s="209"/>
      <c r="B1691" s="486" t="s">
        <v>811</v>
      </c>
      <c r="C1691" s="215"/>
      <c r="D1691" s="223" t="s">
        <v>119</v>
      </c>
      <c r="E1691" s="212"/>
      <c r="F1691" s="212">
        <v>55920</v>
      </c>
    </row>
    <row r="1692" spans="1:6" s="25" customFormat="1" ht="21.75" customHeight="1">
      <c r="A1692" s="209"/>
      <c r="B1692" s="486" t="s">
        <v>812</v>
      </c>
      <c r="C1692" s="215"/>
      <c r="D1692" s="223" t="s">
        <v>119</v>
      </c>
      <c r="E1692" s="212"/>
      <c r="F1692" s="212">
        <v>100000</v>
      </c>
    </row>
    <row r="1693" spans="1:6" s="25" customFormat="1" ht="21.75" customHeight="1">
      <c r="A1693" s="209"/>
      <c r="B1693" s="486" t="s">
        <v>813</v>
      </c>
      <c r="C1693" s="215"/>
      <c r="D1693" s="223" t="s">
        <v>119</v>
      </c>
      <c r="E1693" s="212"/>
      <c r="F1693" s="212">
        <v>127600</v>
      </c>
    </row>
    <row r="1694" spans="1:6" s="25" customFormat="1" ht="21.75" customHeight="1">
      <c r="A1694" s="209"/>
      <c r="B1694" s="486" t="s">
        <v>814</v>
      </c>
      <c r="C1694" s="215"/>
      <c r="D1694" s="223" t="s">
        <v>119</v>
      </c>
      <c r="E1694" s="212"/>
      <c r="F1694" s="212">
        <v>155200</v>
      </c>
    </row>
    <row r="1695" spans="1:6" s="25" customFormat="1" ht="21.75" customHeight="1">
      <c r="A1695" s="209"/>
      <c r="B1695" s="486" t="s">
        <v>815</v>
      </c>
      <c r="C1695" s="215"/>
      <c r="D1695" s="223" t="s">
        <v>119</v>
      </c>
      <c r="E1695" s="212"/>
      <c r="F1695" s="212">
        <v>206400</v>
      </c>
    </row>
    <row r="1696" spans="1:6" s="25" customFormat="1" ht="35.25" customHeight="1">
      <c r="A1696" s="209" t="s">
        <v>664</v>
      </c>
      <c r="B1696" s="494" t="s">
        <v>427</v>
      </c>
      <c r="C1696" s="250" t="s">
        <v>552</v>
      </c>
      <c r="D1696" s="223"/>
      <c r="E1696" s="212"/>
      <c r="F1696" s="212"/>
    </row>
    <row r="1697" spans="1:6" s="25" customFormat="1" ht="21" customHeight="1">
      <c r="A1697" s="209"/>
      <c r="B1697" s="486" t="s">
        <v>820</v>
      </c>
      <c r="C1697" s="215"/>
      <c r="D1697" s="223" t="s">
        <v>155</v>
      </c>
      <c r="E1697" s="212"/>
      <c r="F1697" s="212">
        <v>24240</v>
      </c>
    </row>
    <row r="1698" spans="1:6" s="25" customFormat="1" ht="21" customHeight="1">
      <c r="A1698" s="209"/>
      <c r="B1698" s="486" t="s">
        <v>821</v>
      </c>
      <c r="C1698" s="215"/>
      <c r="D1698" s="223" t="s">
        <v>119</v>
      </c>
      <c r="E1698" s="212"/>
      <c r="F1698" s="212">
        <v>41680</v>
      </c>
    </row>
    <row r="1699" spans="1:6" s="25" customFormat="1" ht="21" customHeight="1">
      <c r="A1699" s="209"/>
      <c r="B1699" s="486" t="s">
        <v>822</v>
      </c>
      <c r="C1699" s="215"/>
      <c r="D1699" s="223" t="s">
        <v>119</v>
      </c>
      <c r="E1699" s="212"/>
      <c r="F1699" s="212">
        <v>61920</v>
      </c>
    </row>
    <row r="1700" spans="1:6" s="25" customFormat="1" ht="21" customHeight="1">
      <c r="A1700" s="209"/>
      <c r="B1700" s="486" t="s">
        <v>823</v>
      </c>
      <c r="C1700" s="215"/>
      <c r="D1700" s="223" t="s">
        <v>119</v>
      </c>
      <c r="E1700" s="212"/>
      <c r="F1700" s="212">
        <v>164000</v>
      </c>
    </row>
    <row r="1701" spans="1:6" s="25" customFormat="1" ht="21" customHeight="1">
      <c r="A1701" s="209"/>
      <c r="B1701" s="486" t="s">
        <v>824</v>
      </c>
      <c r="C1701" s="215"/>
      <c r="D1701" s="223" t="s">
        <v>155</v>
      </c>
      <c r="E1701" s="212"/>
      <c r="F1701" s="212">
        <v>252000</v>
      </c>
    </row>
    <row r="1702" spans="1:6" s="25" customFormat="1" ht="21.75" customHeight="1">
      <c r="A1702" s="209">
        <v>10</v>
      </c>
      <c r="B1702" s="620" t="s">
        <v>126</v>
      </c>
      <c r="C1702" s="609"/>
      <c r="D1702" s="621"/>
      <c r="E1702" s="606"/>
      <c r="F1702" s="606"/>
    </row>
    <row r="1703" spans="1:6" s="25" customFormat="1" ht="21.75" customHeight="1">
      <c r="A1703" s="209"/>
      <c r="B1703" s="287" t="s">
        <v>515</v>
      </c>
      <c r="C1703" s="215"/>
      <c r="D1703" s="229" t="s">
        <v>40</v>
      </c>
      <c r="E1703" s="212"/>
      <c r="F1703" s="212">
        <v>3410000</v>
      </c>
    </row>
    <row r="1704" spans="1:6" s="25" customFormat="1" ht="21.75" customHeight="1">
      <c r="A1704" s="209"/>
      <c r="B1704" s="287" t="s">
        <v>516</v>
      </c>
      <c r="C1704" s="215"/>
      <c r="D1704" s="207" t="s">
        <v>119</v>
      </c>
      <c r="E1704" s="212"/>
      <c r="F1704" s="212">
        <v>7340000</v>
      </c>
    </row>
    <row r="1705" spans="1:6" s="25" customFormat="1" ht="21.75" customHeight="1">
      <c r="A1705" s="209"/>
      <c r="B1705" s="287" t="s">
        <v>517</v>
      </c>
      <c r="C1705" s="215"/>
      <c r="D1705" s="207" t="s">
        <v>119</v>
      </c>
      <c r="E1705" s="212"/>
      <c r="F1705" s="212">
        <v>10230000</v>
      </c>
    </row>
    <row r="1706" spans="1:6" s="25" customFormat="1" ht="21.75" customHeight="1">
      <c r="A1706" s="209"/>
      <c r="B1706" s="287" t="s">
        <v>518</v>
      </c>
      <c r="C1706" s="215"/>
      <c r="D1706" s="207" t="s">
        <v>119</v>
      </c>
      <c r="E1706" s="212"/>
      <c r="F1706" s="212">
        <v>12780000</v>
      </c>
    </row>
    <row r="1707" spans="1:6" s="25" customFormat="1" ht="21.75" customHeight="1">
      <c r="A1707" s="209"/>
      <c r="B1707" s="287" t="s">
        <v>519</v>
      </c>
      <c r="C1707" s="215"/>
      <c r="D1707" s="207" t="s">
        <v>119</v>
      </c>
      <c r="E1707" s="212"/>
      <c r="F1707" s="212">
        <v>15330000</v>
      </c>
    </row>
    <row r="1708" spans="1:6" s="25" customFormat="1" ht="21.75" customHeight="1">
      <c r="A1708" s="209"/>
      <c r="B1708" s="287" t="s">
        <v>520</v>
      </c>
      <c r="C1708" s="215"/>
      <c r="D1708" s="207" t="s">
        <v>119</v>
      </c>
      <c r="E1708" s="212"/>
      <c r="F1708" s="212">
        <v>3780000</v>
      </c>
    </row>
    <row r="1709" spans="1:6" s="25" customFormat="1" ht="21.75" customHeight="1">
      <c r="A1709" s="209"/>
      <c r="B1709" s="287" t="s">
        <v>521</v>
      </c>
      <c r="C1709" s="215"/>
      <c r="D1709" s="207" t="s">
        <v>119</v>
      </c>
      <c r="E1709" s="212"/>
      <c r="F1709" s="212">
        <v>7570000</v>
      </c>
    </row>
    <row r="1710" spans="1:6" s="25" customFormat="1" ht="21.75" customHeight="1">
      <c r="A1710" s="209"/>
      <c r="B1710" s="287" t="s">
        <v>522</v>
      </c>
      <c r="C1710" s="215"/>
      <c r="D1710" s="207" t="s">
        <v>119</v>
      </c>
      <c r="E1710" s="212"/>
      <c r="F1710" s="212">
        <v>10740000</v>
      </c>
    </row>
    <row r="1711" spans="1:6" s="25" customFormat="1" ht="21.75" customHeight="1">
      <c r="A1711" s="209"/>
      <c r="B1711" s="287" t="s">
        <v>523</v>
      </c>
      <c r="C1711" s="215"/>
      <c r="D1711" s="207" t="s">
        <v>119</v>
      </c>
      <c r="E1711" s="212"/>
      <c r="F1711" s="212">
        <v>14130000</v>
      </c>
    </row>
    <row r="1712" spans="1:6" s="25" customFormat="1" ht="21.75" customHeight="1">
      <c r="A1712" s="209"/>
      <c r="B1712" s="287" t="s">
        <v>524</v>
      </c>
      <c r="C1712" s="215"/>
      <c r="D1712" s="207" t="s">
        <v>119</v>
      </c>
      <c r="E1712" s="212"/>
      <c r="F1712" s="212">
        <v>16590000</v>
      </c>
    </row>
    <row r="1713" spans="1:6" s="25" customFormat="1" ht="21">
      <c r="A1713" s="181" t="s">
        <v>697</v>
      </c>
      <c r="B1713" s="358" t="s">
        <v>733</v>
      </c>
      <c r="C1713" s="142"/>
      <c r="D1713" s="139"/>
      <c r="E1713" s="139"/>
      <c r="F1713" s="139"/>
    </row>
    <row r="1714" spans="1:6" s="25" customFormat="1" ht="41.25" customHeight="1">
      <c r="A1714" s="909">
        <v>1</v>
      </c>
      <c r="B1714" s="1171" t="s">
        <v>2086</v>
      </c>
      <c r="C1714" s="1172"/>
      <c r="D1714" s="1172"/>
      <c r="E1714" s="1172"/>
      <c r="F1714" s="1173"/>
    </row>
    <row r="1715" spans="1:6" s="25" customFormat="1" ht="29.25" customHeight="1">
      <c r="A1715" s="909" t="s">
        <v>694</v>
      </c>
      <c r="B1715" s="910" t="s">
        <v>2061</v>
      </c>
      <c r="C1715" s="913" t="s">
        <v>288</v>
      </c>
      <c r="D1715" s="912"/>
      <c r="E1715" s="912"/>
      <c r="F1715" s="911"/>
    </row>
    <row r="1716" spans="1:6" s="25" customFormat="1" ht="23.25" customHeight="1">
      <c r="A1716" s="909"/>
      <c r="B1716" s="910" t="s">
        <v>2062</v>
      </c>
      <c r="C1716" s="78"/>
      <c r="D1716" s="912"/>
      <c r="E1716" s="912"/>
      <c r="F1716" s="911"/>
    </row>
    <row r="1717" spans="1:6" s="25" customFormat="1" ht="21">
      <c r="A1717" s="56"/>
      <c r="B1717" s="57" t="s">
        <v>2063</v>
      </c>
      <c r="C1717" s="78" t="s">
        <v>179</v>
      </c>
      <c r="D1717" s="58" t="s">
        <v>162</v>
      </c>
      <c r="E1717" s="59"/>
      <c r="F1717" s="59">
        <v>2000000</v>
      </c>
    </row>
    <row r="1718" spans="1:6" s="25" customFormat="1" ht="21">
      <c r="A1718" s="56"/>
      <c r="B1718" s="57" t="s">
        <v>2064</v>
      </c>
      <c r="C1718" s="78" t="s">
        <v>179</v>
      </c>
      <c r="D1718" s="58" t="s">
        <v>162</v>
      </c>
      <c r="E1718" s="59"/>
      <c r="F1718" s="59">
        <v>2190000</v>
      </c>
    </row>
    <row r="1719" spans="1:6" s="25" customFormat="1" ht="21">
      <c r="A1719" s="56"/>
      <c r="B1719" s="57" t="s">
        <v>2065</v>
      </c>
      <c r="C1719" s="78" t="s">
        <v>179</v>
      </c>
      <c r="D1719" s="58" t="s">
        <v>162</v>
      </c>
      <c r="E1719" s="59"/>
      <c r="F1719" s="59">
        <v>2560000</v>
      </c>
    </row>
    <row r="1720" spans="1:6" s="25" customFormat="1" ht="21">
      <c r="A1720" s="56"/>
      <c r="B1720" s="57" t="s">
        <v>2066</v>
      </c>
      <c r="C1720" s="78" t="s">
        <v>179</v>
      </c>
      <c r="D1720" s="58" t="s">
        <v>162</v>
      </c>
      <c r="E1720" s="59"/>
      <c r="F1720" s="59">
        <v>3110000</v>
      </c>
    </row>
    <row r="1721" spans="1:6" s="25" customFormat="1" ht="21">
      <c r="A1721" s="56"/>
      <c r="B1721" s="910" t="s">
        <v>2067</v>
      </c>
      <c r="C1721" s="78" t="s">
        <v>179</v>
      </c>
      <c r="D1721" s="58" t="s">
        <v>162</v>
      </c>
      <c r="E1721" s="59"/>
      <c r="F1721" s="59">
        <v>5200000</v>
      </c>
    </row>
    <row r="1722" spans="1:6" s="25" customFormat="1" ht="21">
      <c r="A1722" s="56"/>
      <c r="B1722" s="914" t="s">
        <v>2071</v>
      </c>
      <c r="C1722" s="78"/>
      <c r="D1722" s="58"/>
      <c r="E1722" s="59"/>
      <c r="F1722" s="59"/>
    </row>
    <row r="1723" spans="1:6" s="25" customFormat="1" ht="21">
      <c r="A1723" s="56"/>
      <c r="B1723" s="60" t="s">
        <v>2068</v>
      </c>
      <c r="C1723" s="78" t="s">
        <v>179</v>
      </c>
      <c r="D1723" s="61" t="s">
        <v>40</v>
      </c>
      <c r="E1723" s="59"/>
      <c r="F1723" s="59">
        <v>490000</v>
      </c>
    </row>
    <row r="1724" spans="1:6" s="25" customFormat="1" ht="21">
      <c r="A1724" s="56"/>
      <c r="B1724" s="60" t="s">
        <v>2069</v>
      </c>
      <c r="C1724" s="78" t="s">
        <v>179</v>
      </c>
      <c r="D1724" s="61" t="s">
        <v>40</v>
      </c>
      <c r="E1724" s="59"/>
      <c r="F1724" s="59">
        <v>620000</v>
      </c>
    </row>
    <row r="1725" spans="1:6" s="25" customFormat="1" ht="21">
      <c r="A1725" s="56"/>
      <c r="B1725" s="60" t="s">
        <v>2070</v>
      </c>
      <c r="C1725" s="78" t="s">
        <v>179</v>
      </c>
      <c r="D1725" s="61" t="s">
        <v>40</v>
      </c>
      <c r="E1725" s="59"/>
      <c r="F1725" s="59">
        <v>960000</v>
      </c>
    </row>
    <row r="1726" spans="1:6" s="25" customFormat="1" ht="21">
      <c r="A1726" s="56"/>
      <c r="B1726" s="914" t="s">
        <v>2072</v>
      </c>
      <c r="C1726" s="78"/>
      <c r="D1726" s="61"/>
      <c r="E1726" s="59"/>
      <c r="F1726" s="59"/>
    </row>
    <row r="1727" spans="1:6" s="25" customFormat="1" ht="21">
      <c r="A1727" s="56"/>
      <c r="B1727" s="60" t="s">
        <v>2073</v>
      </c>
      <c r="C1727" s="78" t="s">
        <v>179</v>
      </c>
      <c r="D1727" s="61" t="s">
        <v>40</v>
      </c>
      <c r="E1727" s="59"/>
      <c r="F1727" s="59">
        <v>640000</v>
      </c>
    </row>
    <row r="1728" spans="1:6" s="25" customFormat="1" ht="21">
      <c r="A1728" s="56"/>
      <c r="B1728" s="60" t="s">
        <v>2074</v>
      </c>
      <c r="C1728" s="78" t="s">
        <v>179</v>
      </c>
      <c r="D1728" s="61" t="s">
        <v>40</v>
      </c>
      <c r="E1728" s="59"/>
      <c r="F1728" s="59">
        <v>1340000</v>
      </c>
    </row>
    <row r="1729" spans="1:6" s="25" customFormat="1" ht="21">
      <c r="A1729" s="909" t="s">
        <v>659</v>
      </c>
      <c r="B1729" s="910" t="s">
        <v>2075</v>
      </c>
      <c r="C1729" s="913" t="s">
        <v>288</v>
      </c>
      <c r="D1729" s="61"/>
      <c r="E1729" s="59"/>
      <c r="F1729" s="59"/>
    </row>
    <row r="1730" spans="1:6" s="25" customFormat="1" ht="21">
      <c r="A1730" s="56"/>
      <c r="B1730" s="910" t="s">
        <v>2062</v>
      </c>
      <c r="C1730" s="78"/>
      <c r="D1730" s="61"/>
      <c r="E1730" s="59"/>
      <c r="F1730" s="59"/>
    </row>
    <row r="1731" spans="1:6" s="25" customFormat="1" ht="21">
      <c r="A1731" s="56"/>
      <c r="B1731" s="60" t="s">
        <v>2076</v>
      </c>
      <c r="C1731" s="78" t="s">
        <v>179</v>
      </c>
      <c r="D1731" s="61" t="s">
        <v>1760</v>
      </c>
      <c r="E1731" s="59"/>
      <c r="F1731" s="59">
        <v>2200000</v>
      </c>
    </row>
    <row r="1732" spans="1:6" s="25" customFormat="1" ht="21">
      <c r="A1732" s="56"/>
      <c r="B1732" s="60" t="s">
        <v>2079</v>
      </c>
      <c r="C1732" s="78" t="s">
        <v>179</v>
      </c>
      <c r="D1732" s="61" t="s">
        <v>1760</v>
      </c>
      <c r="E1732" s="59"/>
      <c r="F1732" s="59">
        <v>2300000</v>
      </c>
    </row>
    <row r="1733" spans="1:6" s="25" customFormat="1" ht="21">
      <c r="A1733" s="56"/>
      <c r="B1733" s="60" t="s">
        <v>2077</v>
      </c>
      <c r="C1733" s="78" t="s">
        <v>179</v>
      </c>
      <c r="D1733" s="61" t="s">
        <v>1760</v>
      </c>
      <c r="E1733" s="59"/>
      <c r="F1733" s="59">
        <v>2400000</v>
      </c>
    </row>
    <row r="1734" spans="1:6" s="25" customFormat="1" ht="21">
      <c r="A1734" s="56"/>
      <c r="B1734" s="60" t="s">
        <v>2078</v>
      </c>
      <c r="C1734" s="78" t="s">
        <v>179</v>
      </c>
      <c r="D1734" s="61" t="s">
        <v>1760</v>
      </c>
      <c r="E1734" s="59"/>
      <c r="F1734" s="59">
        <v>2500000</v>
      </c>
    </row>
    <row r="1735" spans="1:6" s="25" customFormat="1" ht="21">
      <c r="A1735" s="56"/>
      <c r="B1735" s="60" t="s">
        <v>2080</v>
      </c>
      <c r="C1735" s="78" t="s">
        <v>179</v>
      </c>
      <c r="D1735" s="61" t="s">
        <v>1760</v>
      </c>
      <c r="E1735" s="59"/>
      <c r="F1735" s="59">
        <v>3100000</v>
      </c>
    </row>
    <row r="1736" spans="1:6" s="25" customFormat="1" ht="21">
      <c r="A1736" s="56"/>
      <c r="B1736" s="914" t="s">
        <v>2071</v>
      </c>
      <c r="C1736" s="78"/>
      <c r="D1736" s="58"/>
      <c r="E1736" s="59"/>
      <c r="F1736" s="59"/>
    </row>
    <row r="1737" spans="1:6" s="25" customFormat="1" ht="21">
      <c r="A1737" s="56"/>
      <c r="B1737" s="60" t="s">
        <v>2081</v>
      </c>
      <c r="C1737" s="78" t="s">
        <v>179</v>
      </c>
      <c r="D1737" s="61" t="s">
        <v>40</v>
      </c>
      <c r="E1737" s="59"/>
      <c r="F1737" s="59">
        <v>680000</v>
      </c>
    </row>
    <row r="1738" spans="1:6" s="25" customFormat="1" ht="21">
      <c r="A1738" s="56"/>
      <c r="B1738" s="60" t="s">
        <v>2082</v>
      </c>
      <c r="C1738" s="78" t="s">
        <v>179</v>
      </c>
      <c r="D1738" s="61" t="s">
        <v>40</v>
      </c>
      <c r="E1738" s="59"/>
      <c r="F1738" s="59">
        <v>720000</v>
      </c>
    </row>
    <row r="1739" spans="1:6" s="25" customFormat="1" ht="21">
      <c r="A1739" s="56"/>
      <c r="B1739" s="60" t="s">
        <v>2083</v>
      </c>
      <c r="C1739" s="78" t="s">
        <v>179</v>
      </c>
      <c r="D1739" s="61" t="s">
        <v>40</v>
      </c>
      <c r="E1739" s="59"/>
      <c r="F1739" s="59">
        <v>900000</v>
      </c>
    </row>
    <row r="1740" spans="1:6" s="25" customFormat="1" ht="21">
      <c r="A1740" s="56"/>
      <c r="B1740" s="914" t="s">
        <v>2072</v>
      </c>
      <c r="C1740" s="78"/>
      <c r="D1740" s="61"/>
      <c r="E1740" s="59"/>
      <c r="F1740" s="59"/>
    </row>
    <row r="1741" spans="1:6" s="25" customFormat="1" ht="21">
      <c r="A1741" s="56"/>
      <c r="B1741" s="60" t="s">
        <v>2084</v>
      </c>
      <c r="C1741" s="78" t="s">
        <v>179</v>
      </c>
      <c r="D1741" s="61" t="s">
        <v>40</v>
      </c>
      <c r="E1741" s="59"/>
      <c r="F1741" s="59">
        <v>1350000</v>
      </c>
    </row>
    <row r="1742" spans="1:6" s="25" customFormat="1" ht="21">
      <c r="A1742" s="56"/>
      <c r="B1742" s="60" t="s">
        <v>2085</v>
      </c>
      <c r="C1742" s="78" t="s">
        <v>179</v>
      </c>
      <c r="D1742" s="61" t="s">
        <v>40</v>
      </c>
      <c r="E1742" s="59"/>
      <c r="F1742" s="59">
        <v>1400000</v>
      </c>
    </row>
    <row r="1743" spans="1:6" s="42" customFormat="1" ht="45" customHeight="1">
      <c r="A1743" s="56">
        <v>2</v>
      </c>
      <c r="B1743" s="1140" t="s">
        <v>554</v>
      </c>
      <c r="C1743" s="984"/>
      <c r="D1743" s="984"/>
      <c r="E1743" s="984"/>
      <c r="F1743" s="985"/>
    </row>
    <row r="1744" spans="1:6" s="42" customFormat="1" ht="21.75" customHeight="1">
      <c r="A1744" s="70"/>
      <c r="B1744" s="346" t="s">
        <v>530</v>
      </c>
      <c r="C1744" s="206"/>
      <c r="D1744" s="206" t="s">
        <v>482</v>
      </c>
      <c r="E1744" s="206"/>
      <c r="F1744" s="347">
        <v>220000</v>
      </c>
    </row>
    <row r="1745" spans="1:6" s="42" customFormat="1" ht="21.75" customHeight="1">
      <c r="A1745" s="70"/>
      <c r="B1745" s="346" t="s">
        <v>531</v>
      </c>
      <c r="C1745" s="206"/>
      <c r="D1745" s="206" t="s">
        <v>482</v>
      </c>
      <c r="E1745" s="206"/>
      <c r="F1745" s="347">
        <v>556500</v>
      </c>
    </row>
    <row r="1746" spans="1:6" s="42" customFormat="1" ht="37.5">
      <c r="A1746" s="70"/>
      <c r="B1746" s="348" t="s">
        <v>532</v>
      </c>
      <c r="C1746" s="206"/>
      <c r="D1746" s="206" t="s">
        <v>483</v>
      </c>
      <c r="E1746" s="206"/>
      <c r="F1746" s="347">
        <v>1538900</v>
      </c>
    </row>
    <row r="1747" spans="1:6" s="42" customFormat="1" ht="21">
      <c r="A1747" s="70"/>
      <c r="B1747" s="346" t="s">
        <v>555</v>
      </c>
      <c r="C1747" s="206"/>
      <c r="D1747" s="206" t="s">
        <v>483</v>
      </c>
      <c r="E1747" s="206"/>
      <c r="F1747" s="347">
        <v>1225400</v>
      </c>
    </row>
    <row r="1748" spans="1:6" s="42" customFormat="1" ht="57" customHeight="1">
      <c r="A1748" s="70"/>
      <c r="B1748" s="348" t="s">
        <v>533</v>
      </c>
      <c r="C1748" s="206"/>
      <c r="D1748" s="206" t="s">
        <v>482</v>
      </c>
      <c r="E1748" s="206"/>
      <c r="F1748" s="347">
        <v>2695000</v>
      </c>
    </row>
    <row r="1749" spans="1:6" s="42" customFormat="1" ht="21.75" customHeight="1">
      <c r="A1749" s="70"/>
      <c r="B1749" s="346" t="s">
        <v>534</v>
      </c>
      <c r="C1749" s="206"/>
      <c r="D1749" s="206" t="s">
        <v>482</v>
      </c>
      <c r="E1749" s="206"/>
      <c r="F1749" s="347">
        <v>276100</v>
      </c>
    </row>
    <row r="1750" spans="1:6" s="42" customFormat="1" ht="21.75" customHeight="1">
      <c r="A1750" s="70"/>
      <c r="B1750" s="346" t="s">
        <v>529</v>
      </c>
      <c r="C1750" s="206"/>
      <c r="D1750" s="206" t="s">
        <v>482</v>
      </c>
      <c r="E1750" s="206"/>
      <c r="F1750" s="347">
        <v>336300</v>
      </c>
    </row>
    <row r="1751" spans="1:6" s="42" customFormat="1" ht="21.75" customHeight="1">
      <c r="A1751" s="181" t="s">
        <v>725</v>
      </c>
      <c r="B1751" s="500" t="s">
        <v>734</v>
      </c>
      <c r="C1751" s="489"/>
      <c r="D1751" s="489"/>
      <c r="E1751" s="489"/>
      <c r="F1751" s="490"/>
    </row>
    <row r="1752" spans="1:6" s="42" customFormat="1" ht="21.75" customHeight="1">
      <c r="A1752" s="207">
        <v>1</v>
      </c>
      <c r="B1752" s="299" t="s">
        <v>201</v>
      </c>
      <c r="C1752" s="259"/>
      <c r="D1752" s="239" t="s">
        <v>51</v>
      </c>
      <c r="E1752" s="260"/>
      <c r="F1752" s="260">
        <v>2800</v>
      </c>
    </row>
    <row r="1753" spans="1:6" s="42" customFormat="1" ht="21.75" customHeight="1">
      <c r="A1753" s="207">
        <v>2</v>
      </c>
      <c r="B1753" s="299" t="s">
        <v>110</v>
      </c>
      <c r="C1753" s="259"/>
      <c r="D1753" s="239" t="s">
        <v>119</v>
      </c>
      <c r="E1753" s="260"/>
      <c r="F1753" s="260">
        <v>1200</v>
      </c>
    </row>
    <row r="1754" spans="1:6" s="42" customFormat="1" ht="21.75" customHeight="1">
      <c r="A1754" s="207">
        <v>3</v>
      </c>
      <c r="B1754" s="299" t="s">
        <v>82</v>
      </c>
      <c r="C1754" s="259"/>
      <c r="D1754" s="239" t="s">
        <v>119</v>
      </c>
      <c r="E1754" s="260"/>
      <c r="F1754" s="260">
        <v>1400</v>
      </c>
    </row>
    <row r="1755" spans="1:6" s="42" customFormat="1" ht="21.75" customHeight="1">
      <c r="A1755" s="207">
        <v>4</v>
      </c>
      <c r="B1755" s="299" t="s">
        <v>165</v>
      </c>
      <c r="C1755" s="259"/>
      <c r="D1755" s="239" t="s">
        <v>119</v>
      </c>
      <c r="E1755" s="260"/>
      <c r="F1755" s="260">
        <v>2600</v>
      </c>
    </row>
    <row r="1756" spans="1:6" s="42" customFormat="1" ht="21.75" customHeight="1">
      <c r="A1756" s="207">
        <v>5</v>
      </c>
      <c r="B1756" s="224" t="s">
        <v>189</v>
      </c>
      <c r="C1756" s="215"/>
      <c r="D1756" s="207" t="s">
        <v>51</v>
      </c>
      <c r="E1756" s="212"/>
      <c r="F1756" s="212">
        <v>29000</v>
      </c>
    </row>
    <row r="1757" spans="1:6" s="42" customFormat="1" ht="21.75" customHeight="1">
      <c r="A1757" s="207">
        <v>6</v>
      </c>
      <c r="B1757" s="224" t="s">
        <v>78</v>
      </c>
      <c r="C1757" s="215"/>
      <c r="D1757" s="207" t="s">
        <v>51</v>
      </c>
      <c r="E1757" s="212"/>
      <c r="F1757" s="212">
        <v>42000</v>
      </c>
    </row>
    <row r="1758" spans="1:6" s="42" customFormat="1" ht="21.75" customHeight="1">
      <c r="A1758" s="207">
        <v>7</v>
      </c>
      <c r="B1758" s="224" t="s">
        <v>1190</v>
      </c>
      <c r="C1758" s="215"/>
      <c r="D1758" s="207" t="s">
        <v>51</v>
      </c>
      <c r="E1758" s="212"/>
      <c r="F1758" s="212">
        <v>18000</v>
      </c>
    </row>
    <row r="1759" spans="1:6" s="42" customFormat="1" ht="21.75" customHeight="1">
      <c r="A1759" s="207">
        <v>8</v>
      </c>
      <c r="B1759" s="224" t="s">
        <v>89</v>
      </c>
      <c r="C1759" s="222"/>
      <c r="D1759" s="207" t="s">
        <v>119</v>
      </c>
      <c r="E1759" s="212"/>
      <c r="F1759" s="212">
        <v>16000</v>
      </c>
    </row>
    <row r="1760" spans="1:6" s="42" customFormat="1" ht="21.75" customHeight="1">
      <c r="A1760" s="207">
        <v>9</v>
      </c>
      <c r="B1760" s="224" t="s">
        <v>32</v>
      </c>
      <c r="C1760" s="222"/>
      <c r="D1760" s="207" t="s">
        <v>119</v>
      </c>
      <c r="E1760" s="212"/>
      <c r="F1760" s="212">
        <v>18000</v>
      </c>
    </row>
    <row r="1761" spans="1:6" s="42" customFormat="1" ht="21.75" customHeight="1">
      <c r="A1761" s="207">
        <v>10</v>
      </c>
      <c r="B1761" s="224" t="s">
        <v>75</v>
      </c>
      <c r="C1761" s="222"/>
      <c r="D1761" s="207" t="s">
        <v>119</v>
      </c>
      <c r="E1761" s="212"/>
      <c r="F1761" s="212">
        <v>35000</v>
      </c>
    </row>
    <row r="1762" spans="1:6" s="42" customFormat="1" ht="21.75" customHeight="1">
      <c r="A1762" s="207">
        <v>11</v>
      </c>
      <c r="B1762" s="224" t="s">
        <v>35</v>
      </c>
      <c r="C1762" s="222"/>
      <c r="D1762" s="207" t="s">
        <v>119</v>
      </c>
      <c r="E1762" s="212"/>
      <c r="F1762" s="212">
        <v>65000</v>
      </c>
    </row>
    <row r="1763" spans="1:6" s="42" customFormat="1" ht="21.75" customHeight="1">
      <c r="A1763" s="207">
        <v>12</v>
      </c>
      <c r="B1763" s="224" t="s">
        <v>117</v>
      </c>
      <c r="C1763" s="222"/>
      <c r="D1763" s="207" t="s">
        <v>119</v>
      </c>
      <c r="E1763" s="212"/>
      <c r="F1763" s="212">
        <v>26600</v>
      </c>
    </row>
    <row r="1764" spans="1:6" s="42" customFormat="1" ht="21.75" customHeight="1">
      <c r="A1764" s="207">
        <v>13</v>
      </c>
      <c r="B1764" s="224" t="s">
        <v>38</v>
      </c>
      <c r="C1764" s="222"/>
      <c r="D1764" s="207" t="s">
        <v>119</v>
      </c>
      <c r="E1764" s="212"/>
      <c r="F1764" s="212">
        <v>36800</v>
      </c>
    </row>
    <row r="1765" spans="1:6" s="42" customFormat="1" ht="21.75" customHeight="1">
      <c r="A1765" s="207">
        <v>14</v>
      </c>
      <c r="B1765" s="224" t="s">
        <v>47</v>
      </c>
      <c r="C1765" s="222"/>
      <c r="D1765" s="207" t="s">
        <v>6</v>
      </c>
      <c r="E1765" s="212"/>
      <c r="F1765" s="212">
        <v>1000</v>
      </c>
    </row>
    <row r="1766" spans="1:6" s="42" customFormat="1" ht="21.75" customHeight="1">
      <c r="A1766" s="207">
        <v>15</v>
      </c>
      <c r="B1766" s="224" t="s">
        <v>1191</v>
      </c>
      <c r="C1766" s="222"/>
      <c r="D1766" s="207" t="s">
        <v>51</v>
      </c>
      <c r="E1766" s="212"/>
      <c r="F1766" s="212">
        <v>19000</v>
      </c>
    </row>
    <row r="1767" spans="1:6" s="42" customFormat="1" ht="21.75" customHeight="1">
      <c r="A1767" s="207">
        <v>16</v>
      </c>
      <c r="B1767" s="224" t="s">
        <v>121</v>
      </c>
      <c r="C1767" s="222"/>
      <c r="D1767" s="207" t="s">
        <v>119</v>
      </c>
      <c r="E1767" s="212"/>
      <c r="F1767" s="212">
        <v>20000</v>
      </c>
    </row>
    <row r="1768" spans="1:6" s="42" customFormat="1" ht="21.75" customHeight="1">
      <c r="A1768" s="207">
        <v>17</v>
      </c>
      <c r="B1768" s="224" t="s">
        <v>55</v>
      </c>
      <c r="C1768" s="222"/>
      <c r="D1768" s="207" t="s">
        <v>31</v>
      </c>
      <c r="E1768" s="212"/>
      <c r="F1768" s="212">
        <v>60000</v>
      </c>
    </row>
    <row r="1769" spans="1:6" s="42" customFormat="1" ht="21.75" customHeight="1">
      <c r="A1769" s="207">
        <v>18</v>
      </c>
      <c r="B1769" s="224" t="s">
        <v>56</v>
      </c>
      <c r="C1769" s="222"/>
      <c r="D1769" s="207" t="s">
        <v>31</v>
      </c>
      <c r="E1769" s="212"/>
      <c r="F1769" s="212">
        <v>70000</v>
      </c>
    </row>
    <row r="1770" spans="1:6" s="42" customFormat="1" ht="21.75" customHeight="1">
      <c r="A1770" s="207">
        <v>19</v>
      </c>
      <c r="B1770" s="224" t="s">
        <v>966</v>
      </c>
      <c r="C1770" s="222"/>
      <c r="D1770" s="207" t="s">
        <v>340</v>
      </c>
      <c r="E1770" s="212"/>
      <c r="F1770" s="212">
        <v>60000</v>
      </c>
    </row>
    <row r="1771" spans="1:6" s="42" customFormat="1" ht="21.75" customHeight="1">
      <c r="A1771" s="207">
        <v>20</v>
      </c>
      <c r="B1771" s="224" t="s">
        <v>81</v>
      </c>
      <c r="C1771" s="215"/>
      <c r="D1771" s="207" t="s">
        <v>51</v>
      </c>
      <c r="E1771" s="212"/>
      <c r="F1771" s="212">
        <v>47000</v>
      </c>
    </row>
    <row r="1772" spans="1:6" s="42" customFormat="1" ht="21.75" customHeight="1">
      <c r="A1772" s="207">
        <v>21</v>
      </c>
      <c r="B1772" s="224" t="s">
        <v>72</v>
      </c>
      <c r="C1772" s="215"/>
      <c r="D1772" s="207" t="s">
        <v>51</v>
      </c>
      <c r="E1772" s="212"/>
      <c r="F1772" s="212">
        <v>100000</v>
      </c>
    </row>
    <row r="1773" spans="1:6" s="42" customFormat="1" ht="40.5" customHeight="1">
      <c r="A1773" s="255">
        <v>22</v>
      </c>
      <c r="B1773" s="1083" t="s">
        <v>975</v>
      </c>
      <c r="C1773" s="1083"/>
      <c r="D1773" s="1083"/>
      <c r="E1773" s="1083"/>
      <c r="F1773" s="1083"/>
    </row>
    <row r="1774" spans="1:6" s="42" customFormat="1" ht="21.75" customHeight="1">
      <c r="A1774" s="229" t="s">
        <v>694</v>
      </c>
      <c r="B1774" s="300" t="s">
        <v>1567</v>
      </c>
      <c r="C1774" s="301" t="s">
        <v>493</v>
      </c>
      <c r="D1774" s="301" t="s">
        <v>53</v>
      </c>
      <c r="E1774" s="445"/>
      <c r="F1774" s="302">
        <v>22000</v>
      </c>
    </row>
    <row r="1775" spans="1:6" s="42" customFormat="1" ht="21.75" customHeight="1">
      <c r="A1775" s="229" t="s">
        <v>695</v>
      </c>
      <c r="B1775" s="300" t="s">
        <v>1568</v>
      </c>
      <c r="C1775" s="301" t="s">
        <v>493</v>
      </c>
      <c r="D1775" s="301" t="s">
        <v>53</v>
      </c>
      <c r="E1775" s="445"/>
      <c r="F1775" s="302">
        <v>47000</v>
      </c>
    </row>
    <row r="1776" spans="1:6" s="42" customFormat="1" ht="58.5" customHeight="1">
      <c r="A1776" s="255">
        <v>23</v>
      </c>
      <c r="B1776" s="1084" t="s">
        <v>2154</v>
      </c>
      <c r="C1776" s="1085"/>
      <c r="D1776" s="1085"/>
      <c r="E1776" s="1085"/>
      <c r="F1776" s="1086"/>
    </row>
    <row r="1777" spans="1:6" s="42" customFormat="1" ht="21.75" customHeight="1">
      <c r="A1777" s="229"/>
      <c r="B1777" s="801" t="s">
        <v>1922</v>
      </c>
      <c r="C1777" s="301"/>
      <c r="D1777" s="301"/>
      <c r="E1777" s="445"/>
      <c r="F1777" s="302"/>
    </row>
    <row r="1778" spans="1:6" s="42" customFormat="1" ht="21.75" customHeight="1">
      <c r="A1778" s="229" t="s">
        <v>694</v>
      </c>
      <c r="B1778" s="300" t="s">
        <v>790</v>
      </c>
      <c r="C1778" s="301"/>
      <c r="D1778" s="301" t="s">
        <v>53</v>
      </c>
      <c r="E1778" s="420"/>
      <c r="F1778" s="420">
        <v>16400</v>
      </c>
    </row>
    <row r="1779" spans="1:6" s="42" customFormat="1" ht="21.75" customHeight="1">
      <c r="A1779" s="229" t="s">
        <v>695</v>
      </c>
      <c r="B1779" s="300" t="s">
        <v>1163</v>
      </c>
      <c r="C1779" s="301"/>
      <c r="D1779" s="301" t="s">
        <v>53</v>
      </c>
      <c r="E1779" s="420"/>
      <c r="F1779" s="420">
        <v>18700</v>
      </c>
    </row>
    <row r="1780" spans="1:6" s="42" customFormat="1" ht="21.75" customHeight="1">
      <c r="A1780" s="229" t="s">
        <v>699</v>
      </c>
      <c r="B1780" s="300" t="s">
        <v>1164</v>
      </c>
      <c r="C1780" s="301"/>
      <c r="D1780" s="301" t="s">
        <v>53</v>
      </c>
      <c r="E1780" s="420"/>
      <c r="F1780" s="420">
        <v>20900</v>
      </c>
    </row>
    <row r="1781" spans="1:6" s="42" customFormat="1" ht="21.75" customHeight="1">
      <c r="A1781" s="229" t="s">
        <v>700</v>
      </c>
      <c r="B1781" s="300" t="s">
        <v>1165</v>
      </c>
      <c r="C1781" s="301"/>
      <c r="D1781" s="301" t="s">
        <v>53</v>
      </c>
      <c r="E1781" s="420"/>
      <c r="F1781" s="420">
        <v>23100</v>
      </c>
    </row>
    <row r="1782" spans="1:6" s="42" customFormat="1" ht="21.75" customHeight="1">
      <c r="A1782" s="229" t="s">
        <v>701</v>
      </c>
      <c r="B1782" s="300" t="s">
        <v>1166</v>
      </c>
      <c r="C1782" s="301"/>
      <c r="D1782" s="301" t="s">
        <v>53</v>
      </c>
      <c r="E1782" s="420"/>
      <c r="F1782" s="420">
        <v>28600</v>
      </c>
    </row>
    <row r="1783" spans="1:6" s="42" customFormat="1" ht="21.75" customHeight="1">
      <c r="A1783" s="229" t="s">
        <v>702</v>
      </c>
      <c r="B1783" s="300" t="s">
        <v>1167</v>
      </c>
      <c r="C1783" s="301"/>
      <c r="D1783" s="301" t="s">
        <v>53</v>
      </c>
      <c r="E1783" s="420"/>
      <c r="F1783" s="420">
        <v>31700</v>
      </c>
    </row>
    <row r="1784" spans="1:6" s="42" customFormat="1" ht="21.75" customHeight="1">
      <c r="A1784" s="229" t="s">
        <v>703</v>
      </c>
      <c r="B1784" s="300" t="s">
        <v>1168</v>
      </c>
      <c r="C1784" s="301"/>
      <c r="D1784" s="301" t="s">
        <v>53</v>
      </c>
      <c r="E1784" s="420"/>
      <c r="F1784" s="420">
        <v>37900</v>
      </c>
    </row>
    <row r="1785" spans="1:6" s="42" customFormat="1" ht="21.75" customHeight="1">
      <c r="A1785" s="229" t="s">
        <v>704</v>
      </c>
      <c r="B1785" s="300" t="s">
        <v>1169</v>
      </c>
      <c r="C1785" s="301"/>
      <c r="D1785" s="301" t="s">
        <v>53</v>
      </c>
      <c r="E1785" s="420"/>
      <c r="F1785" s="420">
        <v>43000</v>
      </c>
    </row>
    <row r="1786" spans="1:6" s="42" customFormat="1" ht="39.75" customHeight="1">
      <c r="A1786" s="255">
        <v>24</v>
      </c>
      <c r="B1786" s="1083" t="s">
        <v>1679</v>
      </c>
      <c r="C1786" s="1083"/>
      <c r="D1786" s="1083"/>
      <c r="E1786" s="1083"/>
      <c r="F1786" s="1083"/>
    </row>
    <row r="1787" spans="1:6" s="42" customFormat="1" ht="21.75" customHeight="1">
      <c r="A1787" s="229"/>
      <c r="B1787" s="665" t="s">
        <v>1490</v>
      </c>
      <c r="C1787" s="301"/>
      <c r="D1787" s="301"/>
      <c r="E1787" s="445"/>
      <c r="F1787" s="302"/>
    </row>
    <row r="1788" spans="1:6" s="42" customFormat="1" ht="21.75" customHeight="1">
      <c r="A1788" s="229" t="s">
        <v>694</v>
      </c>
      <c r="B1788" s="300" t="s">
        <v>1569</v>
      </c>
      <c r="C1788" s="301"/>
      <c r="D1788" s="301" t="s">
        <v>53</v>
      </c>
      <c r="E1788" s="420"/>
      <c r="F1788" s="302">
        <v>10500</v>
      </c>
    </row>
    <row r="1789" spans="1:6" s="42" customFormat="1" ht="21.75" customHeight="1">
      <c r="A1789" s="229" t="s">
        <v>695</v>
      </c>
      <c r="B1789" s="300" t="s">
        <v>1570</v>
      </c>
      <c r="C1789" s="301"/>
      <c r="D1789" s="301" t="s">
        <v>53</v>
      </c>
      <c r="E1789" s="420"/>
      <c r="F1789" s="273">
        <v>11500</v>
      </c>
    </row>
    <row r="1790" spans="1:6" s="42" customFormat="1" ht="21.75" customHeight="1">
      <c r="A1790" s="229" t="s">
        <v>699</v>
      </c>
      <c r="B1790" s="300" t="s">
        <v>1571</v>
      </c>
      <c r="C1790" s="301"/>
      <c r="D1790" s="301" t="s">
        <v>53</v>
      </c>
      <c r="E1790" s="420"/>
      <c r="F1790" s="273">
        <v>12500</v>
      </c>
    </row>
    <row r="1791" spans="1:6" s="42" customFormat="1" ht="21.75" customHeight="1">
      <c r="A1791" s="229" t="s">
        <v>700</v>
      </c>
      <c r="B1791" s="300" t="s">
        <v>1572</v>
      </c>
      <c r="C1791" s="301"/>
      <c r="D1791" s="301" t="s">
        <v>53</v>
      </c>
      <c r="E1791" s="420"/>
      <c r="F1791" s="273">
        <v>14800</v>
      </c>
    </row>
    <row r="1792" spans="1:6" s="42" customFormat="1" ht="21.75" customHeight="1">
      <c r="A1792" s="229" t="s">
        <v>701</v>
      </c>
      <c r="B1792" s="300" t="s">
        <v>1573</v>
      </c>
      <c r="C1792" s="301"/>
      <c r="D1792" s="301" t="s">
        <v>53</v>
      </c>
      <c r="E1792" s="420"/>
      <c r="F1792" s="273">
        <v>16300</v>
      </c>
    </row>
    <row r="1793" spans="1:6" s="42" customFormat="1" ht="21.75" customHeight="1">
      <c r="A1793" s="229" t="s">
        <v>702</v>
      </c>
      <c r="B1793" s="300" t="s">
        <v>1574</v>
      </c>
      <c r="C1793" s="301"/>
      <c r="D1793" s="301" t="s">
        <v>53</v>
      </c>
      <c r="E1793" s="420"/>
      <c r="F1793" s="273">
        <v>20500</v>
      </c>
    </row>
    <row r="1794" spans="1:6" s="42" customFormat="1" ht="21.75" customHeight="1">
      <c r="A1794" s="229" t="s">
        <v>703</v>
      </c>
      <c r="B1794" s="300" t="s">
        <v>1575</v>
      </c>
      <c r="C1794" s="301"/>
      <c r="D1794" s="301" t="s">
        <v>53</v>
      </c>
      <c r="E1794" s="420"/>
      <c r="F1794" s="273">
        <v>22500</v>
      </c>
    </row>
    <row r="1795" spans="1:6" s="42" customFormat="1" ht="21.75" customHeight="1">
      <c r="A1795" s="229" t="s">
        <v>704</v>
      </c>
      <c r="B1795" s="300" t="s">
        <v>1576</v>
      </c>
      <c r="C1795" s="301"/>
      <c r="D1795" s="301" t="s">
        <v>53</v>
      </c>
      <c r="E1795" s="420"/>
      <c r="F1795" s="273">
        <v>26000</v>
      </c>
    </row>
    <row r="1796" spans="1:6" s="42" customFormat="1" ht="21.75" customHeight="1">
      <c r="A1796" s="229" t="s">
        <v>705</v>
      </c>
      <c r="B1796" s="300" t="s">
        <v>1577</v>
      </c>
      <c r="C1796" s="301"/>
      <c r="D1796" s="301" t="s">
        <v>53</v>
      </c>
      <c r="E1796" s="420"/>
      <c r="F1796" s="273">
        <v>32000</v>
      </c>
    </row>
    <row r="1797" spans="1:6" s="42" customFormat="1" ht="21.75" customHeight="1">
      <c r="A1797" s="229" t="s">
        <v>791</v>
      </c>
      <c r="B1797" s="300" t="s">
        <v>1578</v>
      </c>
      <c r="C1797" s="301"/>
      <c r="D1797" s="301" t="s">
        <v>53</v>
      </c>
      <c r="E1797" s="420"/>
      <c r="F1797" s="273">
        <v>40200</v>
      </c>
    </row>
    <row r="1798" spans="1:6" s="42" customFormat="1" ht="21.75" customHeight="1">
      <c r="A1798" s="229" t="s">
        <v>800</v>
      </c>
      <c r="B1798" s="300" t="s">
        <v>1579</v>
      </c>
      <c r="C1798" s="301"/>
      <c r="D1798" s="301" t="s">
        <v>53</v>
      </c>
      <c r="E1798" s="420"/>
      <c r="F1798" s="273">
        <v>48700</v>
      </c>
    </row>
    <row r="1799" spans="1:6" s="42" customFormat="1" ht="21.75" customHeight="1">
      <c r="A1799" s="229" t="s">
        <v>155</v>
      </c>
      <c r="B1799" s="300" t="s">
        <v>1580</v>
      </c>
      <c r="C1799" s="301"/>
      <c r="D1799" s="301" t="s">
        <v>53</v>
      </c>
      <c r="E1799" s="420"/>
      <c r="F1799" s="273">
        <v>56000</v>
      </c>
    </row>
    <row r="1800" spans="1:6" s="42" customFormat="1" ht="21.75" customHeight="1">
      <c r="A1800" s="229" t="s">
        <v>801</v>
      </c>
      <c r="B1800" s="300" t="s">
        <v>1581</v>
      </c>
      <c r="C1800" s="301"/>
      <c r="D1800" s="301" t="s">
        <v>53</v>
      </c>
      <c r="E1800" s="420"/>
      <c r="F1800" s="273">
        <v>63000</v>
      </c>
    </row>
    <row r="1801" spans="1:6" s="42" customFormat="1" ht="42" customHeight="1">
      <c r="A1801" s="255">
        <v>25</v>
      </c>
      <c r="B1801" s="1158" t="s">
        <v>1384</v>
      </c>
      <c r="C1801" s="1159"/>
      <c r="D1801" s="1159"/>
      <c r="E1801" s="1159"/>
      <c r="F1801" s="1160"/>
    </row>
    <row r="1802" spans="1:6" s="42" customFormat="1" ht="41.25" customHeight="1">
      <c r="A1802" s="229"/>
      <c r="B1802" s="634" t="s">
        <v>1380</v>
      </c>
      <c r="C1802" s="654"/>
      <c r="D1802" s="654" t="s">
        <v>40</v>
      </c>
      <c r="E1802" s="655"/>
      <c r="F1802" s="273">
        <v>4200</v>
      </c>
    </row>
    <row r="1803" spans="1:6" s="42" customFormat="1" ht="41.25" customHeight="1">
      <c r="A1803" s="255">
        <v>26</v>
      </c>
      <c r="B1803" s="963" t="s">
        <v>1773</v>
      </c>
      <c r="C1803" s="1145"/>
      <c r="D1803" s="1145"/>
      <c r="E1803" s="1145"/>
      <c r="F1803" s="1146"/>
    </row>
    <row r="1804" spans="1:6" s="42" customFormat="1" ht="22.5" customHeight="1">
      <c r="A1804" s="229"/>
      <c r="B1804" s="634" t="s">
        <v>1768</v>
      </c>
      <c r="C1804" s="301"/>
      <c r="D1804" s="737" t="s">
        <v>54</v>
      </c>
      <c r="E1804" s="420"/>
      <c r="F1804" s="461">
        <v>4158000.0000000005</v>
      </c>
    </row>
    <row r="1805" spans="1:6" s="42" customFormat="1" ht="22.5" customHeight="1">
      <c r="A1805" s="229"/>
      <c r="B1805" s="634" t="s">
        <v>1769</v>
      </c>
      <c r="C1805" s="301"/>
      <c r="D1805" s="737" t="s">
        <v>54</v>
      </c>
      <c r="E1805" s="420"/>
      <c r="F1805" s="461">
        <v>4158000.0000000005</v>
      </c>
    </row>
    <row r="1806" spans="1:6" s="42" customFormat="1" ht="21.75" customHeight="1">
      <c r="A1806" s="229"/>
      <c r="B1806" s="634" t="s">
        <v>1770</v>
      </c>
      <c r="C1806" s="301"/>
      <c r="D1806" s="737" t="s">
        <v>54</v>
      </c>
      <c r="E1806" s="420"/>
      <c r="F1806" s="461">
        <v>2827000</v>
      </c>
    </row>
    <row r="1807" spans="1:6" s="42" customFormat="1" ht="24.75" customHeight="1">
      <c r="A1807" s="255">
        <v>27</v>
      </c>
      <c r="B1807" s="963" t="s">
        <v>1986</v>
      </c>
      <c r="C1807" s="964"/>
      <c r="D1807" s="964"/>
      <c r="E1807" s="964"/>
      <c r="F1807" s="965"/>
    </row>
    <row r="1808" spans="1:6" s="42" customFormat="1" ht="42" customHeight="1">
      <c r="A1808" s="229"/>
      <c r="B1808" s="966" t="s">
        <v>1987</v>
      </c>
      <c r="C1808" s="967"/>
      <c r="D1808" s="967"/>
      <c r="E1808" s="967"/>
      <c r="F1808" s="968"/>
    </row>
    <row r="1809" spans="1:6" s="42" customFormat="1" ht="21.75" customHeight="1">
      <c r="A1809" s="255" t="s">
        <v>694</v>
      </c>
      <c r="B1809" s="841" t="s">
        <v>2163</v>
      </c>
      <c r="C1809" s="845"/>
      <c r="D1809" s="843"/>
      <c r="E1809" s="917"/>
      <c r="F1809" s="560"/>
    </row>
    <row r="1810" spans="1:6" s="42" customFormat="1" ht="21.75" customHeight="1">
      <c r="A1810" s="229"/>
      <c r="B1810" s="839" t="s">
        <v>2164</v>
      </c>
      <c r="C1810" s="825" t="s">
        <v>2010</v>
      </c>
      <c r="D1810" s="737" t="s">
        <v>53</v>
      </c>
      <c r="E1810" s="917"/>
      <c r="F1810" s="847">
        <v>157999</v>
      </c>
    </row>
    <row r="1811" spans="1:6" s="42" customFormat="1" ht="21.75" customHeight="1">
      <c r="A1811" s="229"/>
      <c r="B1811" s="839" t="s">
        <v>2165</v>
      </c>
      <c r="C1811" s="825" t="s">
        <v>610</v>
      </c>
      <c r="D1811" s="737" t="s">
        <v>53</v>
      </c>
      <c r="E1811" s="917"/>
      <c r="F1811" s="847">
        <v>231091</v>
      </c>
    </row>
    <row r="1812" spans="1:6" s="42" customFormat="1" ht="21.75" customHeight="1">
      <c r="A1812" s="229"/>
      <c r="B1812" s="839" t="s">
        <v>2166</v>
      </c>
      <c r="C1812" s="825" t="s">
        <v>610</v>
      </c>
      <c r="D1812" s="737" t="s">
        <v>53</v>
      </c>
      <c r="E1812" s="917"/>
      <c r="F1812" s="847">
        <v>297463</v>
      </c>
    </row>
    <row r="1813" spans="1:6" s="42" customFormat="1" ht="21.75" customHeight="1">
      <c r="A1813" s="229"/>
      <c r="B1813" s="839" t="s">
        <v>2167</v>
      </c>
      <c r="C1813" s="825" t="s">
        <v>610</v>
      </c>
      <c r="D1813" s="737" t="s">
        <v>53</v>
      </c>
      <c r="E1813" s="917"/>
      <c r="F1813" s="847">
        <v>371896</v>
      </c>
    </row>
    <row r="1814" spans="1:6" s="42" customFormat="1" ht="21.75" customHeight="1">
      <c r="A1814" s="229"/>
      <c r="B1814" s="839" t="s">
        <v>2168</v>
      </c>
      <c r="C1814" s="825" t="s">
        <v>610</v>
      </c>
      <c r="D1814" s="737" t="s">
        <v>53</v>
      </c>
      <c r="E1814" s="917"/>
      <c r="F1814" s="847">
        <v>431549</v>
      </c>
    </row>
    <row r="1815" spans="1:6" s="42" customFormat="1" ht="21.75" customHeight="1">
      <c r="A1815" s="229"/>
      <c r="B1815" s="839" t="s">
        <v>2169</v>
      </c>
      <c r="C1815" s="825" t="s">
        <v>610</v>
      </c>
      <c r="D1815" s="737" t="s">
        <v>53</v>
      </c>
      <c r="E1815" s="917"/>
      <c r="F1815" s="847">
        <v>595463</v>
      </c>
    </row>
    <row r="1816" spans="1:6" s="42" customFormat="1" ht="24" customHeight="1">
      <c r="A1816" s="255" t="s">
        <v>695</v>
      </c>
      <c r="B1816" s="841" t="s">
        <v>1988</v>
      </c>
      <c r="C1816" s="845"/>
      <c r="D1816" s="843"/>
      <c r="E1816" s="844"/>
      <c r="F1816" s="847"/>
    </row>
    <row r="1817" spans="1:6" s="42" customFormat="1" ht="21.75" customHeight="1" hidden="1">
      <c r="A1817" s="229"/>
      <c r="B1817" s="839" t="s">
        <v>1989</v>
      </c>
      <c r="C1817" s="825" t="s">
        <v>2010</v>
      </c>
      <c r="D1817" s="737" t="s">
        <v>53</v>
      </c>
      <c r="E1817" s="420"/>
      <c r="F1817" s="847">
        <v>226103</v>
      </c>
    </row>
    <row r="1818" spans="1:6" s="42" customFormat="1" ht="21.75" customHeight="1">
      <c r="A1818" s="229"/>
      <c r="B1818" s="839" t="s">
        <v>1990</v>
      </c>
      <c r="C1818" s="825" t="s">
        <v>610</v>
      </c>
      <c r="D1818" s="737" t="s">
        <v>53</v>
      </c>
      <c r="E1818" s="420"/>
      <c r="F1818" s="847">
        <v>226103</v>
      </c>
    </row>
    <row r="1819" spans="1:6" s="42" customFormat="1" ht="21.75" customHeight="1">
      <c r="A1819" s="229"/>
      <c r="B1819" s="839" t="s">
        <v>1991</v>
      </c>
      <c r="C1819" s="825" t="s">
        <v>610</v>
      </c>
      <c r="D1819" s="737" t="s">
        <v>53</v>
      </c>
      <c r="E1819" s="420"/>
      <c r="F1819" s="847">
        <v>289163</v>
      </c>
    </row>
    <row r="1820" spans="1:6" s="42" customFormat="1" ht="21.75" customHeight="1">
      <c r="A1820" s="229"/>
      <c r="B1820" s="839" t="s">
        <v>1992</v>
      </c>
      <c r="C1820" s="825" t="s">
        <v>610</v>
      </c>
      <c r="D1820" s="737" t="s">
        <v>53</v>
      </c>
      <c r="E1820" s="420"/>
      <c r="F1820" s="847">
        <v>327599</v>
      </c>
    </row>
    <row r="1821" spans="1:6" s="42" customFormat="1" ht="21.75" customHeight="1">
      <c r="A1821" s="229"/>
      <c r="B1821" s="839" t="s">
        <v>1993</v>
      </c>
      <c r="C1821" s="825" t="s">
        <v>610</v>
      </c>
      <c r="D1821" s="737" t="s">
        <v>53</v>
      </c>
      <c r="E1821" s="420"/>
      <c r="F1821" s="847">
        <v>418684</v>
      </c>
    </row>
    <row r="1822" spans="1:6" s="42" customFormat="1" ht="21.75" customHeight="1">
      <c r="A1822" s="229"/>
      <c r="B1822" s="839" t="s">
        <v>1994</v>
      </c>
      <c r="C1822" s="825" t="s">
        <v>610</v>
      </c>
      <c r="D1822" s="737" t="s">
        <v>53</v>
      </c>
      <c r="E1822" s="420"/>
      <c r="F1822" s="847">
        <v>578052</v>
      </c>
    </row>
    <row r="1823" spans="1:6" s="42" customFormat="1" ht="26.25" customHeight="1">
      <c r="A1823" s="255" t="s">
        <v>699</v>
      </c>
      <c r="B1823" s="841" t="s">
        <v>1995</v>
      </c>
      <c r="C1823" s="842"/>
      <c r="D1823" s="843"/>
      <c r="E1823" s="844"/>
      <c r="F1823" s="848"/>
    </row>
    <row r="1824" spans="1:6" s="42" customFormat="1" ht="21.75" customHeight="1">
      <c r="A1824" s="229"/>
      <c r="B1824" s="839" t="s">
        <v>1996</v>
      </c>
      <c r="C1824" s="825" t="s">
        <v>610</v>
      </c>
      <c r="D1824" s="737" t="s">
        <v>53</v>
      </c>
      <c r="E1824" s="420"/>
      <c r="F1824" s="847">
        <v>132806</v>
      </c>
    </row>
    <row r="1825" spans="1:6" s="42" customFormat="1" ht="21.75" customHeight="1">
      <c r="A1825" s="229"/>
      <c r="B1825" s="839" t="s">
        <v>1997</v>
      </c>
      <c r="C1825" s="825" t="s">
        <v>610</v>
      </c>
      <c r="D1825" s="737" t="s">
        <v>53</v>
      </c>
      <c r="E1825" s="420"/>
      <c r="F1825" s="847">
        <v>225920</v>
      </c>
    </row>
    <row r="1826" spans="1:6" s="42" customFormat="1" ht="21.75" customHeight="1">
      <c r="A1826" s="229"/>
      <c r="B1826" s="839" t="s">
        <v>1998</v>
      </c>
      <c r="C1826" s="825" t="s">
        <v>610</v>
      </c>
      <c r="D1826" s="737" t="s">
        <v>53</v>
      </c>
      <c r="E1826" s="420"/>
      <c r="F1826" s="847">
        <v>256029</v>
      </c>
    </row>
    <row r="1827" spans="1:6" s="42" customFormat="1" ht="21.75" customHeight="1">
      <c r="A1827" s="229"/>
      <c r="B1827" s="839" t="s">
        <v>1999</v>
      </c>
      <c r="C1827" s="825" t="s">
        <v>610</v>
      </c>
      <c r="D1827" s="737" t="s">
        <v>53</v>
      </c>
      <c r="E1827" s="420"/>
      <c r="F1827" s="847">
        <v>319558</v>
      </c>
    </row>
    <row r="1828" spans="1:6" s="42" customFormat="1" ht="21.75" customHeight="1">
      <c r="A1828" s="229"/>
      <c r="B1828" s="839" t="s">
        <v>2000</v>
      </c>
      <c r="C1828" s="825" t="s">
        <v>610</v>
      </c>
      <c r="D1828" s="737" t="s">
        <v>53</v>
      </c>
      <c r="E1828" s="420"/>
      <c r="F1828" s="847">
        <v>371038</v>
      </c>
    </row>
    <row r="1829" spans="1:6" s="42" customFormat="1" ht="21.75" customHeight="1">
      <c r="A1829" s="229"/>
      <c r="B1829" s="839" t="s">
        <v>2001</v>
      </c>
      <c r="C1829" s="825" t="s">
        <v>610</v>
      </c>
      <c r="D1829" s="737" t="s">
        <v>53</v>
      </c>
      <c r="E1829" s="420"/>
      <c r="F1829" s="847">
        <v>511786</v>
      </c>
    </row>
    <row r="1830" spans="1:6" s="42" customFormat="1" ht="25.5" customHeight="1">
      <c r="A1830" s="255" t="s">
        <v>700</v>
      </c>
      <c r="B1830" s="841" t="s">
        <v>2002</v>
      </c>
      <c r="C1830" s="842"/>
      <c r="D1830" s="843"/>
      <c r="E1830" s="844"/>
      <c r="F1830" s="840"/>
    </row>
    <row r="1831" spans="1:6" s="42" customFormat="1" ht="21.75" customHeight="1">
      <c r="A1831" s="229"/>
      <c r="B1831" s="839" t="s">
        <v>2003</v>
      </c>
      <c r="C1831" s="825" t="s">
        <v>610</v>
      </c>
      <c r="D1831" s="737" t="s">
        <v>53</v>
      </c>
      <c r="E1831" s="420"/>
      <c r="F1831" s="847">
        <v>94470</v>
      </c>
    </row>
    <row r="1832" spans="1:6" s="42" customFormat="1" ht="21.75" customHeight="1">
      <c r="A1832" s="229"/>
      <c r="B1832" s="839" t="s">
        <v>2004</v>
      </c>
      <c r="C1832" s="825" t="s">
        <v>610</v>
      </c>
      <c r="D1832" s="737" t="s">
        <v>53</v>
      </c>
      <c r="E1832" s="420"/>
      <c r="F1832" s="847">
        <v>134724</v>
      </c>
    </row>
    <row r="1833" spans="1:6" s="42" customFormat="1" ht="21.75" customHeight="1">
      <c r="A1833" s="229"/>
      <c r="B1833" s="839" t="s">
        <v>2005</v>
      </c>
      <c r="C1833" s="825" t="s">
        <v>610</v>
      </c>
      <c r="D1833" s="737" t="s">
        <v>53</v>
      </c>
      <c r="E1833" s="420"/>
      <c r="F1833" s="847">
        <v>181275</v>
      </c>
    </row>
    <row r="1834" spans="1:6" s="42" customFormat="1" ht="21.75" customHeight="1">
      <c r="A1834" s="229"/>
      <c r="B1834" s="839" t="s">
        <v>2006</v>
      </c>
      <c r="C1834" s="825" t="s">
        <v>610</v>
      </c>
      <c r="D1834" s="737" t="s">
        <v>53</v>
      </c>
      <c r="E1834" s="420"/>
      <c r="F1834" s="847">
        <v>226456</v>
      </c>
    </row>
    <row r="1835" spans="1:6" s="42" customFormat="1" ht="21.75" customHeight="1">
      <c r="A1835" s="229"/>
      <c r="B1835" s="839" t="s">
        <v>2007</v>
      </c>
      <c r="C1835" s="825" t="s">
        <v>610</v>
      </c>
      <c r="D1835" s="737" t="s">
        <v>53</v>
      </c>
      <c r="E1835" s="420"/>
      <c r="F1835" s="847">
        <v>263696</v>
      </c>
    </row>
    <row r="1836" spans="1:6" s="42" customFormat="1" ht="21.75" customHeight="1">
      <c r="A1836" s="229"/>
      <c r="B1836" s="839" t="s">
        <v>2008</v>
      </c>
      <c r="C1836" s="825" t="s">
        <v>610</v>
      </c>
      <c r="D1836" s="737" t="s">
        <v>53</v>
      </c>
      <c r="E1836" s="420"/>
      <c r="F1836" s="847">
        <v>362823</v>
      </c>
    </row>
    <row r="1837" spans="1:6" s="42" customFormat="1" ht="21.75" customHeight="1">
      <c r="A1837" s="255" t="s">
        <v>701</v>
      </c>
      <c r="B1837" s="841" t="s">
        <v>2156</v>
      </c>
      <c r="C1837" s="842"/>
      <c r="D1837" s="843"/>
      <c r="E1837" s="844"/>
      <c r="F1837" s="840"/>
    </row>
    <row r="1838" spans="1:6" s="42" customFormat="1" ht="21.75" customHeight="1">
      <c r="A1838" s="229"/>
      <c r="B1838" s="839" t="s">
        <v>2157</v>
      </c>
      <c r="C1838" s="825" t="s">
        <v>610</v>
      </c>
      <c r="D1838" s="737" t="s">
        <v>53</v>
      </c>
      <c r="E1838" s="420"/>
      <c r="F1838" s="840">
        <v>76583</v>
      </c>
    </row>
    <row r="1839" spans="1:6" s="42" customFormat="1" ht="21.75" customHeight="1">
      <c r="A1839" s="229"/>
      <c r="B1839" s="839" t="s">
        <v>2158</v>
      </c>
      <c r="C1839" s="825" t="s">
        <v>610</v>
      </c>
      <c r="D1839" s="737" t="s">
        <v>53</v>
      </c>
      <c r="E1839" s="420"/>
      <c r="F1839" s="840">
        <v>109365</v>
      </c>
    </row>
    <row r="1840" spans="1:6" s="42" customFormat="1" ht="21.75" customHeight="1">
      <c r="A1840" s="229"/>
      <c r="B1840" s="839" t="s">
        <v>2159</v>
      </c>
      <c r="C1840" s="825" t="s">
        <v>610</v>
      </c>
      <c r="D1840" s="737" t="s">
        <v>53</v>
      </c>
      <c r="E1840" s="420"/>
      <c r="F1840" s="840">
        <v>147253</v>
      </c>
    </row>
    <row r="1841" spans="1:6" s="42" customFormat="1" ht="21.75" customHeight="1">
      <c r="A1841" s="229"/>
      <c r="B1841" s="839" t="s">
        <v>2160</v>
      </c>
      <c r="C1841" s="825" t="s">
        <v>610</v>
      </c>
      <c r="D1841" s="737" t="s">
        <v>53</v>
      </c>
      <c r="E1841" s="420"/>
      <c r="F1841" s="840">
        <v>184067</v>
      </c>
    </row>
    <row r="1842" spans="1:6" s="42" customFormat="1" ht="21.75" customHeight="1">
      <c r="A1842" s="229"/>
      <c r="B1842" s="839" t="s">
        <v>2161</v>
      </c>
      <c r="C1842" s="825" t="s">
        <v>610</v>
      </c>
      <c r="D1842" s="737" t="s">
        <v>53</v>
      </c>
      <c r="E1842" s="420"/>
      <c r="F1842" s="840">
        <v>213625</v>
      </c>
    </row>
    <row r="1843" spans="1:6" s="42" customFormat="1" ht="21.75" customHeight="1">
      <c r="A1843" s="229"/>
      <c r="B1843" s="839" t="s">
        <v>2162</v>
      </c>
      <c r="C1843" s="825" t="s">
        <v>610</v>
      </c>
      <c r="D1843" s="737" t="s">
        <v>53</v>
      </c>
      <c r="E1843" s="420"/>
      <c r="F1843" s="840">
        <v>294238</v>
      </c>
    </row>
    <row r="1844" spans="1:6" s="42" customFormat="1" ht="27" customHeight="1">
      <c r="A1844" s="255" t="s">
        <v>702</v>
      </c>
      <c r="B1844" s="846" t="s">
        <v>2009</v>
      </c>
      <c r="C1844" s="301"/>
      <c r="D1844" s="737" t="s">
        <v>40</v>
      </c>
      <c r="E1844" s="420"/>
      <c r="F1844" s="840">
        <v>8800</v>
      </c>
    </row>
    <row r="1845" spans="1:6" s="42" customFormat="1" ht="21.75" customHeight="1">
      <c r="A1845" s="162" t="s">
        <v>735</v>
      </c>
      <c r="B1845" s="826" t="s">
        <v>1772</v>
      </c>
      <c r="C1845" s="154"/>
      <c r="D1845" s="155"/>
      <c r="E1845" s="149"/>
      <c r="F1845" s="149"/>
    </row>
    <row r="1846" spans="1:6" s="42" customFormat="1" ht="21.75" customHeight="1">
      <c r="A1846" s="827">
        <v>1</v>
      </c>
      <c r="B1846" s="688" t="s">
        <v>2143</v>
      </c>
      <c r="C1846" s="828"/>
      <c r="D1846" s="829"/>
      <c r="E1846" s="830"/>
      <c r="F1846" s="830"/>
    </row>
    <row r="1847" spans="1:6" s="42" customFormat="1" ht="21.75" customHeight="1">
      <c r="A1847" s="56"/>
      <c r="B1847" s="57" t="s">
        <v>958</v>
      </c>
      <c r="C1847" s="831"/>
      <c r="D1847" s="58" t="s">
        <v>122</v>
      </c>
      <c r="E1847" s="59"/>
      <c r="F1847" s="59">
        <v>14400</v>
      </c>
    </row>
    <row r="1848" spans="1:6" s="42" customFormat="1" ht="21.75" customHeight="1">
      <c r="A1848" s="56"/>
      <c r="B1848" s="57" t="s">
        <v>1381</v>
      </c>
      <c r="C1848" s="831"/>
      <c r="D1848" s="58" t="s">
        <v>122</v>
      </c>
      <c r="E1848" s="59"/>
      <c r="F1848" s="832">
        <v>11960</v>
      </c>
    </row>
    <row r="1849" spans="1:6" s="42" customFormat="1" ht="18.75" customHeight="1">
      <c r="A1849" s="833"/>
      <c r="B1849" s="834" t="s">
        <v>1350</v>
      </c>
      <c r="C1849" s="835"/>
      <c r="D1849" s="836" t="s">
        <v>122</v>
      </c>
      <c r="E1849" s="837"/>
      <c r="F1849" s="837">
        <v>10120</v>
      </c>
    </row>
    <row r="1850" spans="1:6" s="42" customFormat="1" ht="18.75" customHeight="1">
      <c r="A1850" s="827">
        <v>2</v>
      </c>
      <c r="B1850" s="688" t="s">
        <v>2144</v>
      </c>
      <c r="C1850" s="828"/>
      <c r="D1850" s="829"/>
      <c r="E1850" s="830"/>
      <c r="F1850" s="830"/>
    </row>
    <row r="1851" spans="1:6" s="42" customFormat="1" ht="18.75" customHeight="1">
      <c r="A1851" s="838"/>
      <c r="B1851" s="57" t="s">
        <v>958</v>
      </c>
      <c r="C1851" s="831"/>
      <c r="D1851" s="58" t="s">
        <v>122</v>
      </c>
      <c r="E1851" s="59"/>
      <c r="F1851" s="59">
        <v>14260</v>
      </c>
    </row>
    <row r="1852" spans="1:6" s="42" customFormat="1" ht="18.75" customHeight="1">
      <c r="A1852" s="838"/>
      <c r="B1852" s="57" t="s">
        <v>1381</v>
      </c>
      <c r="C1852" s="831"/>
      <c r="D1852" s="58" t="s">
        <v>122</v>
      </c>
      <c r="E1852" s="59"/>
      <c r="F1852" s="832">
        <v>11510</v>
      </c>
    </row>
    <row r="1853" spans="1:6" s="42" customFormat="1" ht="18.75" customHeight="1">
      <c r="A1853" s="833"/>
      <c r="B1853" s="834" t="s">
        <v>1350</v>
      </c>
      <c r="C1853" s="835"/>
      <c r="D1853" s="836" t="s">
        <v>122</v>
      </c>
      <c r="E1853" s="837"/>
      <c r="F1853" s="837">
        <v>9590</v>
      </c>
    </row>
    <row r="1854" spans="1:6" s="42" customFormat="1" ht="18.75" customHeight="1">
      <c r="A1854" s="827">
        <v>3</v>
      </c>
      <c r="B1854" s="688" t="s">
        <v>2145</v>
      </c>
      <c r="C1854" s="828"/>
      <c r="D1854" s="829"/>
      <c r="E1854" s="830"/>
      <c r="F1854" s="830"/>
    </row>
    <row r="1855" spans="1:6" s="42" customFormat="1" ht="18.75" customHeight="1">
      <c r="A1855" s="838"/>
      <c r="B1855" s="57" t="s">
        <v>958</v>
      </c>
      <c r="C1855" s="831"/>
      <c r="D1855" s="58" t="s">
        <v>122</v>
      </c>
      <c r="E1855" s="59"/>
      <c r="F1855" s="59">
        <v>14210</v>
      </c>
    </row>
    <row r="1856" spans="1:6" s="42" customFormat="1" ht="18.75" customHeight="1">
      <c r="A1856" s="838"/>
      <c r="B1856" s="57" t="s">
        <v>1381</v>
      </c>
      <c r="C1856" s="831"/>
      <c r="D1856" s="58" t="s">
        <v>122</v>
      </c>
      <c r="E1856" s="59"/>
      <c r="F1856" s="832">
        <v>11120</v>
      </c>
    </row>
    <row r="1857" spans="1:6" s="42" customFormat="1" ht="18.75" customHeight="1">
      <c r="A1857" s="833"/>
      <c r="B1857" s="834" t="s">
        <v>1350</v>
      </c>
      <c r="C1857" s="835"/>
      <c r="D1857" s="836" t="s">
        <v>122</v>
      </c>
      <c r="E1857" s="837"/>
      <c r="F1857" s="837">
        <v>9440</v>
      </c>
    </row>
    <row r="1858" s="25" customFormat="1" ht="16.5"/>
    <row r="1859" s="25" customFormat="1" ht="16.5"/>
    <row r="1860" s="25" customFormat="1" ht="16.5"/>
    <row r="1861" s="25" customFormat="1" ht="16.5"/>
    <row r="1862" s="25" customFormat="1" ht="18">
      <c r="A1862" s="48"/>
    </row>
    <row r="1863" s="25" customFormat="1" ht="18">
      <c r="A1863" s="48"/>
    </row>
    <row r="1864" s="25" customFormat="1" ht="18">
      <c r="A1864" s="48"/>
    </row>
    <row r="1865" s="25" customFormat="1" ht="18">
      <c r="A1865" s="48"/>
    </row>
    <row r="1866" s="25" customFormat="1" ht="18">
      <c r="A1866" s="48"/>
    </row>
    <row r="1867" s="25" customFormat="1" ht="18">
      <c r="A1867" s="48"/>
    </row>
    <row r="1868" s="44" customFormat="1" ht="18">
      <c r="A1868" s="48"/>
    </row>
    <row r="1869" s="44" customFormat="1" ht="18">
      <c r="A1869" s="48"/>
    </row>
    <row r="1870" s="44" customFormat="1" ht="18">
      <c r="A1870" s="48"/>
    </row>
    <row r="1871" spans="1:6" s="25" customFormat="1" ht="18">
      <c r="A1871" s="48"/>
      <c r="B1871" s="43"/>
      <c r="C1871" s="75"/>
      <c r="D1871" s="49"/>
      <c r="E1871" s="50"/>
      <c r="F1871" s="50"/>
    </row>
    <row r="1872" spans="1:6" s="25" customFormat="1" ht="18">
      <c r="A1872" s="48"/>
      <c r="B1872" s="43"/>
      <c r="C1872" s="75"/>
      <c r="D1872" s="49"/>
      <c r="E1872" s="50"/>
      <c r="F1872" s="50"/>
    </row>
    <row r="1873" spans="1:6" s="25" customFormat="1" ht="18">
      <c r="A1873" s="48"/>
      <c r="B1873" s="43"/>
      <c r="C1873" s="75"/>
      <c r="D1873" s="49"/>
      <c r="E1873" s="50"/>
      <c r="F1873" s="50"/>
    </row>
    <row r="1874" spans="1:6" s="25" customFormat="1" ht="18">
      <c r="A1874" s="48"/>
      <c r="B1874" s="43"/>
      <c r="C1874" s="75"/>
      <c r="D1874" s="49"/>
      <c r="E1874" s="50"/>
      <c r="F1874" s="50"/>
    </row>
    <row r="1875" spans="1:6" s="25" customFormat="1" ht="18">
      <c r="A1875" s="48"/>
      <c r="B1875" s="43"/>
      <c r="C1875" s="75"/>
      <c r="D1875" s="49"/>
      <c r="E1875" s="50"/>
      <c r="F1875" s="50"/>
    </row>
    <row r="1876" spans="1:6" s="25" customFormat="1" ht="18">
      <c r="A1876" s="48"/>
      <c r="B1876" s="43"/>
      <c r="C1876" s="75"/>
      <c r="D1876" s="49"/>
      <c r="E1876" s="50"/>
      <c r="F1876" s="50"/>
    </row>
    <row r="1877" spans="1:6" s="25" customFormat="1" ht="18">
      <c r="A1877" s="48"/>
      <c r="B1877" s="43"/>
      <c r="C1877" s="75"/>
      <c r="D1877" s="49"/>
      <c r="E1877" s="50"/>
      <c r="F1877" s="50"/>
    </row>
    <row r="1878" spans="1:6" s="25" customFormat="1" ht="18">
      <c r="A1878" s="48"/>
      <c r="B1878" s="43"/>
      <c r="C1878" s="75"/>
      <c r="D1878" s="49"/>
      <c r="E1878" s="50"/>
      <c r="F1878" s="50"/>
    </row>
    <row r="1879" spans="1:6" s="25" customFormat="1" ht="18">
      <c r="A1879" s="48"/>
      <c r="B1879" s="43"/>
      <c r="C1879" s="75"/>
      <c r="D1879" s="49"/>
      <c r="E1879" s="50"/>
      <c r="F1879" s="50"/>
    </row>
    <row r="1880" spans="1:6" s="25" customFormat="1" ht="18">
      <c r="A1880" s="48"/>
      <c r="B1880" s="43"/>
      <c r="C1880" s="75"/>
      <c r="D1880" s="49"/>
      <c r="E1880" s="50"/>
      <c r="F1880" s="50"/>
    </row>
    <row r="1881" spans="1:6" s="25" customFormat="1" ht="18">
      <c r="A1881" s="48"/>
      <c r="B1881" s="43"/>
      <c r="C1881" s="75"/>
      <c r="D1881" s="49"/>
      <c r="E1881" s="50"/>
      <c r="F1881" s="50"/>
    </row>
    <row r="1882" spans="1:6" s="25" customFormat="1" ht="18">
      <c r="A1882" s="48"/>
      <c r="B1882" s="43"/>
      <c r="C1882" s="75"/>
      <c r="D1882" s="49"/>
      <c r="E1882" s="50"/>
      <c r="F1882" s="50"/>
    </row>
    <row r="1883" spans="1:6" s="25" customFormat="1" ht="18">
      <c r="A1883" s="48"/>
      <c r="B1883" s="43"/>
      <c r="C1883" s="75"/>
      <c r="D1883" s="49"/>
      <c r="E1883" s="50"/>
      <c r="F1883" s="50"/>
    </row>
    <row r="1884" spans="1:6" s="25" customFormat="1" ht="18">
      <c r="A1884" s="48"/>
      <c r="B1884" s="43"/>
      <c r="C1884" s="75"/>
      <c r="D1884" s="49"/>
      <c r="E1884" s="50"/>
      <c r="F1884" s="50"/>
    </row>
    <row r="1885" spans="1:6" s="25" customFormat="1" ht="18">
      <c r="A1885" s="48"/>
      <c r="B1885" s="43"/>
      <c r="C1885" s="75"/>
      <c r="D1885" s="49"/>
      <c r="E1885" s="50"/>
      <c r="F1885" s="50"/>
    </row>
    <row r="1886" spans="1:6" s="25" customFormat="1" ht="18">
      <c r="A1886" s="48"/>
      <c r="B1886" s="43"/>
      <c r="C1886" s="75"/>
      <c r="D1886" s="49"/>
      <c r="E1886" s="50"/>
      <c r="F1886" s="50"/>
    </row>
    <row r="1887" spans="1:6" s="25" customFormat="1" ht="18">
      <c r="A1887" s="48"/>
      <c r="B1887" s="43"/>
      <c r="C1887" s="75"/>
      <c r="D1887" s="49"/>
      <c r="E1887" s="50"/>
      <c r="F1887" s="50"/>
    </row>
    <row r="1888" spans="1:6" s="25" customFormat="1" ht="18">
      <c r="A1888" s="48"/>
      <c r="B1888" s="43"/>
      <c r="C1888" s="75"/>
      <c r="D1888" s="49"/>
      <c r="E1888" s="50"/>
      <c r="F1888" s="50"/>
    </row>
    <row r="1889" spans="1:6" s="25" customFormat="1" ht="18">
      <c r="A1889" s="48"/>
      <c r="B1889" s="43"/>
      <c r="C1889" s="75"/>
      <c r="D1889" s="49"/>
      <c r="E1889" s="50"/>
      <c r="F1889" s="50"/>
    </row>
    <row r="1890" spans="1:6" s="25" customFormat="1" ht="18">
      <c r="A1890" s="48"/>
      <c r="B1890" s="43"/>
      <c r="C1890" s="75"/>
      <c r="D1890" s="49"/>
      <c r="E1890" s="50"/>
      <c r="F1890" s="50"/>
    </row>
    <row r="1891" spans="1:6" s="25" customFormat="1" ht="18">
      <c r="A1891" s="48"/>
      <c r="B1891" s="43"/>
      <c r="C1891" s="75"/>
      <c r="D1891" s="49"/>
      <c r="E1891" s="50"/>
      <c r="F1891" s="50"/>
    </row>
    <row r="1892" spans="1:6" s="25" customFormat="1" ht="18">
      <c r="A1892" s="48"/>
      <c r="B1892" s="43"/>
      <c r="C1892" s="75"/>
      <c r="D1892" s="49"/>
      <c r="E1892" s="50"/>
      <c r="F1892" s="50"/>
    </row>
    <row r="1893" spans="1:6" s="25" customFormat="1" ht="18">
      <c r="A1893" s="48"/>
      <c r="B1893" s="43"/>
      <c r="C1893" s="75"/>
      <c r="D1893" s="49"/>
      <c r="E1893" s="50"/>
      <c r="F1893" s="50"/>
    </row>
    <row r="1894" spans="1:6" s="25" customFormat="1" ht="18">
      <c r="A1894" s="48"/>
      <c r="B1894" s="43"/>
      <c r="C1894" s="75"/>
      <c r="D1894" s="49"/>
      <c r="E1894" s="50"/>
      <c r="F1894" s="50"/>
    </row>
    <row r="1895" spans="1:6" s="25" customFormat="1" ht="18">
      <c r="A1895" s="48"/>
      <c r="B1895" s="43"/>
      <c r="C1895" s="75"/>
      <c r="D1895" s="49"/>
      <c r="E1895" s="50"/>
      <c r="F1895" s="50"/>
    </row>
    <row r="1896" spans="1:6" s="25" customFormat="1" ht="18">
      <c r="A1896" s="48"/>
      <c r="B1896" s="43"/>
      <c r="C1896" s="75"/>
      <c r="D1896" s="49"/>
      <c r="E1896" s="50"/>
      <c r="F1896" s="50"/>
    </row>
    <row r="1897" spans="1:6" s="25" customFormat="1" ht="18">
      <c r="A1897" s="48"/>
      <c r="B1897" s="43"/>
      <c r="C1897" s="75"/>
      <c r="D1897" s="49"/>
      <c r="E1897" s="50"/>
      <c r="F1897" s="50"/>
    </row>
    <row r="1898" spans="1:6" s="25" customFormat="1" ht="18">
      <c r="A1898" s="48"/>
      <c r="B1898" s="43"/>
      <c r="C1898" s="75"/>
      <c r="D1898" s="49"/>
      <c r="E1898" s="50"/>
      <c r="F1898" s="50"/>
    </row>
    <row r="1899" spans="1:6" s="25" customFormat="1" ht="18">
      <c r="A1899" s="48"/>
      <c r="B1899" s="43"/>
      <c r="C1899" s="75"/>
      <c r="D1899" s="49"/>
      <c r="E1899" s="50"/>
      <c r="F1899" s="50"/>
    </row>
    <row r="1900" spans="1:6" s="25" customFormat="1" ht="18">
      <c r="A1900" s="48"/>
      <c r="B1900" s="43"/>
      <c r="C1900" s="75"/>
      <c r="D1900" s="49"/>
      <c r="E1900" s="50"/>
      <c r="F1900" s="50"/>
    </row>
    <row r="1901" spans="1:6" s="25" customFormat="1" ht="18">
      <c r="A1901" s="48"/>
      <c r="B1901" s="43"/>
      <c r="C1901" s="75"/>
      <c r="D1901" s="49"/>
      <c r="E1901" s="50"/>
      <c r="F1901" s="50"/>
    </row>
    <row r="1902" spans="1:6" s="25" customFormat="1" ht="18">
      <c r="A1902" s="48"/>
      <c r="B1902" s="43"/>
      <c r="C1902" s="75"/>
      <c r="D1902" s="49"/>
      <c r="E1902" s="50"/>
      <c r="F1902" s="50"/>
    </row>
    <row r="1903" spans="1:6" s="25" customFormat="1" ht="18">
      <c r="A1903" s="48"/>
      <c r="B1903" s="43"/>
      <c r="C1903" s="75"/>
      <c r="D1903" s="49"/>
      <c r="E1903" s="50"/>
      <c r="F1903" s="50"/>
    </row>
    <row r="1904" spans="1:6" s="25" customFormat="1" ht="18">
      <c r="A1904" s="48"/>
      <c r="B1904" s="43"/>
      <c r="C1904" s="75"/>
      <c r="D1904" s="49"/>
      <c r="E1904" s="50"/>
      <c r="F1904" s="50"/>
    </row>
    <row r="1905" spans="1:6" s="25" customFormat="1" ht="18">
      <c r="A1905" s="48"/>
      <c r="B1905" s="43"/>
      <c r="C1905" s="75"/>
      <c r="D1905" s="49"/>
      <c r="E1905" s="50"/>
      <c r="F1905" s="50"/>
    </row>
    <row r="1906" spans="1:6" s="25" customFormat="1" ht="18">
      <c r="A1906" s="48"/>
      <c r="B1906" s="43"/>
      <c r="C1906" s="75"/>
      <c r="D1906" s="49"/>
      <c r="E1906" s="50"/>
      <c r="F1906" s="50"/>
    </row>
    <row r="1907" spans="1:6" s="25" customFormat="1" ht="18">
      <c r="A1907" s="48"/>
      <c r="B1907" s="43"/>
      <c r="C1907" s="75"/>
      <c r="D1907" s="49"/>
      <c r="E1907" s="50"/>
      <c r="F1907" s="50"/>
    </row>
    <row r="1908" spans="1:6" s="25" customFormat="1" ht="18">
      <c r="A1908" s="48"/>
      <c r="B1908" s="43"/>
      <c r="C1908" s="75"/>
      <c r="D1908" s="49"/>
      <c r="E1908" s="50"/>
      <c r="F1908" s="50"/>
    </row>
    <row r="1909" spans="1:6" s="25" customFormat="1" ht="18">
      <c r="A1909" s="48"/>
      <c r="B1909" s="43"/>
      <c r="C1909" s="75"/>
      <c r="D1909" s="49"/>
      <c r="E1909" s="50"/>
      <c r="F1909" s="50"/>
    </row>
    <row r="1910" spans="1:6" s="25" customFormat="1" ht="18">
      <c r="A1910" s="48"/>
      <c r="B1910" s="43"/>
      <c r="C1910" s="75"/>
      <c r="D1910" s="49"/>
      <c r="E1910" s="50"/>
      <c r="F1910" s="50"/>
    </row>
    <row r="1911" spans="1:6" s="25" customFormat="1" ht="18">
      <c r="A1911" s="48"/>
      <c r="B1911" s="43"/>
      <c r="C1911" s="75"/>
      <c r="D1911" s="49"/>
      <c r="E1911" s="50"/>
      <c r="F1911" s="50"/>
    </row>
    <row r="1912" spans="1:6" s="25" customFormat="1" ht="18">
      <c r="A1912" s="48"/>
      <c r="B1912" s="43"/>
      <c r="C1912" s="75"/>
      <c r="D1912" s="49"/>
      <c r="E1912" s="50"/>
      <c r="F1912" s="50"/>
    </row>
    <row r="1913" spans="1:6" s="25" customFormat="1" ht="18">
      <c r="A1913" s="48"/>
      <c r="B1913" s="43"/>
      <c r="C1913" s="75"/>
      <c r="D1913" s="49"/>
      <c r="E1913" s="50"/>
      <c r="F1913" s="50"/>
    </row>
    <row r="1914" spans="1:6" s="25" customFormat="1" ht="18">
      <c r="A1914" s="48"/>
      <c r="B1914" s="43"/>
      <c r="C1914" s="75"/>
      <c r="D1914" s="49"/>
      <c r="E1914" s="50"/>
      <c r="F1914" s="50"/>
    </row>
    <row r="1915" spans="1:6" s="25" customFormat="1" ht="18">
      <c r="A1915" s="48"/>
      <c r="B1915" s="43"/>
      <c r="C1915" s="75"/>
      <c r="D1915" s="49"/>
      <c r="E1915" s="50"/>
      <c r="F1915" s="50"/>
    </row>
    <row r="1916" spans="1:6" s="25" customFormat="1" ht="18">
      <c r="A1916" s="48"/>
      <c r="B1916" s="43"/>
      <c r="C1916" s="75"/>
      <c r="D1916" s="49"/>
      <c r="E1916" s="50"/>
      <c r="F1916" s="50"/>
    </row>
    <row r="1917" spans="1:6" s="25" customFormat="1" ht="18">
      <c r="A1917" s="48"/>
      <c r="B1917" s="43"/>
      <c r="C1917" s="75"/>
      <c r="D1917" s="49"/>
      <c r="E1917" s="50"/>
      <c r="F1917" s="50"/>
    </row>
    <row r="1918" spans="1:6" s="25" customFormat="1" ht="18">
      <c r="A1918" s="48"/>
      <c r="B1918" s="43"/>
      <c r="C1918" s="75"/>
      <c r="D1918" s="49"/>
      <c r="E1918" s="50"/>
      <c r="F1918" s="50"/>
    </row>
    <row r="1919" spans="1:6" s="25" customFormat="1" ht="18">
      <c r="A1919" s="48"/>
      <c r="B1919" s="43"/>
      <c r="C1919" s="75"/>
      <c r="D1919" s="49"/>
      <c r="E1919" s="50"/>
      <c r="F1919" s="50"/>
    </row>
    <row r="1920" spans="1:6" s="25" customFormat="1" ht="18">
      <c r="A1920" s="48"/>
      <c r="B1920" s="43"/>
      <c r="C1920" s="75"/>
      <c r="D1920" s="49"/>
      <c r="E1920" s="50"/>
      <c r="F1920" s="50"/>
    </row>
    <row r="1921" spans="1:6" s="25" customFormat="1" ht="18">
      <c r="A1921" s="48"/>
      <c r="B1921" s="43"/>
      <c r="C1921" s="75"/>
      <c r="D1921" s="49"/>
      <c r="E1921" s="50"/>
      <c r="F1921" s="50"/>
    </row>
    <row r="1922" spans="1:6" s="25" customFormat="1" ht="18">
      <c r="A1922" s="48"/>
      <c r="B1922" s="43"/>
      <c r="C1922" s="75"/>
      <c r="D1922" s="49"/>
      <c r="E1922" s="50"/>
      <c r="F1922" s="50"/>
    </row>
    <row r="1923" spans="1:6" s="25" customFormat="1" ht="18">
      <c r="A1923" s="48"/>
      <c r="B1923" s="43"/>
      <c r="C1923" s="75"/>
      <c r="D1923" s="49"/>
      <c r="E1923" s="50"/>
      <c r="F1923" s="50"/>
    </row>
    <row r="1924" spans="1:6" s="25" customFormat="1" ht="18">
      <c r="A1924" s="48"/>
      <c r="B1924" s="43"/>
      <c r="C1924" s="75"/>
      <c r="D1924" s="49"/>
      <c r="E1924" s="50"/>
      <c r="F1924" s="50"/>
    </row>
    <row r="1925" spans="1:6" s="25" customFormat="1" ht="18">
      <c r="A1925" s="48"/>
      <c r="B1925" s="43"/>
      <c r="C1925" s="75"/>
      <c r="D1925" s="49"/>
      <c r="E1925" s="50"/>
      <c r="F1925" s="50"/>
    </row>
    <row r="1926" spans="1:6" s="25" customFormat="1" ht="18">
      <c r="A1926" s="48"/>
      <c r="B1926" s="43"/>
      <c r="C1926" s="75"/>
      <c r="D1926" s="49"/>
      <c r="E1926" s="50"/>
      <c r="F1926" s="50"/>
    </row>
    <row r="1927" spans="1:6" s="25" customFormat="1" ht="18">
      <c r="A1927" s="48"/>
      <c r="B1927" s="43"/>
      <c r="C1927" s="75"/>
      <c r="D1927" s="49"/>
      <c r="E1927" s="50"/>
      <c r="F1927" s="50"/>
    </row>
    <row r="1928" spans="1:6" s="25" customFormat="1" ht="18">
      <c r="A1928" s="48"/>
      <c r="B1928" s="43"/>
      <c r="C1928" s="75"/>
      <c r="D1928" s="49"/>
      <c r="E1928" s="50"/>
      <c r="F1928" s="50"/>
    </row>
    <row r="1929" spans="1:6" s="25" customFormat="1" ht="18">
      <c r="A1929" s="48"/>
      <c r="B1929" s="43"/>
      <c r="C1929" s="75"/>
      <c r="D1929" s="49"/>
      <c r="E1929" s="50"/>
      <c r="F1929" s="50"/>
    </row>
    <row r="1930" spans="1:6" s="25" customFormat="1" ht="18">
      <c r="A1930" s="48"/>
      <c r="B1930" s="43"/>
      <c r="C1930" s="75"/>
      <c r="D1930" s="49"/>
      <c r="E1930" s="50"/>
      <c r="F1930" s="50"/>
    </row>
    <row r="1931" spans="1:6" s="25" customFormat="1" ht="18">
      <c r="A1931" s="48"/>
      <c r="B1931" s="43"/>
      <c r="C1931" s="75"/>
      <c r="D1931" s="49"/>
      <c r="E1931" s="50"/>
      <c r="F1931" s="50"/>
    </row>
    <row r="1932" spans="1:6" s="51" customFormat="1" ht="18">
      <c r="A1932" s="48"/>
      <c r="B1932" s="43"/>
      <c r="C1932" s="75"/>
      <c r="D1932" s="49"/>
      <c r="E1932" s="50"/>
      <c r="F1932" s="50"/>
    </row>
    <row r="1933" spans="1:6" s="51" customFormat="1" ht="18">
      <c r="A1933" s="48"/>
      <c r="B1933" s="43"/>
      <c r="C1933" s="75"/>
      <c r="D1933" s="49"/>
      <c r="E1933" s="50"/>
      <c r="F1933" s="50"/>
    </row>
    <row r="1934" spans="1:6" s="51" customFormat="1" ht="18">
      <c r="A1934" s="48"/>
      <c r="B1934" s="43"/>
      <c r="C1934" s="75"/>
      <c r="D1934" s="49"/>
      <c r="E1934" s="50" t="s">
        <v>70</v>
      </c>
      <c r="F1934" s="50"/>
    </row>
    <row r="1935" spans="1:6" s="51" customFormat="1" ht="18">
      <c r="A1935" s="48"/>
      <c r="B1935" s="43"/>
      <c r="C1935" s="75"/>
      <c r="D1935" s="49"/>
      <c r="E1935" s="50" t="s">
        <v>71</v>
      </c>
      <c r="F1935" s="50"/>
    </row>
    <row r="1936" spans="1:6" s="51" customFormat="1" ht="18">
      <c r="A1936" s="48"/>
      <c r="B1936" s="43"/>
      <c r="C1936" s="75"/>
      <c r="D1936" s="49"/>
      <c r="E1936" s="50"/>
      <c r="F1936" s="50"/>
    </row>
    <row r="1937" spans="1:6" s="51" customFormat="1" ht="18">
      <c r="A1937" s="48"/>
      <c r="B1937" s="43"/>
      <c r="C1937" s="75"/>
      <c r="D1937" s="49"/>
      <c r="E1937" s="50"/>
      <c r="F1937" s="50"/>
    </row>
    <row r="1938" spans="1:6" s="51" customFormat="1" ht="18">
      <c r="A1938" s="48"/>
      <c r="B1938" s="43"/>
      <c r="C1938" s="75"/>
      <c r="D1938" s="49"/>
      <c r="E1938" s="50"/>
      <c r="F1938" s="50"/>
    </row>
    <row r="1939" spans="1:6" s="51" customFormat="1" ht="18">
      <c r="A1939" s="48"/>
      <c r="B1939" s="43"/>
      <c r="C1939" s="75"/>
      <c r="D1939" s="49"/>
      <c r="E1939" s="50"/>
      <c r="F1939" s="50"/>
    </row>
    <row r="1940" spans="1:6" s="51" customFormat="1" ht="18">
      <c r="A1940" s="48"/>
      <c r="B1940" s="43"/>
      <c r="C1940" s="75"/>
      <c r="D1940" s="49"/>
      <c r="E1940" s="50"/>
      <c r="F1940" s="50"/>
    </row>
    <row r="1941" spans="1:6" s="51" customFormat="1" ht="18">
      <c r="A1941" s="48"/>
      <c r="B1941" s="43"/>
      <c r="C1941" s="75"/>
      <c r="D1941" s="49"/>
      <c r="E1941" s="50"/>
      <c r="F1941" s="50"/>
    </row>
    <row r="1942" spans="1:6" s="51" customFormat="1" ht="18">
      <c r="A1942" s="48"/>
      <c r="B1942" s="43"/>
      <c r="C1942" s="75"/>
      <c r="D1942" s="49"/>
      <c r="E1942" s="50"/>
      <c r="F1942" s="50"/>
    </row>
    <row r="1943" spans="1:6" s="51" customFormat="1" ht="18">
      <c r="A1943" s="48"/>
      <c r="B1943" s="43"/>
      <c r="C1943" s="75"/>
      <c r="D1943" s="49"/>
      <c r="E1943" s="50"/>
      <c r="F1943" s="50"/>
    </row>
    <row r="1944" spans="1:6" s="51" customFormat="1" ht="18">
      <c r="A1944" s="48"/>
      <c r="B1944" s="43"/>
      <c r="C1944" s="75"/>
      <c r="D1944" s="49"/>
      <c r="E1944" s="50"/>
      <c r="F1944" s="50"/>
    </row>
    <row r="1945" spans="1:6" s="51" customFormat="1" ht="18">
      <c r="A1945" s="48"/>
      <c r="B1945" s="43"/>
      <c r="C1945" s="75"/>
      <c r="D1945" s="49"/>
      <c r="E1945" s="50"/>
      <c r="F1945" s="50"/>
    </row>
    <row r="1946" spans="1:6" s="51" customFormat="1" ht="18">
      <c r="A1946" s="48"/>
      <c r="B1946" s="43"/>
      <c r="C1946" s="75"/>
      <c r="D1946" s="49"/>
      <c r="E1946" s="50"/>
      <c r="F1946" s="50"/>
    </row>
    <row r="1947" spans="1:6" s="51" customFormat="1" ht="18">
      <c r="A1947" s="48"/>
      <c r="B1947" s="43"/>
      <c r="C1947" s="75"/>
      <c r="D1947" s="49"/>
      <c r="E1947" s="50"/>
      <c r="F1947" s="50"/>
    </row>
    <row r="1948" spans="1:6" s="51" customFormat="1" ht="18">
      <c r="A1948" s="48"/>
      <c r="B1948" s="43"/>
      <c r="C1948" s="75"/>
      <c r="D1948" s="49"/>
      <c r="E1948" s="50"/>
      <c r="F1948" s="50"/>
    </row>
    <row r="1949" spans="1:6" s="51" customFormat="1" ht="18">
      <c r="A1949" s="48"/>
      <c r="B1949" s="43"/>
      <c r="C1949" s="75"/>
      <c r="D1949" s="49"/>
      <c r="E1949" s="50"/>
      <c r="F1949" s="50"/>
    </row>
    <row r="1950" spans="1:6" s="51" customFormat="1" ht="18">
      <c r="A1950" s="48"/>
      <c r="B1950" s="43"/>
      <c r="C1950" s="75"/>
      <c r="D1950" s="49"/>
      <c r="E1950" s="50"/>
      <c r="F1950" s="50"/>
    </row>
    <row r="1951" spans="1:6" s="51" customFormat="1" ht="18">
      <c r="A1951" s="48"/>
      <c r="B1951" s="43"/>
      <c r="C1951" s="75"/>
      <c r="D1951" s="49"/>
      <c r="E1951" s="50"/>
      <c r="F1951" s="50"/>
    </row>
    <row r="1952" spans="1:6" s="51" customFormat="1" ht="18">
      <c r="A1952" s="48"/>
      <c r="B1952" s="43"/>
      <c r="C1952" s="75"/>
      <c r="D1952" s="49"/>
      <c r="E1952" s="50"/>
      <c r="F1952" s="50"/>
    </row>
    <row r="1953" spans="1:6" s="51" customFormat="1" ht="18">
      <c r="A1953" s="48"/>
      <c r="B1953" s="43"/>
      <c r="C1953" s="75"/>
      <c r="D1953" s="49"/>
      <c r="E1953" s="50"/>
      <c r="F1953" s="50"/>
    </row>
    <row r="1954" spans="1:6" s="51" customFormat="1" ht="18">
      <c r="A1954" s="48"/>
      <c r="B1954" s="43"/>
      <c r="C1954" s="75"/>
      <c r="D1954" s="49"/>
      <c r="E1954" s="50"/>
      <c r="F1954" s="50"/>
    </row>
    <row r="1955" spans="1:6" s="51" customFormat="1" ht="18">
      <c r="A1955" s="48"/>
      <c r="B1955" s="43"/>
      <c r="C1955" s="75"/>
      <c r="D1955" s="49"/>
      <c r="E1955" s="50"/>
      <c r="F1955" s="50"/>
    </row>
    <row r="1956" spans="1:6" s="51" customFormat="1" ht="18">
      <c r="A1956" s="48"/>
      <c r="B1956" s="43"/>
      <c r="C1956" s="75"/>
      <c r="D1956" s="49"/>
      <c r="E1956" s="50"/>
      <c r="F1956" s="50"/>
    </row>
    <row r="1957" spans="1:6" s="51" customFormat="1" ht="18">
      <c r="A1957" s="48"/>
      <c r="B1957" s="43"/>
      <c r="C1957" s="75"/>
      <c r="D1957" s="49"/>
      <c r="E1957" s="50"/>
      <c r="F1957" s="50"/>
    </row>
    <row r="1958" spans="1:6" s="51" customFormat="1" ht="18">
      <c r="A1958" s="48"/>
      <c r="B1958" s="43"/>
      <c r="C1958" s="75"/>
      <c r="D1958" s="49"/>
      <c r="E1958" s="50"/>
      <c r="F1958" s="50"/>
    </row>
    <row r="1959" spans="1:6" s="51" customFormat="1" ht="18">
      <c r="A1959" s="48"/>
      <c r="B1959" s="43"/>
      <c r="C1959" s="75"/>
      <c r="D1959" s="49"/>
      <c r="E1959" s="50"/>
      <c r="F1959" s="50"/>
    </row>
    <row r="1960" spans="1:6" s="51" customFormat="1" ht="18">
      <c r="A1960" s="48"/>
      <c r="B1960" s="43"/>
      <c r="C1960" s="75"/>
      <c r="D1960" s="49"/>
      <c r="E1960" s="50"/>
      <c r="F1960" s="50"/>
    </row>
    <row r="1961" spans="1:6" s="51" customFormat="1" ht="18">
      <c r="A1961" s="48"/>
      <c r="B1961" s="43"/>
      <c r="C1961" s="75"/>
      <c r="D1961" s="49"/>
      <c r="E1961" s="50"/>
      <c r="F1961" s="50"/>
    </row>
    <row r="1962" spans="1:6" s="51" customFormat="1" ht="18">
      <c r="A1962" s="48"/>
      <c r="B1962" s="43"/>
      <c r="C1962" s="75"/>
      <c r="D1962" s="49"/>
      <c r="E1962" s="50"/>
      <c r="F1962" s="50"/>
    </row>
    <row r="1963" spans="1:6" s="51" customFormat="1" ht="18">
      <c r="A1963" s="48"/>
      <c r="B1963" s="43"/>
      <c r="C1963" s="75"/>
      <c r="D1963" s="49"/>
      <c r="E1963" s="50"/>
      <c r="F1963" s="50"/>
    </row>
    <row r="1964" spans="1:6" s="51" customFormat="1" ht="18">
      <c r="A1964" s="48"/>
      <c r="B1964" s="43"/>
      <c r="C1964" s="75"/>
      <c r="D1964" s="49"/>
      <c r="E1964" s="50"/>
      <c r="F1964" s="50"/>
    </row>
    <row r="1965" spans="1:6" s="51" customFormat="1" ht="18">
      <c r="A1965" s="48"/>
      <c r="B1965" s="43"/>
      <c r="C1965" s="75"/>
      <c r="D1965" s="49"/>
      <c r="E1965" s="50"/>
      <c r="F1965" s="50"/>
    </row>
    <row r="1966" spans="1:6" s="51" customFormat="1" ht="18">
      <c r="A1966" s="48"/>
      <c r="B1966" s="43"/>
      <c r="C1966" s="75"/>
      <c r="D1966" s="49"/>
      <c r="E1966" s="50"/>
      <c r="F1966" s="50"/>
    </row>
    <row r="1967" spans="1:6" s="51" customFormat="1" ht="18">
      <c r="A1967" s="48"/>
      <c r="B1967" s="43"/>
      <c r="C1967" s="75"/>
      <c r="D1967" s="49"/>
      <c r="E1967" s="50"/>
      <c r="F1967" s="50"/>
    </row>
    <row r="1968" spans="1:6" s="51" customFormat="1" ht="18">
      <c r="A1968" s="48"/>
      <c r="B1968" s="43"/>
      <c r="C1968" s="75"/>
      <c r="D1968" s="49"/>
      <c r="E1968" s="50"/>
      <c r="F1968" s="50"/>
    </row>
    <row r="1969" spans="1:6" s="51" customFormat="1" ht="18">
      <c r="A1969" s="48"/>
      <c r="B1969" s="43"/>
      <c r="C1969" s="75"/>
      <c r="D1969" s="49"/>
      <c r="E1969" s="50"/>
      <c r="F1969" s="50"/>
    </row>
    <row r="1970" spans="1:6" s="51" customFormat="1" ht="18">
      <c r="A1970" s="48"/>
      <c r="B1970" s="43"/>
      <c r="C1970" s="75"/>
      <c r="D1970" s="49"/>
      <c r="E1970" s="50"/>
      <c r="F1970" s="50"/>
    </row>
    <row r="1971" spans="1:6" s="51" customFormat="1" ht="18">
      <c r="A1971" s="48"/>
      <c r="B1971" s="43"/>
      <c r="C1971" s="75"/>
      <c r="D1971" s="49"/>
      <c r="E1971" s="50"/>
      <c r="F1971" s="50"/>
    </row>
    <row r="1972" spans="1:6" s="51" customFormat="1" ht="18">
      <c r="A1972" s="48"/>
      <c r="B1972" s="43"/>
      <c r="C1972" s="75"/>
      <c r="D1972" s="49"/>
      <c r="E1972" s="50"/>
      <c r="F1972" s="50"/>
    </row>
    <row r="1973" spans="1:6" s="51" customFormat="1" ht="18">
      <c r="A1973" s="48"/>
      <c r="B1973" s="43"/>
      <c r="C1973" s="75"/>
      <c r="D1973" s="49"/>
      <c r="E1973" s="50"/>
      <c r="F1973" s="50"/>
    </row>
    <row r="1974" spans="1:6" s="51" customFormat="1" ht="18">
      <c r="A1974" s="48"/>
      <c r="B1974" s="43"/>
      <c r="C1974" s="75"/>
      <c r="D1974" s="49"/>
      <c r="E1974" s="50"/>
      <c r="F1974" s="50"/>
    </row>
    <row r="1975" spans="1:6" s="51" customFormat="1" ht="18">
      <c r="A1975" s="48"/>
      <c r="B1975" s="43"/>
      <c r="C1975" s="75"/>
      <c r="D1975" s="49"/>
      <c r="E1975" s="50"/>
      <c r="F1975" s="50"/>
    </row>
    <row r="1976" spans="1:6" s="51" customFormat="1" ht="18">
      <c r="A1976" s="48"/>
      <c r="B1976" s="43"/>
      <c r="C1976" s="75"/>
      <c r="D1976" s="49"/>
      <c r="E1976" s="50"/>
      <c r="F1976" s="50"/>
    </row>
    <row r="1977" spans="1:6" s="51" customFormat="1" ht="18">
      <c r="A1977" s="48"/>
      <c r="B1977" s="43"/>
      <c r="C1977" s="75"/>
      <c r="D1977" s="49"/>
      <c r="E1977" s="50"/>
      <c r="F1977" s="50"/>
    </row>
    <row r="1978" spans="1:6" s="51" customFormat="1" ht="18">
      <c r="A1978" s="48"/>
      <c r="B1978" s="43"/>
      <c r="C1978" s="75"/>
      <c r="D1978" s="49"/>
      <c r="E1978" s="50"/>
      <c r="F1978" s="50"/>
    </row>
    <row r="1979" spans="1:6" s="51" customFormat="1" ht="18">
      <c r="A1979" s="48"/>
      <c r="B1979" s="43"/>
      <c r="C1979" s="75"/>
      <c r="D1979" s="49"/>
      <c r="E1979" s="50"/>
      <c r="F1979" s="50"/>
    </row>
    <row r="1980" spans="1:6" s="51" customFormat="1" ht="18">
      <c r="A1980" s="48"/>
      <c r="B1980" s="43"/>
      <c r="C1980" s="75"/>
      <c r="D1980" s="49"/>
      <c r="E1980" s="50"/>
      <c r="F1980" s="50"/>
    </row>
    <row r="1981" spans="1:6" s="51" customFormat="1" ht="18">
      <c r="A1981" s="48"/>
      <c r="B1981" s="43"/>
      <c r="C1981" s="75"/>
      <c r="D1981" s="49"/>
      <c r="E1981" s="50"/>
      <c r="F1981" s="50"/>
    </row>
    <row r="1982" spans="1:6" s="51" customFormat="1" ht="18">
      <c r="A1982" s="48"/>
      <c r="B1982" s="43"/>
      <c r="C1982" s="75"/>
      <c r="D1982" s="49"/>
      <c r="E1982" s="50"/>
      <c r="F1982" s="50"/>
    </row>
    <row r="1983" spans="1:6" s="51" customFormat="1" ht="18">
      <c r="A1983" s="48"/>
      <c r="B1983" s="43"/>
      <c r="C1983" s="75"/>
      <c r="D1983" s="49"/>
      <c r="E1983" s="50"/>
      <c r="F1983" s="50"/>
    </row>
    <row r="1984" spans="1:6" s="52" customFormat="1" ht="18">
      <c r="A1984" s="48"/>
      <c r="B1984" s="43"/>
      <c r="C1984" s="75"/>
      <c r="D1984" s="49"/>
      <c r="E1984" s="50"/>
      <c r="F1984" s="50"/>
    </row>
    <row r="1985" spans="1:6" s="51" customFormat="1" ht="18">
      <c r="A1985" s="48"/>
      <c r="B1985" s="43"/>
      <c r="C1985" s="75"/>
      <c r="D1985" s="49"/>
      <c r="E1985" s="50"/>
      <c r="F1985" s="50"/>
    </row>
    <row r="1986" spans="1:6" s="51" customFormat="1" ht="18">
      <c r="A1986" s="48"/>
      <c r="B1986" s="43"/>
      <c r="C1986" s="75"/>
      <c r="D1986" s="49"/>
      <c r="E1986" s="50"/>
      <c r="F1986" s="50"/>
    </row>
    <row r="1987" spans="1:6" s="51" customFormat="1" ht="18">
      <c r="A1987" s="48"/>
      <c r="B1987" s="43"/>
      <c r="C1987" s="75"/>
      <c r="D1987" s="49"/>
      <c r="E1987" s="50"/>
      <c r="F1987" s="50"/>
    </row>
    <row r="1988" spans="1:6" s="51" customFormat="1" ht="18">
      <c r="A1988" s="48"/>
      <c r="B1988" s="43"/>
      <c r="C1988" s="75"/>
      <c r="D1988" s="49"/>
      <c r="E1988" s="50"/>
      <c r="F1988" s="50"/>
    </row>
    <row r="1989" spans="1:6" s="51" customFormat="1" ht="18">
      <c r="A1989" s="48"/>
      <c r="B1989" s="43"/>
      <c r="C1989" s="75"/>
      <c r="D1989" s="49"/>
      <c r="E1989" s="50"/>
      <c r="F1989" s="50"/>
    </row>
    <row r="1990" spans="1:6" s="51" customFormat="1" ht="18">
      <c r="A1990" s="48"/>
      <c r="B1990" s="43"/>
      <c r="C1990" s="75"/>
      <c r="D1990" s="49"/>
      <c r="E1990" s="50"/>
      <c r="F1990" s="50"/>
    </row>
    <row r="1991" spans="1:6" s="51" customFormat="1" ht="18">
      <c r="A1991" s="48"/>
      <c r="B1991" s="43"/>
      <c r="C1991" s="75"/>
      <c r="D1991" s="49"/>
      <c r="E1991" s="50"/>
      <c r="F1991" s="50"/>
    </row>
    <row r="1992" spans="1:6" s="51" customFormat="1" ht="18">
      <c r="A1992" s="48"/>
      <c r="B1992" s="43"/>
      <c r="C1992" s="75"/>
      <c r="D1992" s="49"/>
      <c r="E1992" s="50"/>
      <c r="F1992" s="50"/>
    </row>
    <row r="1993" spans="1:6" s="51" customFormat="1" ht="18">
      <c r="A1993" s="48"/>
      <c r="B1993" s="43"/>
      <c r="C1993" s="75"/>
      <c r="D1993" s="49"/>
      <c r="E1993" s="50"/>
      <c r="F1993" s="50"/>
    </row>
    <row r="1994" spans="1:6" s="51" customFormat="1" ht="18">
      <c r="A1994" s="48"/>
      <c r="B1994" s="43"/>
      <c r="C1994" s="75"/>
      <c r="D1994" s="49"/>
      <c r="E1994" s="50"/>
      <c r="F1994" s="50"/>
    </row>
    <row r="1995" spans="1:6" s="51" customFormat="1" ht="18">
      <c r="A1995" s="48"/>
      <c r="B1995" s="43"/>
      <c r="C1995" s="75"/>
      <c r="D1995" s="49"/>
      <c r="E1995" s="50"/>
      <c r="F1995" s="50"/>
    </row>
    <row r="1996" spans="1:6" s="51" customFormat="1" ht="18">
      <c r="A1996" s="48"/>
      <c r="B1996" s="43"/>
      <c r="C1996" s="75"/>
      <c r="D1996" s="49"/>
      <c r="E1996" s="50"/>
      <c r="F1996" s="50"/>
    </row>
    <row r="1997" spans="1:6" s="51" customFormat="1" ht="18">
      <c r="A1997" s="48"/>
      <c r="B1997" s="43"/>
      <c r="C1997" s="75"/>
      <c r="D1997" s="49"/>
      <c r="E1997" s="50"/>
      <c r="F1997" s="50"/>
    </row>
    <row r="1998" spans="1:6" s="51" customFormat="1" ht="18">
      <c r="A1998" s="48"/>
      <c r="B1998" s="43"/>
      <c r="C1998" s="75"/>
      <c r="D1998" s="49"/>
      <c r="E1998" s="50"/>
      <c r="F1998" s="50"/>
    </row>
    <row r="1999" spans="1:6" s="51" customFormat="1" ht="18">
      <c r="A1999" s="48"/>
      <c r="B1999" s="43"/>
      <c r="C1999" s="75"/>
      <c r="D1999" s="49"/>
      <c r="E1999" s="50"/>
      <c r="F1999" s="50"/>
    </row>
    <row r="2000" spans="1:6" s="51" customFormat="1" ht="18">
      <c r="A2000" s="48"/>
      <c r="B2000" s="43"/>
      <c r="C2000" s="75"/>
      <c r="D2000" s="49"/>
      <c r="E2000" s="50"/>
      <c r="F2000" s="50"/>
    </row>
    <row r="2001" spans="1:6" s="51" customFormat="1" ht="18">
      <c r="A2001" s="48"/>
      <c r="B2001" s="43"/>
      <c r="C2001" s="75"/>
      <c r="D2001" s="49"/>
      <c r="E2001" s="50"/>
      <c r="F2001" s="50"/>
    </row>
    <row r="2002" spans="1:6" s="51" customFormat="1" ht="18">
      <c r="A2002" s="48"/>
      <c r="B2002" s="43"/>
      <c r="C2002" s="75"/>
      <c r="D2002" s="49"/>
      <c r="E2002" s="50"/>
      <c r="F2002" s="50"/>
    </row>
    <row r="2003" spans="1:6" s="51" customFormat="1" ht="18">
      <c r="A2003" s="48"/>
      <c r="B2003" s="43"/>
      <c r="C2003" s="75"/>
      <c r="D2003" s="49"/>
      <c r="E2003" s="50"/>
      <c r="F2003" s="50"/>
    </row>
    <row r="2004" spans="1:6" s="51" customFormat="1" ht="18">
      <c r="A2004" s="48"/>
      <c r="B2004" s="43"/>
      <c r="C2004" s="75"/>
      <c r="D2004" s="49"/>
      <c r="E2004" s="50"/>
      <c r="F2004" s="50"/>
    </row>
    <row r="2005" spans="1:6" s="51" customFormat="1" ht="18">
      <c r="A2005" s="48"/>
      <c r="B2005" s="43"/>
      <c r="C2005" s="75"/>
      <c r="D2005" s="49"/>
      <c r="E2005" s="50"/>
      <c r="F2005" s="50"/>
    </row>
    <row r="2006" spans="1:6" s="51" customFormat="1" ht="18">
      <c r="A2006" s="48"/>
      <c r="B2006" s="43"/>
      <c r="C2006" s="75"/>
      <c r="D2006" s="49"/>
      <c r="E2006" s="50"/>
      <c r="F2006" s="50"/>
    </row>
    <row r="2007" spans="1:6" s="51" customFormat="1" ht="18">
      <c r="A2007" s="48"/>
      <c r="B2007" s="43"/>
      <c r="C2007" s="75"/>
      <c r="D2007" s="49"/>
      <c r="E2007" s="50"/>
      <c r="F2007" s="50"/>
    </row>
    <row r="2008" spans="1:6" s="52" customFormat="1" ht="18">
      <c r="A2008" s="48"/>
      <c r="B2008" s="43"/>
      <c r="C2008" s="75"/>
      <c r="D2008" s="49"/>
      <c r="E2008" s="50"/>
      <c r="F2008" s="50"/>
    </row>
    <row r="2009" spans="1:6" s="51" customFormat="1" ht="18">
      <c r="A2009" s="48"/>
      <c r="B2009" s="43"/>
      <c r="C2009" s="75"/>
      <c r="D2009" s="49"/>
      <c r="E2009" s="50"/>
      <c r="F2009" s="50"/>
    </row>
    <row r="2010" spans="1:6" s="51" customFormat="1" ht="18">
      <c r="A2010" s="48"/>
      <c r="B2010" s="43"/>
      <c r="C2010" s="75"/>
      <c r="D2010" s="49"/>
      <c r="E2010" s="50"/>
      <c r="F2010" s="50"/>
    </row>
    <row r="2011" spans="1:6" s="52" customFormat="1" ht="18">
      <c r="A2011" s="48"/>
      <c r="B2011" s="43"/>
      <c r="C2011" s="75"/>
      <c r="D2011" s="49"/>
      <c r="E2011" s="50"/>
      <c r="F2011" s="50"/>
    </row>
    <row r="2012" spans="1:6" s="51" customFormat="1" ht="18">
      <c r="A2012" s="48"/>
      <c r="B2012" s="43"/>
      <c r="C2012" s="75"/>
      <c r="D2012" s="49"/>
      <c r="E2012" s="50"/>
      <c r="F2012" s="50"/>
    </row>
    <row r="2013" spans="1:6" s="51" customFormat="1" ht="18">
      <c r="A2013" s="48"/>
      <c r="B2013" s="43"/>
      <c r="C2013" s="75"/>
      <c r="D2013" s="49"/>
      <c r="E2013" s="50"/>
      <c r="F2013" s="50"/>
    </row>
    <row r="2014" spans="1:6" s="51" customFormat="1" ht="18">
      <c r="A2014" s="48"/>
      <c r="B2014" s="43"/>
      <c r="C2014" s="75"/>
      <c r="D2014" s="49"/>
      <c r="E2014" s="50"/>
      <c r="F2014" s="50"/>
    </row>
    <row r="2015" spans="1:6" s="51" customFormat="1" ht="18">
      <c r="A2015" s="48"/>
      <c r="B2015" s="43"/>
      <c r="C2015" s="75"/>
      <c r="D2015" s="49"/>
      <c r="E2015" s="50"/>
      <c r="F2015" s="50"/>
    </row>
    <row r="2016" spans="1:6" s="51" customFormat="1" ht="18">
      <c r="A2016" s="48"/>
      <c r="B2016" s="43"/>
      <c r="C2016" s="75"/>
      <c r="D2016" s="49"/>
      <c r="E2016" s="50"/>
      <c r="F2016" s="50"/>
    </row>
    <row r="2017" spans="1:6" s="51" customFormat="1" ht="18">
      <c r="A2017" s="48"/>
      <c r="B2017" s="43"/>
      <c r="C2017" s="75"/>
      <c r="D2017" s="49"/>
      <c r="E2017" s="50"/>
      <c r="F2017" s="50"/>
    </row>
    <row r="2018" spans="1:6" s="51" customFormat="1" ht="18">
      <c r="A2018" s="48"/>
      <c r="B2018" s="43"/>
      <c r="C2018" s="75"/>
      <c r="D2018" s="49"/>
      <c r="E2018" s="50"/>
      <c r="F2018" s="50"/>
    </row>
    <row r="2019" spans="1:6" s="51" customFormat="1" ht="18">
      <c r="A2019" s="48"/>
      <c r="B2019" s="43"/>
      <c r="C2019" s="75"/>
      <c r="D2019" s="49"/>
      <c r="E2019" s="50"/>
      <c r="F2019" s="50"/>
    </row>
    <row r="2020" spans="1:6" s="51" customFormat="1" ht="18">
      <c r="A2020" s="48"/>
      <c r="B2020" s="43"/>
      <c r="C2020" s="75"/>
      <c r="D2020" s="49"/>
      <c r="E2020" s="50"/>
      <c r="F2020" s="50"/>
    </row>
    <row r="2021" spans="1:6" s="51" customFormat="1" ht="18">
      <c r="A2021" s="48"/>
      <c r="B2021" s="43"/>
      <c r="C2021" s="75"/>
      <c r="D2021" s="49"/>
      <c r="E2021" s="50"/>
      <c r="F2021" s="50"/>
    </row>
    <row r="2022" spans="1:6" s="51" customFormat="1" ht="18">
      <c r="A2022" s="48"/>
      <c r="B2022" s="43"/>
      <c r="C2022" s="75"/>
      <c r="D2022" s="49"/>
      <c r="E2022" s="50"/>
      <c r="F2022" s="50"/>
    </row>
    <row r="2023" spans="1:6" s="51" customFormat="1" ht="18">
      <c r="A2023" s="48"/>
      <c r="B2023" s="43"/>
      <c r="C2023" s="75"/>
      <c r="D2023" s="49"/>
      <c r="E2023" s="50"/>
      <c r="F2023" s="50"/>
    </row>
    <row r="2024" spans="1:6" s="51" customFormat="1" ht="18">
      <c r="A2024" s="48"/>
      <c r="B2024" s="43"/>
      <c r="C2024" s="75"/>
      <c r="D2024" s="49"/>
      <c r="E2024" s="50"/>
      <c r="F2024" s="50"/>
    </row>
    <row r="2025" spans="1:6" s="51" customFormat="1" ht="18">
      <c r="A2025" s="48"/>
      <c r="B2025" s="43"/>
      <c r="C2025" s="75"/>
      <c r="D2025" s="49"/>
      <c r="E2025" s="50"/>
      <c r="F2025" s="50"/>
    </row>
    <row r="2026" spans="1:6" s="51" customFormat="1" ht="18">
      <c r="A2026" s="48"/>
      <c r="B2026" s="43"/>
      <c r="C2026" s="75"/>
      <c r="D2026" s="49"/>
      <c r="E2026" s="50"/>
      <c r="F2026" s="50"/>
    </row>
    <row r="2027" spans="1:6" s="51" customFormat="1" ht="18">
      <c r="A2027" s="48"/>
      <c r="B2027" s="43"/>
      <c r="C2027" s="75"/>
      <c r="D2027" s="49"/>
      <c r="E2027" s="50"/>
      <c r="F2027" s="50"/>
    </row>
    <row r="2028" spans="1:6" s="51" customFormat="1" ht="18">
      <c r="A2028" s="48"/>
      <c r="B2028" s="43"/>
      <c r="C2028" s="75"/>
      <c r="D2028" s="49"/>
      <c r="E2028" s="50"/>
      <c r="F2028" s="50"/>
    </row>
    <row r="2029" spans="1:6" s="52" customFormat="1" ht="18">
      <c r="A2029" s="48"/>
      <c r="B2029" s="43"/>
      <c r="C2029" s="75"/>
      <c r="D2029" s="49"/>
      <c r="E2029" s="50"/>
      <c r="F2029" s="50"/>
    </row>
    <row r="2030" spans="1:6" s="51" customFormat="1" ht="18">
      <c r="A2030" s="48"/>
      <c r="B2030" s="43"/>
      <c r="C2030" s="75"/>
      <c r="D2030" s="49"/>
      <c r="E2030" s="50"/>
      <c r="F2030" s="50"/>
    </row>
    <row r="2031" spans="1:6" s="51" customFormat="1" ht="18">
      <c r="A2031" s="48"/>
      <c r="B2031" s="43"/>
      <c r="C2031" s="75"/>
      <c r="D2031" s="49"/>
      <c r="E2031" s="50"/>
      <c r="F2031" s="50"/>
    </row>
    <row r="2032" spans="1:6" s="51" customFormat="1" ht="18">
      <c r="A2032" s="48"/>
      <c r="B2032" s="43"/>
      <c r="C2032" s="75"/>
      <c r="D2032" s="49"/>
      <c r="E2032" s="50"/>
      <c r="F2032" s="50"/>
    </row>
    <row r="2033" spans="1:6" s="51" customFormat="1" ht="18">
      <c r="A2033" s="48"/>
      <c r="B2033" s="43"/>
      <c r="C2033" s="75"/>
      <c r="D2033" s="49"/>
      <c r="E2033" s="50"/>
      <c r="F2033" s="50"/>
    </row>
    <row r="2034" spans="1:6" s="51" customFormat="1" ht="18">
      <c r="A2034" s="48"/>
      <c r="B2034" s="43"/>
      <c r="C2034" s="75"/>
      <c r="D2034" s="49"/>
      <c r="E2034" s="50"/>
      <c r="F2034" s="50"/>
    </row>
    <row r="2035" spans="1:6" s="53" customFormat="1" ht="18">
      <c r="A2035" s="48"/>
      <c r="B2035" s="43"/>
      <c r="C2035" s="75"/>
      <c r="D2035" s="49"/>
      <c r="E2035" s="50"/>
      <c r="F2035" s="50"/>
    </row>
    <row r="2036" spans="1:6" s="54" customFormat="1" ht="18">
      <c r="A2036" s="48"/>
      <c r="B2036" s="43"/>
      <c r="C2036" s="75"/>
      <c r="D2036" s="49"/>
      <c r="E2036" s="50"/>
      <c r="F2036" s="50"/>
    </row>
    <row r="2037" spans="1:6" s="54" customFormat="1" ht="18">
      <c r="A2037" s="48"/>
      <c r="B2037" s="43"/>
      <c r="C2037" s="75"/>
      <c r="D2037" s="49"/>
      <c r="E2037" s="50"/>
      <c r="F2037" s="50"/>
    </row>
    <row r="2038" spans="1:6" s="54" customFormat="1" ht="18">
      <c r="A2038" s="48"/>
      <c r="B2038" s="43"/>
      <c r="C2038" s="75"/>
      <c r="D2038" s="49"/>
      <c r="E2038" s="50"/>
      <c r="F2038" s="50"/>
    </row>
    <row r="2039" spans="1:6" s="54" customFormat="1" ht="18">
      <c r="A2039" s="48"/>
      <c r="B2039" s="43"/>
      <c r="C2039" s="75"/>
      <c r="D2039" s="49"/>
      <c r="E2039" s="50"/>
      <c r="F2039" s="50"/>
    </row>
    <row r="2040" spans="1:6" s="36" customFormat="1" ht="19.5">
      <c r="A2040" s="48"/>
      <c r="B2040" s="43"/>
      <c r="C2040" s="75"/>
      <c r="D2040" s="49"/>
      <c r="E2040" s="50"/>
      <c r="F2040" s="50"/>
    </row>
    <row r="2041" spans="1:6" s="36" customFormat="1" ht="19.5">
      <c r="A2041" s="48"/>
      <c r="B2041" s="43"/>
      <c r="C2041" s="75"/>
      <c r="D2041" s="49"/>
      <c r="E2041" s="50"/>
      <c r="F2041" s="50"/>
    </row>
    <row r="2042" spans="1:6" s="36" customFormat="1" ht="19.5">
      <c r="A2042" s="48"/>
      <c r="B2042" s="43"/>
      <c r="C2042" s="75"/>
      <c r="D2042" s="49"/>
      <c r="E2042" s="50"/>
      <c r="F2042" s="50"/>
    </row>
    <row r="2043" spans="1:6" s="36" customFormat="1" ht="19.5">
      <c r="A2043" s="48"/>
      <c r="B2043" s="43"/>
      <c r="C2043" s="75"/>
      <c r="D2043" s="49"/>
      <c r="E2043" s="50"/>
      <c r="F2043" s="50"/>
    </row>
    <row r="2044" spans="1:6" s="36" customFormat="1" ht="19.5">
      <c r="A2044" s="48"/>
      <c r="B2044" s="43"/>
      <c r="C2044" s="75"/>
      <c r="D2044" s="49"/>
      <c r="E2044" s="50"/>
      <c r="F2044" s="50"/>
    </row>
    <row r="2045" spans="1:6" s="36" customFormat="1" ht="19.5">
      <c r="A2045" s="48"/>
      <c r="B2045" s="43"/>
      <c r="C2045" s="75"/>
      <c r="D2045" s="49"/>
      <c r="E2045" s="50"/>
      <c r="F2045" s="50"/>
    </row>
    <row r="2046" spans="1:6" s="36" customFormat="1" ht="19.5">
      <c r="A2046" s="48"/>
      <c r="B2046" s="43"/>
      <c r="C2046" s="75"/>
      <c r="D2046" s="49"/>
      <c r="E2046" s="50"/>
      <c r="F2046" s="50"/>
    </row>
    <row r="2047" spans="1:6" s="36" customFormat="1" ht="19.5">
      <c r="A2047" s="48"/>
      <c r="B2047" s="43"/>
      <c r="C2047" s="75"/>
      <c r="D2047" s="49"/>
      <c r="E2047" s="50"/>
      <c r="F2047" s="50"/>
    </row>
    <row r="2048" spans="1:6" s="36" customFormat="1" ht="19.5">
      <c r="A2048" s="48"/>
      <c r="B2048" s="43"/>
      <c r="C2048" s="75"/>
      <c r="D2048" s="49"/>
      <c r="E2048" s="50"/>
      <c r="F2048" s="50"/>
    </row>
    <row r="2049" spans="1:6" s="36" customFormat="1" ht="19.5">
      <c r="A2049" s="48"/>
      <c r="B2049" s="43"/>
      <c r="C2049" s="75"/>
      <c r="D2049" s="49"/>
      <c r="E2049" s="50"/>
      <c r="F2049" s="50"/>
    </row>
  </sheetData>
  <sheetProtection/>
  <mergeCells count="158">
    <mergeCell ref="B1714:F1714"/>
    <mergeCell ref="B1376:F1376"/>
    <mergeCell ref="C1377:C1381"/>
    <mergeCell ref="B1064:F1064"/>
    <mergeCell ref="B1091:F1091"/>
    <mergeCell ref="B1334:F1334"/>
    <mergeCell ref="B1076:F1076"/>
    <mergeCell ref="B1625:F1625"/>
    <mergeCell ref="B1773:F1773"/>
    <mergeCell ref="B1801:F1801"/>
    <mergeCell ref="B1643:F1643"/>
    <mergeCell ref="C1509:C1530"/>
    <mergeCell ref="B1136:F1136"/>
    <mergeCell ref="B1743:F1743"/>
    <mergeCell ref="C1531:C1542"/>
    <mergeCell ref="B1154:F1154"/>
    <mergeCell ref="B1507:F1507"/>
    <mergeCell ref="B1161:B1163"/>
    <mergeCell ref="B1803:F1803"/>
    <mergeCell ref="C715:C724"/>
    <mergeCell ref="B745:F745"/>
    <mergeCell ref="B828:F828"/>
    <mergeCell ref="B1051:F1051"/>
    <mergeCell ref="C868:C878"/>
    <mergeCell ref="C1543:C1567"/>
    <mergeCell ref="B1151:F1151"/>
    <mergeCell ref="B946:F946"/>
    <mergeCell ref="B1035:F1035"/>
    <mergeCell ref="B174:F174"/>
    <mergeCell ref="B245:F245"/>
    <mergeCell ref="C332:C336"/>
    <mergeCell ref="C342:C343"/>
    <mergeCell ref="B331:F331"/>
    <mergeCell ref="B251:F251"/>
    <mergeCell ref="B238:F238"/>
    <mergeCell ref="B183:F183"/>
    <mergeCell ref="C339:C341"/>
    <mergeCell ref="B206:F206"/>
    <mergeCell ref="B164:F164"/>
    <mergeCell ref="B130:F130"/>
    <mergeCell ref="B147:F147"/>
    <mergeCell ref="B227:F227"/>
    <mergeCell ref="B936:F936"/>
    <mergeCell ref="B202:F202"/>
    <mergeCell ref="B153:F153"/>
    <mergeCell ref="C175:C177"/>
    <mergeCell ref="C178:C179"/>
    <mergeCell ref="B159:F159"/>
    <mergeCell ref="B60:F60"/>
    <mergeCell ref="B74:F74"/>
    <mergeCell ref="B115:F115"/>
    <mergeCell ref="A8:F8"/>
    <mergeCell ref="A13:A17"/>
    <mergeCell ref="C13:C17"/>
    <mergeCell ref="E13:E17"/>
    <mergeCell ref="F13:F17"/>
    <mergeCell ref="D13:D17"/>
    <mergeCell ref="A11:F11"/>
    <mergeCell ref="A6:F6"/>
    <mergeCell ref="B41:F41"/>
    <mergeCell ref="B49:F49"/>
    <mergeCell ref="B53:F53"/>
    <mergeCell ref="B44:F44"/>
    <mergeCell ref="B13:B17"/>
    <mergeCell ref="A12:F12"/>
    <mergeCell ref="B35:F35"/>
    <mergeCell ref="A1:F1"/>
    <mergeCell ref="A2:F2"/>
    <mergeCell ref="A4:F4"/>
    <mergeCell ref="A3:F3"/>
    <mergeCell ref="B195:F195"/>
    <mergeCell ref="B82:F82"/>
    <mergeCell ref="A9:F9"/>
    <mergeCell ref="A10:F10"/>
    <mergeCell ref="A7:F7"/>
    <mergeCell ref="B135:F135"/>
    <mergeCell ref="B317:F317"/>
    <mergeCell ref="B290:F290"/>
    <mergeCell ref="C184:C194"/>
    <mergeCell ref="C337:C338"/>
    <mergeCell ref="B219:F219"/>
    <mergeCell ref="B256:F256"/>
    <mergeCell ref="B90:F90"/>
    <mergeCell ref="B56:F56"/>
    <mergeCell ref="B1353:F1353"/>
    <mergeCell ref="C1339:C1343"/>
    <mergeCell ref="B1786:F1786"/>
    <mergeCell ref="B1006:F1006"/>
    <mergeCell ref="B545:F545"/>
    <mergeCell ref="B1776:F1776"/>
    <mergeCell ref="B1289:F1289"/>
    <mergeCell ref="B1661:F1661"/>
    <mergeCell ref="B441:F441"/>
    <mergeCell ref="C879:C882"/>
    <mergeCell ref="B1410:F1410"/>
    <mergeCell ref="C1335:C1338"/>
    <mergeCell ref="B1304:F1304"/>
    <mergeCell ref="B960:F960"/>
    <mergeCell ref="B966:F966"/>
    <mergeCell ref="B1248:F1248"/>
    <mergeCell ref="B864:F864"/>
    <mergeCell ref="B902:F902"/>
    <mergeCell ref="B614:F614"/>
    <mergeCell ref="B466:F466"/>
    <mergeCell ref="B600:F600"/>
    <mergeCell ref="B537:F537"/>
    <mergeCell ref="B558:F558"/>
    <mergeCell ref="B613:F613"/>
    <mergeCell ref="B520:F520"/>
    <mergeCell ref="B605:F605"/>
    <mergeCell ref="B534:F534"/>
    <mergeCell ref="B559:F559"/>
    <mergeCell ref="B821:F821"/>
    <mergeCell ref="A1170:A1172"/>
    <mergeCell ref="B1170:B1172"/>
    <mergeCell ref="B1157:F1157"/>
    <mergeCell ref="B1158:B1160"/>
    <mergeCell ref="A1158:A1160"/>
    <mergeCell ref="B621:F621"/>
    <mergeCell ref="C887:C892"/>
    <mergeCell ref="C893:C901"/>
    <mergeCell ref="A1167:A1169"/>
    <mergeCell ref="A1164:A1166"/>
    <mergeCell ref="B1164:B1166"/>
    <mergeCell ref="B1167:B1169"/>
    <mergeCell ref="A1161:A1163"/>
    <mergeCell ref="B886:F886"/>
    <mergeCell ref="B788:F788"/>
    <mergeCell ref="B635:F635"/>
    <mergeCell ref="B686:F686"/>
    <mergeCell ref="C699:C713"/>
    <mergeCell ref="B1099:F1099"/>
    <mergeCell ref="B800:F800"/>
    <mergeCell ref="B848:F848"/>
    <mergeCell ref="B714:F714"/>
    <mergeCell ref="B1021:F1021"/>
    <mergeCell ref="B734:F734"/>
    <mergeCell ref="B692:F692"/>
    <mergeCell ref="B572:F572"/>
    <mergeCell ref="B778:F778"/>
    <mergeCell ref="B345:F345"/>
    <mergeCell ref="B552:F552"/>
    <mergeCell ref="B689:F689"/>
    <mergeCell ref="B630:F630"/>
    <mergeCell ref="B640:F640"/>
    <mergeCell ref="B530:F530"/>
    <mergeCell ref="B482:F482"/>
    <mergeCell ref="B504:F504"/>
    <mergeCell ref="B1807:F1807"/>
    <mergeCell ref="B1808:F1808"/>
    <mergeCell ref="B431:F431"/>
    <mergeCell ref="C432:C433"/>
    <mergeCell ref="B408:C408"/>
    <mergeCell ref="B680:F680"/>
    <mergeCell ref="C423:C430"/>
    <mergeCell ref="C421:C422"/>
    <mergeCell ref="B1105:F1105"/>
    <mergeCell ref="B1086:F1086"/>
  </mergeCells>
  <conditionalFormatting sqref="B1250:B1274">
    <cfRule type="expression" priority="3" dxfId="4" stopIfTrue="1">
      <formula>NOT('PHẦN 1'!#REF!="")</formula>
    </cfRule>
  </conditionalFormatting>
  <conditionalFormatting sqref="B1250:B1274">
    <cfRule type="expression" priority="4" dxfId="5" stopIfTrue="1">
      <formula>'PHẦN 1'!#REF!&lt;&gt;0</formula>
    </cfRule>
  </conditionalFormatting>
  <conditionalFormatting sqref="B1275:B1288 B1290:B1303">
    <cfRule type="expression" priority="1" dxfId="4" stopIfTrue="1">
      <formula>NOT('PHẦN 1'!#REF!="")</formula>
    </cfRule>
  </conditionalFormatting>
  <conditionalFormatting sqref="B1275:B1288 B1290:B1303">
    <cfRule type="expression" priority="2" dxfId="5" stopIfTrue="1">
      <formula>'PHẦN 1'!#REF!&lt;&gt;0</formula>
    </cfRule>
  </conditionalFormatting>
  <printOptions horizontalCentered="1"/>
  <pageMargins left="0.62992125984252" right="0.196850393700787" top="0.393700787401575" bottom="0.551181102362205" header="0.31496062992126" footer="0.31496062992126"/>
  <pageSetup firstPageNumber="1" useFirstPageNumber="1" horizontalDpi="600" verticalDpi="600" orientation="portrait" paperSize="9" scale="63" r:id="rId4"/>
  <headerFooter>
    <oddFooter>&amp;L&amp;"VNI-Times,Italic"CBGVLXD T9/2020-trang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O246"/>
  <sheetViews>
    <sheetView view="pageBreakPreview" zoomScaleNormal="80" zoomScaleSheetLayoutView="100" zoomScalePageLayoutView="70" workbookViewId="0" topLeftCell="A61">
      <selection activeCell="C152" sqref="C152"/>
    </sheetView>
  </sheetViews>
  <sheetFormatPr defaultColWidth="8.796875" defaultRowHeight="15"/>
  <cols>
    <col min="1" max="1" width="5.3984375" style="23" customWidth="1"/>
    <col min="2" max="2" width="28.59765625" style="18" customWidth="1"/>
    <col min="3" max="3" width="11.09765625" style="24" customWidth="1"/>
    <col min="4" max="4" width="5.8984375" style="17" customWidth="1"/>
    <col min="5" max="5" width="8.59765625" style="112" customWidth="1"/>
    <col min="6" max="6" width="8.69921875" style="112" customWidth="1"/>
    <col min="7" max="7" width="8.3984375" style="112" customWidth="1"/>
    <col min="8" max="8" width="8.3984375" style="956" customWidth="1"/>
    <col min="9" max="9" width="9.3984375" style="112" customWidth="1"/>
    <col min="10" max="10" width="9.09765625" style="956" customWidth="1"/>
    <col min="11" max="11" width="8.3984375" style="883" customWidth="1"/>
    <col min="12" max="12" width="9.09765625" style="956" customWidth="1"/>
    <col min="13" max="14" width="8.3984375" style="112" customWidth="1"/>
    <col min="15" max="15" width="8.5" style="884" customWidth="1"/>
    <col min="16" max="16384" width="9" style="18" customWidth="1"/>
  </cols>
  <sheetData>
    <row r="1" spans="1:15" s="14" customFormat="1" ht="47.25" customHeight="1">
      <c r="A1" s="1185" t="s">
        <v>153</v>
      </c>
      <c r="B1" s="1185"/>
      <c r="C1" s="1185"/>
      <c r="D1" s="1185"/>
      <c r="E1" s="1185"/>
      <c r="F1" s="1185"/>
      <c r="G1" s="1185"/>
      <c r="H1" s="1185"/>
      <c r="I1" s="1185"/>
      <c r="J1" s="1185"/>
      <c r="K1" s="1185"/>
      <c r="L1" s="1185"/>
      <c r="M1" s="1185"/>
      <c r="N1" s="1185"/>
      <c r="O1" s="1185"/>
    </row>
    <row r="2" spans="1:15" s="21" customFormat="1" ht="18" customHeight="1">
      <c r="A2" s="1186" t="s">
        <v>611</v>
      </c>
      <c r="B2" s="1186" t="s">
        <v>205</v>
      </c>
      <c r="C2" s="1186" t="s">
        <v>204</v>
      </c>
      <c r="D2" s="1206" t="s">
        <v>546</v>
      </c>
      <c r="E2" s="1195" t="s">
        <v>118</v>
      </c>
      <c r="F2" s="1195"/>
      <c r="G2" s="1195"/>
      <c r="H2" s="1195"/>
      <c r="I2" s="1195"/>
      <c r="J2" s="1195"/>
      <c r="K2" s="1195"/>
      <c r="L2" s="1195"/>
      <c r="M2" s="1195"/>
      <c r="N2" s="1195"/>
      <c r="O2" s="1195"/>
    </row>
    <row r="3" spans="1:15" s="21" customFormat="1" ht="18" customHeight="1">
      <c r="A3" s="1199"/>
      <c r="B3" s="1187"/>
      <c r="C3" s="1187"/>
      <c r="D3" s="1207"/>
      <c r="E3" s="1201" t="s">
        <v>152</v>
      </c>
      <c r="F3" s="1201"/>
      <c r="G3" s="1201"/>
      <c r="H3" s="1201"/>
      <c r="I3" s="1201"/>
      <c r="J3" s="1201"/>
      <c r="K3" s="1201"/>
      <c r="L3" s="1201"/>
      <c r="M3" s="1201"/>
      <c r="N3" s="1201"/>
      <c r="O3" s="1201"/>
    </row>
    <row r="4" spans="1:15" s="30" customFormat="1" ht="17.25">
      <c r="A4" s="1199"/>
      <c r="B4" s="1187"/>
      <c r="C4" s="1187"/>
      <c r="D4" s="1207"/>
      <c r="E4" s="1192" t="s">
        <v>279</v>
      </c>
      <c r="F4" s="1189" t="s">
        <v>545</v>
      </c>
      <c r="G4" s="1189" t="s">
        <v>544</v>
      </c>
      <c r="H4" s="1216" t="s">
        <v>543</v>
      </c>
      <c r="I4" s="1189" t="s">
        <v>263</v>
      </c>
      <c r="J4" s="1189" t="s">
        <v>542</v>
      </c>
      <c r="K4" s="1216" t="s">
        <v>541</v>
      </c>
      <c r="L4" s="1189" t="s">
        <v>540</v>
      </c>
      <c r="M4" s="1202" t="s">
        <v>539</v>
      </c>
      <c r="N4" s="1202" t="s">
        <v>538</v>
      </c>
      <c r="O4" s="853" t="s">
        <v>199</v>
      </c>
    </row>
    <row r="5" spans="1:15" s="30" customFormat="1" ht="21" customHeight="1">
      <c r="A5" s="1199"/>
      <c r="B5" s="1187"/>
      <c r="C5" s="1187"/>
      <c r="D5" s="1207"/>
      <c r="E5" s="1193"/>
      <c r="F5" s="1190"/>
      <c r="G5" s="1190"/>
      <c r="H5" s="1217"/>
      <c r="I5" s="1190"/>
      <c r="J5" s="1190"/>
      <c r="K5" s="1217"/>
      <c r="L5" s="1190"/>
      <c r="M5" s="1203"/>
      <c r="N5" s="1203"/>
      <c r="O5" s="854" t="s">
        <v>202</v>
      </c>
    </row>
    <row r="6" spans="1:15" s="30" customFormat="1" ht="17.25">
      <c r="A6" s="1200"/>
      <c r="B6" s="1188"/>
      <c r="C6" s="1188"/>
      <c r="D6" s="1208"/>
      <c r="E6" s="1194"/>
      <c r="F6" s="1191"/>
      <c r="G6" s="1191"/>
      <c r="H6" s="1218"/>
      <c r="I6" s="1191"/>
      <c r="J6" s="1191"/>
      <c r="K6" s="1218"/>
      <c r="L6" s="1191"/>
      <c r="M6" s="1204"/>
      <c r="N6" s="1204"/>
      <c r="O6" s="855" t="s">
        <v>203</v>
      </c>
    </row>
    <row r="7" spans="1:15" s="19" customFormat="1" ht="24.75" customHeight="1">
      <c r="A7" s="101">
        <v>1</v>
      </c>
      <c r="B7" s="102">
        <v>2</v>
      </c>
      <c r="C7" s="103">
        <v>3</v>
      </c>
      <c r="D7" s="102">
        <v>4</v>
      </c>
      <c r="E7" s="115">
        <v>5</v>
      </c>
      <c r="F7" s="113">
        <v>6</v>
      </c>
      <c r="G7" s="115">
        <v>7</v>
      </c>
      <c r="H7" s="931">
        <v>8</v>
      </c>
      <c r="I7" s="115">
        <v>9</v>
      </c>
      <c r="J7" s="931">
        <v>10</v>
      </c>
      <c r="K7" s="856">
        <v>11</v>
      </c>
      <c r="L7" s="931">
        <v>12</v>
      </c>
      <c r="M7" s="115">
        <v>13</v>
      </c>
      <c r="N7" s="113">
        <v>14</v>
      </c>
      <c r="O7" s="115">
        <v>15</v>
      </c>
    </row>
    <row r="8" spans="1:15" s="19" customFormat="1" ht="27.75" customHeight="1">
      <c r="A8" s="156" t="s">
        <v>690</v>
      </c>
      <c r="B8" s="1223" t="s">
        <v>691</v>
      </c>
      <c r="C8" s="1224"/>
      <c r="D8" s="1224"/>
      <c r="E8" s="1224"/>
      <c r="F8" s="1224"/>
      <c r="G8" s="1224"/>
      <c r="H8" s="1224"/>
      <c r="I8" s="1224"/>
      <c r="J8" s="1224"/>
      <c r="K8" s="1224"/>
      <c r="L8" s="1224"/>
      <c r="M8" s="1224"/>
      <c r="N8" s="1224"/>
      <c r="O8" s="1225"/>
    </row>
    <row r="9" spans="1:15" s="19" customFormat="1" ht="24.75" customHeight="1">
      <c r="A9" s="156" t="s">
        <v>190</v>
      </c>
      <c r="B9" s="1226" t="s">
        <v>692</v>
      </c>
      <c r="C9" s="1227"/>
      <c r="D9" s="1227"/>
      <c r="E9" s="1227"/>
      <c r="F9" s="1227"/>
      <c r="G9" s="1227"/>
      <c r="H9" s="1227"/>
      <c r="I9" s="1227"/>
      <c r="J9" s="1227"/>
      <c r="K9" s="1227"/>
      <c r="L9" s="1227"/>
      <c r="M9" s="1227"/>
      <c r="N9" s="1227"/>
      <c r="O9" s="1228"/>
    </row>
    <row r="10" spans="1:15" ht="43.5" customHeight="1">
      <c r="A10" s="410">
        <v>1</v>
      </c>
      <c r="B10" s="418" t="s">
        <v>688</v>
      </c>
      <c r="C10" s="419" t="s">
        <v>3</v>
      </c>
      <c r="D10" s="387" t="s">
        <v>51</v>
      </c>
      <c r="E10" s="389">
        <v>1780</v>
      </c>
      <c r="F10" s="389">
        <f>88000/50</f>
        <v>1760</v>
      </c>
      <c r="G10" s="389">
        <v>1720</v>
      </c>
      <c r="H10" s="389">
        <v>1740</v>
      </c>
      <c r="I10" s="389">
        <f>87000/50</f>
        <v>1740</v>
      </c>
      <c r="J10" s="389">
        <v>1760</v>
      </c>
      <c r="K10" s="389">
        <f>90000/50</f>
        <v>1800</v>
      </c>
      <c r="L10" s="389">
        <v>1800</v>
      </c>
      <c r="M10" s="389">
        <f>90000/50</f>
        <v>1800</v>
      </c>
      <c r="N10" s="389">
        <v>1700</v>
      </c>
      <c r="O10" s="389">
        <v>1780</v>
      </c>
    </row>
    <row r="11" spans="1:15" ht="43.5" customHeight="1">
      <c r="A11" s="410">
        <v>2</v>
      </c>
      <c r="B11" s="418" t="s">
        <v>618</v>
      </c>
      <c r="C11" s="419" t="s">
        <v>186</v>
      </c>
      <c r="D11" s="387" t="s">
        <v>51</v>
      </c>
      <c r="E11" s="389">
        <v>1820</v>
      </c>
      <c r="F11" s="389">
        <f>92000/50</f>
        <v>1840</v>
      </c>
      <c r="G11" s="389">
        <f>90000/50</f>
        <v>1800</v>
      </c>
      <c r="H11" s="389">
        <v>1800</v>
      </c>
      <c r="I11" s="389">
        <f>90000/50</f>
        <v>1800</v>
      </c>
      <c r="J11" s="389">
        <v>1800</v>
      </c>
      <c r="K11" s="389">
        <f>91000/50</f>
        <v>1820</v>
      </c>
      <c r="L11" s="389"/>
      <c r="M11" s="389">
        <f>92000/50</f>
        <v>1840</v>
      </c>
      <c r="N11" s="916">
        <v>1800</v>
      </c>
      <c r="O11" s="389">
        <v>1810</v>
      </c>
    </row>
    <row r="12" spans="1:15" ht="27" customHeight="1">
      <c r="A12" s="410">
        <v>3</v>
      </c>
      <c r="B12" s="408" t="s">
        <v>290</v>
      </c>
      <c r="C12" s="388"/>
      <c r="D12" s="387" t="s">
        <v>51</v>
      </c>
      <c r="E12" s="389">
        <v>4500</v>
      </c>
      <c r="F12" s="389"/>
      <c r="G12" s="389"/>
      <c r="H12" s="389">
        <f>160000/40</f>
        <v>4000</v>
      </c>
      <c r="I12" s="389"/>
      <c r="J12" s="389"/>
      <c r="K12" s="389"/>
      <c r="L12" s="389">
        <v>4500</v>
      </c>
      <c r="M12" s="389">
        <f>160000/40</f>
        <v>4000</v>
      </c>
      <c r="N12" s="389">
        <v>3200</v>
      </c>
      <c r="O12" s="389"/>
    </row>
    <row r="13" spans="1:15" ht="27" customHeight="1">
      <c r="A13" s="410">
        <v>4</v>
      </c>
      <c r="B13" s="408" t="s">
        <v>206</v>
      </c>
      <c r="C13" s="388"/>
      <c r="D13" s="387" t="s">
        <v>51</v>
      </c>
      <c r="E13" s="389">
        <v>4500</v>
      </c>
      <c r="F13" s="389">
        <f>185000/40</f>
        <v>4625</v>
      </c>
      <c r="G13" s="389">
        <f>185000/40</f>
        <v>4625</v>
      </c>
      <c r="H13" s="389">
        <f>170000/40</f>
        <v>4250</v>
      </c>
      <c r="I13" s="389"/>
      <c r="J13" s="389"/>
      <c r="K13" s="389"/>
      <c r="L13" s="389"/>
      <c r="M13" s="389">
        <f>157000/40</f>
        <v>3925</v>
      </c>
      <c r="N13" s="916">
        <v>4000</v>
      </c>
      <c r="O13" s="389">
        <f>170000/40</f>
        <v>4250</v>
      </c>
    </row>
    <row r="14" spans="1:15" ht="43.5" customHeight="1">
      <c r="A14" s="410">
        <v>5</v>
      </c>
      <c r="B14" s="501" t="s">
        <v>682</v>
      </c>
      <c r="C14" s="191" t="s">
        <v>681</v>
      </c>
      <c r="D14" s="387" t="s">
        <v>51</v>
      </c>
      <c r="E14" s="389">
        <f>92500/50</f>
        <v>1850</v>
      </c>
      <c r="F14" s="389">
        <f aca="true" t="shared" si="0" ref="F14:O14">92500/50</f>
        <v>1850</v>
      </c>
      <c r="G14" s="389">
        <f t="shared" si="0"/>
        <v>1850</v>
      </c>
      <c r="H14" s="389">
        <f t="shared" si="0"/>
        <v>1850</v>
      </c>
      <c r="I14" s="389">
        <f>90500/50</f>
        <v>1810</v>
      </c>
      <c r="J14" s="389">
        <f t="shared" si="0"/>
        <v>1850</v>
      </c>
      <c r="K14" s="389">
        <f t="shared" si="0"/>
        <v>1850</v>
      </c>
      <c r="L14" s="389">
        <f t="shared" si="0"/>
        <v>1850</v>
      </c>
      <c r="M14" s="389">
        <f t="shared" si="0"/>
        <v>1850</v>
      </c>
      <c r="N14" s="389">
        <f t="shared" si="0"/>
        <v>1850</v>
      </c>
      <c r="O14" s="389">
        <f t="shared" si="0"/>
        <v>1850</v>
      </c>
    </row>
    <row r="15" spans="1:15" ht="96.75" customHeight="1">
      <c r="A15" s="410">
        <v>6</v>
      </c>
      <c r="B15" s="961" t="s">
        <v>1472</v>
      </c>
      <c r="C15" s="641" t="s">
        <v>1401</v>
      </c>
      <c r="D15" s="58" t="s">
        <v>119</v>
      </c>
      <c r="E15" s="647">
        <f>95000/50</f>
        <v>1900</v>
      </c>
      <c r="F15" s="642">
        <f>95000/50</f>
        <v>1900</v>
      </c>
      <c r="G15" s="647">
        <f aca="true" t="shared" si="1" ref="G15:O15">95000/50</f>
        <v>1900</v>
      </c>
      <c r="H15" s="647">
        <f t="shared" si="1"/>
        <v>1900</v>
      </c>
      <c r="I15" s="647">
        <f t="shared" si="1"/>
        <v>1900</v>
      </c>
      <c r="J15" s="647">
        <f t="shared" si="1"/>
        <v>1900</v>
      </c>
      <c r="K15" s="396">
        <f t="shared" si="1"/>
        <v>1900</v>
      </c>
      <c r="L15" s="396">
        <f t="shared" si="1"/>
        <v>1900</v>
      </c>
      <c r="M15" s="647">
        <f t="shared" si="1"/>
        <v>1900</v>
      </c>
      <c r="N15" s="647">
        <f t="shared" si="1"/>
        <v>1900</v>
      </c>
      <c r="O15" s="647">
        <f t="shared" si="1"/>
        <v>1900</v>
      </c>
    </row>
    <row r="16" spans="1:15" ht="27" customHeight="1">
      <c r="A16" s="159" t="s">
        <v>8</v>
      </c>
      <c r="B16" s="1196" t="s">
        <v>736</v>
      </c>
      <c r="C16" s="1197"/>
      <c r="D16" s="1197"/>
      <c r="E16" s="1197"/>
      <c r="F16" s="1197"/>
      <c r="G16" s="1197"/>
      <c r="H16" s="1197"/>
      <c r="I16" s="1197"/>
      <c r="J16" s="1197"/>
      <c r="K16" s="1197"/>
      <c r="L16" s="1197"/>
      <c r="M16" s="1197"/>
      <c r="N16" s="1197"/>
      <c r="O16" s="1198"/>
    </row>
    <row r="17" spans="1:15" ht="27" customHeight="1">
      <c r="A17" s="359">
        <v>1</v>
      </c>
      <c r="B17" s="1219" t="s">
        <v>679</v>
      </c>
      <c r="C17" s="1220"/>
      <c r="D17" s="1220"/>
      <c r="E17" s="1220"/>
      <c r="F17" s="1220"/>
      <c r="G17" s="1220"/>
      <c r="H17" s="1220"/>
      <c r="I17" s="1220"/>
      <c r="J17" s="1220"/>
      <c r="K17" s="1220"/>
      <c r="L17" s="1220"/>
      <c r="M17" s="1220"/>
      <c r="N17" s="1220"/>
      <c r="O17" s="1221"/>
    </row>
    <row r="18" spans="1:15" ht="27" customHeight="1">
      <c r="A18" s="360"/>
      <c r="B18" s="361" t="s">
        <v>644</v>
      </c>
      <c r="C18" s="362"/>
      <c r="D18" s="363" t="s">
        <v>781</v>
      </c>
      <c r="E18" s="514"/>
      <c r="F18" s="578">
        <v>250000</v>
      </c>
      <c r="G18" s="915">
        <v>220000</v>
      </c>
      <c r="H18" s="375">
        <v>180000</v>
      </c>
      <c r="I18" s="375"/>
      <c r="J18" s="375">
        <v>160000</v>
      </c>
      <c r="K18" s="375">
        <v>180000</v>
      </c>
      <c r="L18" s="514">
        <v>195000</v>
      </c>
      <c r="M18" s="375">
        <v>160000</v>
      </c>
      <c r="N18" s="915">
        <v>180000</v>
      </c>
      <c r="O18" s="375">
        <v>200000</v>
      </c>
    </row>
    <row r="19" spans="1:15" ht="27" customHeight="1">
      <c r="A19" s="360"/>
      <c r="B19" s="361" t="s">
        <v>645</v>
      </c>
      <c r="C19" s="362"/>
      <c r="D19" s="363" t="s">
        <v>781</v>
      </c>
      <c r="E19" s="796"/>
      <c r="F19" s="364"/>
      <c r="G19" s="375"/>
      <c r="H19" s="375">
        <v>260000</v>
      </c>
      <c r="I19" s="375"/>
      <c r="J19" s="375">
        <v>200000</v>
      </c>
      <c r="K19" s="375">
        <v>200000</v>
      </c>
      <c r="L19" s="932"/>
      <c r="M19" s="375" t="s">
        <v>2096</v>
      </c>
      <c r="N19" s="915">
        <v>260000</v>
      </c>
      <c r="O19" s="375">
        <v>240000</v>
      </c>
    </row>
    <row r="20" spans="1:15" ht="40.5" customHeight="1">
      <c r="A20" s="596">
        <v>2</v>
      </c>
      <c r="B20" s="1229" t="s">
        <v>2021</v>
      </c>
      <c r="C20" s="1230"/>
      <c r="D20" s="1230"/>
      <c r="E20" s="1230"/>
      <c r="F20" s="1230"/>
      <c r="G20" s="1230"/>
      <c r="H20" s="1230"/>
      <c r="I20" s="1230"/>
      <c r="J20" s="1230"/>
      <c r="K20" s="1230"/>
      <c r="L20" s="1230"/>
      <c r="M20" s="1230"/>
      <c r="N20" s="1230"/>
      <c r="O20" s="1231"/>
    </row>
    <row r="21" spans="1:15" ht="27" customHeight="1">
      <c r="A21" s="365"/>
      <c r="B21" s="597" t="s">
        <v>1237</v>
      </c>
      <c r="C21" s="598"/>
      <c r="D21" s="594" t="s">
        <v>782</v>
      </c>
      <c r="E21" s="373">
        <v>120000</v>
      </c>
      <c r="F21" s="599"/>
      <c r="G21" s="628"/>
      <c r="H21" s="628"/>
      <c r="I21" s="595">
        <v>125000</v>
      </c>
      <c r="J21" s="628"/>
      <c r="K21" s="857"/>
      <c r="L21" s="933"/>
      <c r="M21" s="628"/>
      <c r="N21" s="628"/>
      <c r="O21" s="628"/>
    </row>
    <row r="22" spans="1:15" ht="27" customHeight="1">
      <c r="A22" s="360"/>
      <c r="B22" s="366" t="s">
        <v>1443</v>
      </c>
      <c r="C22" s="367"/>
      <c r="D22" s="594" t="s">
        <v>782</v>
      </c>
      <c r="E22" s="373">
        <v>165000</v>
      </c>
      <c r="F22" s="595"/>
      <c r="G22" s="595"/>
      <c r="H22" s="934"/>
      <c r="I22" s="595">
        <v>160000</v>
      </c>
      <c r="J22" s="934"/>
      <c r="K22" s="858"/>
      <c r="L22" s="934"/>
      <c r="M22" s="595"/>
      <c r="N22" s="595"/>
      <c r="O22" s="595"/>
    </row>
    <row r="23" spans="1:15" ht="27" customHeight="1">
      <c r="A23" s="360"/>
      <c r="B23" s="366" t="s">
        <v>1565</v>
      </c>
      <c r="C23" s="367"/>
      <c r="D23" s="367" t="s">
        <v>782</v>
      </c>
      <c r="E23" s="373">
        <v>220000</v>
      </c>
      <c r="F23" s="368"/>
      <c r="G23" s="368"/>
      <c r="H23" s="393"/>
      <c r="I23" s="368">
        <v>220000</v>
      </c>
      <c r="J23" s="393"/>
      <c r="K23" s="859"/>
      <c r="L23" s="393"/>
      <c r="M23" s="368"/>
      <c r="N23" s="368"/>
      <c r="O23" s="368"/>
    </row>
    <row r="24" spans="1:15" ht="30.75" customHeight="1">
      <c r="A24" s="159" t="s">
        <v>697</v>
      </c>
      <c r="B24" s="1196" t="s">
        <v>737</v>
      </c>
      <c r="C24" s="1197"/>
      <c r="D24" s="1197"/>
      <c r="E24" s="1197"/>
      <c r="F24" s="1197"/>
      <c r="G24" s="1197"/>
      <c r="H24" s="1197"/>
      <c r="I24" s="1197"/>
      <c r="J24" s="1197"/>
      <c r="K24" s="1197"/>
      <c r="L24" s="1197"/>
      <c r="M24" s="1197"/>
      <c r="N24" s="1197"/>
      <c r="O24" s="1198"/>
    </row>
    <row r="25" spans="1:15" s="83" customFormat="1" ht="39.75" customHeight="1">
      <c r="A25" s="404">
        <v>1</v>
      </c>
      <c r="B25" s="1209" t="s">
        <v>2023</v>
      </c>
      <c r="C25" s="1210"/>
      <c r="D25" s="1210"/>
      <c r="E25" s="1210"/>
      <c r="F25" s="1210"/>
      <c r="G25" s="1210"/>
      <c r="H25" s="1210"/>
      <c r="I25" s="1210"/>
      <c r="J25" s="1210"/>
      <c r="K25" s="1210"/>
      <c r="L25" s="1210"/>
      <c r="M25" s="1210"/>
      <c r="N25" s="1210"/>
      <c r="O25" s="1211"/>
    </row>
    <row r="26" spans="1:15" s="83" customFormat="1" ht="21.75" customHeight="1">
      <c r="A26" s="404" t="s">
        <v>694</v>
      </c>
      <c r="B26" s="405" t="s">
        <v>621</v>
      </c>
      <c r="C26" s="406"/>
      <c r="D26" s="406"/>
      <c r="E26" s="407"/>
      <c r="F26" s="407"/>
      <c r="G26" s="407"/>
      <c r="H26" s="407"/>
      <c r="I26" s="407"/>
      <c r="J26" s="407"/>
      <c r="K26" s="860"/>
      <c r="L26" s="407"/>
      <c r="M26" s="407"/>
      <c r="N26" s="407"/>
      <c r="O26" s="407"/>
    </row>
    <row r="27" spans="1:15" s="83" customFormat="1" ht="21.75" customHeight="1">
      <c r="A27" s="404"/>
      <c r="B27" s="408" t="s">
        <v>628</v>
      </c>
      <c r="C27" s="409"/>
      <c r="D27" s="410" t="s">
        <v>787</v>
      </c>
      <c r="E27" s="393">
        <v>450000</v>
      </c>
      <c r="F27" s="393"/>
      <c r="G27" s="393"/>
      <c r="H27" s="345"/>
      <c r="I27" s="393">
        <v>456000</v>
      </c>
      <c r="J27" s="411"/>
      <c r="K27" s="861"/>
      <c r="L27" s="411"/>
      <c r="M27" s="411"/>
      <c r="N27" s="411"/>
      <c r="O27" s="411"/>
    </row>
    <row r="28" spans="1:15" s="83" customFormat="1" ht="21.75" customHeight="1">
      <c r="A28" s="404"/>
      <c r="B28" s="412" t="s">
        <v>629</v>
      </c>
      <c r="C28" s="395"/>
      <c r="D28" s="410" t="s">
        <v>119</v>
      </c>
      <c r="E28" s="393"/>
      <c r="F28" s="393"/>
      <c r="G28" s="393"/>
      <c r="H28" s="345"/>
      <c r="I28" s="393">
        <v>560000</v>
      </c>
      <c r="J28" s="393"/>
      <c r="K28" s="859"/>
      <c r="L28" s="393"/>
      <c r="M28" s="393"/>
      <c r="N28" s="393"/>
      <c r="O28" s="862"/>
    </row>
    <row r="29" spans="1:15" s="83" customFormat="1" ht="21.75" customHeight="1">
      <c r="A29" s="404"/>
      <c r="B29" s="343" t="s">
        <v>788</v>
      </c>
      <c r="C29" s="395"/>
      <c r="D29" s="410" t="s">
        <v>119</v>
      </c>
      <c r="E29" s="393">
        <v>400000</v>
      </c>
      <c r="F29" s="393"/>
      <c r="G29" s="393"/>
      <c r="H29" s="345"/>
      <c r="I29" s="393"/>
      <c r="J29" s="393"/>
      <c r="K29" s="859"/>
      <c r="L29" s="393"/>
      <c r="M29" s="393"/>
      <c r="N29" s="393"/>
      <c r="O29" s="862"/>
    </row>
    <row r="30" spans="1:15" s="83" customFormat="1" ht="21.75" customHeight="1">
      <c r="A30" s="404"/>
      <c r="B30" s="343" t="s">
        <v>789</v>
      </c>
      <c r="C30" s="395"/>
      <c r="D30" s="410" t="s">
        <v>119</v>
      </c>
      <c r="E30" s="393">
        <v>395000</v>
      </c>
      <c r="F30" s="393"/>
      <c r="G30" s="393"/>
      <c r="H30" s="345"/>
      <c r="I30" s="393">
        <v>383000</v>
      </c>
      <c r="J30" s="393"/>
      <c r="K30" s="859"/>
      <c r="L30" s="393"/>
      <c r="M30" s="393"/>
      <c r="N30" s="393"/>
      <c r="O30" s="862"/>
    </row>
    <row r="31" spans="1:15" s="83" customFormat="1" ht="21.75" customHeight="1">
      <c r="A31" s="404"/>
      <c r="B31" s="408" t="s">
        <v>627</v>
      </c>
      <c r="C31" s="395"/>
      <c r="D31" s="410" t="s">
        <v>119</v>
      </c>
      <c r="E31" s="393">
        <v>365000</v>
      </c>
      <c r="F31" s="393"/>
      <c r="G31" s="393"/>
      <c r="H31" s="345"/>
      <c r="I31" s="393">
        <v>350000</v>
      </c>
      <c r="J31" s="393"/>
      <c r="K31" s="859"/>
      <c r="L31" s="393"/>
      <c r="M31" s="393"/>
      <c r="N31" s="393"/>
      <c r="O31" s="862"/>
    </row>
    <row r="32" spans="1:15" s="83" customFormat="1" ht="21.75" customHeight="1">
      <c r="A32" s="404" t="s">
        <v>695</v>
      </c>
      <c r="B32" s="405" t="s">
        <v>620</v>
      </c>
      <c r="C32" s="395"/>
      <c r="D32" s="410"/>
      <c r="E32" s="393"/>
      <c r="F32" s="393"/>
      <c r="G32" s="393"/>
      <c r="H32" s="345"/>
      <c r="I32" s="393"/>
      <c r="J32" s="393"/>
      <c r="K32" s="859"/>
      <c r="L32" s="393"/>
      <c r="M32" s="393"/>
      <c r="N32" s="393"/>
      <c r="O32" s="862"/>
    </row>
    <row r="33" spans="1:15" s="83" customFormat="1" ht="21.75" customHeight="1">
      <c r="A33" s="404"/>
      <c r="B33" s="412" t="s">
        <v>628</v>
      </c>
      <c r="C33" s="413"/>
      <c r="D33" s="410" t="s">
        <v>787</v>
      </c>
      <c r="E33" s="393">
        <v>402000</v>
      </c>
      <c r="F33" s="393"/>
      <c r="G33" s="393"/>
      <c r="H33" s="345"/>
      <c r="I33" s="393"/>
      <c r="J33" s="393"/>
      <c r="K33" s="859"/>
      <c r="L33" s="393"/>
      <c r="M33" s="393"/>
      <c r="N33" s="393"/>
      <c r="O33" s="862"/>
    </row>
    <row r="34" spans="1:15" s="83" customFormat="1" ht="21.75" customHeight="1">
      <c r="A34" s="404"/>
      <c r="B34" s="412" t="s">
        <v>630</v>
      </c>
      <c r="C34" s="413"/>
      <c r="D34" s="410" t="s">
        <v>119</v>
      </c>
      <c r="E34" s="393"/>
      <c r="F34" s="393"/>
      <c r="G34" s="393"/>
      <c r="H34" s="345"/>
      <c r="I34" s="393">
        <v>430000</v>
      </c>
      <c r="J34" s="393"/>
      <c r="K34" s="859"/>
      <c r="L34" s="393"/>
      <c r="M34" s="393"/>
      <c r="N34" s="393"/>
      <c r="O34" s="862"/>
    </row>
    <row r="35" spans="1:15" s="83" customFormat="1" ht="21.75" customHeight="1">
      <c r="A35" s="404"/>
      <c r="B35" s="408" t="s">
        <v>627</v>
      </c>
      <c r="C35" s="414"/>
      <c r="D35" s="410" t="s">
        <v>119</v>
      </c>
      <c r="E35" s="393">
        <v>320000</v>
      </c>
      <c r="F35" s="393"/>
      <c r="G35" s="393"/>
      <c r="H35" s="345"/>
      <c r="I35" s="393"/>
      <c r="J35" s="393"/>
      <c r="K35" s="859"/>
      <c r="L35" s="393"/>
      <c r="M35" s="393"/>
      <c r="N35" s="393"/>
      <c r="O35" s="862"/>
    </row>
    <row r="36" spans="1:15" s="83" customFormat="1" ht="21.75" customHeight="1">
      <c r="A36" s="404"/>
      <c r="B36" s="408" t="s">
        <v>633</v>
      </c>
      <c r="C36" s="414"/>
      <c r="D36" s="410" t="s">
        <v>119</v>
      </c>
      <c r="E36" s="393">
        <v>320000</v>
      </c>
      <c r="F36" s="393"/>
      <c r="G36" s="393"/>
      <c r="H36" s="345"/>
      <c r="I36" s="393">
        <v>337000</v>
      </c>
      <c r="J36" s="393"/>
      <c r="K36" s="859"/>
      <c r="L36" s="393"/>
      <c r="M36" s="393"/>
      <c r="N36" s="393"/>
      <c r="O36" s="862"/>
    </row>
    <row r="37" spans="1:15" s="83" customFormat="1" ht="21.75" customHeight="1">
      <c r="A37" s="404" t="s">
        <v>699</v>
      </c>
      <c r="B37" s="405" t="s">
        <v>622</v>
      </c>
      <c r="C37" s="414"/>
      <c r="D37" s="410"/>
      <c r="E37" s="393"/>
      <c r="F37" s="393"/>
      <c r="G37" s="393"/>
      <c r="H37" s="345"/>
      <c r="I37" s="393"/>
      <c r="J37" s="393"/>
      <c r="K37" s="859"/>
      <c r="L37" s="393"/>
      <c r="M37" s="393"/>
      <c r="N37" s="393"/>
      <c r="O37" s="862"/>
    </row>
    <row r="38" spans="1:15" s="83" customFormat="1" ht="21.75" customHeight="1">
      <c r="A38" s="404"/>
      <c r="B38" s="408" t="s">
        <v>624</v>
      </c>
      <c r="C38" s="395"/>
      <c r="D38" s="410" t="s">
        <v>119</v>
      </c>
      <c r="E38" s="393">
        <v>310000</v>
      </c>
      <c r="F38" s="393"/>
      <c r="G38" s="393"/>
      <c r="H38" s="345"/>
      <c r="I38" s="393">
        <v>305000</v>
      </c>
      <c r="J38" s="393"/>
      <c r="K38" s="859"/>
      <c r="L38" s="393"/>
      <c r="M38" s="393"/>
      <c r="N38" s="393"/>
      <c r="O38" s="862"/>
    </row>
    <row r="39" spans="1:15" s="83" customFormat="1" ht="21.75" customHeight="1">
      <c r="A39" s="404"/>
      <c r="B39" s="408" t="s">
        <v>627</v>
      </c>
      <c r="C39" s="413"/>
      <c r="D39" s="410" t="s">
        <v>119</v>
      </c>
      <c r="E39" s="393">
        <v>280000</v>
      </c>
      <c r="F39" s="393"/>
      <c r="G39" s="393"/>
      <c r="H39" s="345"/>
      <c r="I39" s="393"/>
      <c r="J39" s="393"/>
      <c r="K39" s="859"/>
      <c r="L39" s="393"/>
      <c r="M39" s="393"/>
      <c r="N39" s="393"/>
      <c r="O39" s="862"/>
    </row>
    <row r="40" spans="1:15" s="83" customFormat="1" ht="21.75" customHeight="1">
      <c r="A40" s="404" t="s">
        <v>700</v>
      </c>
      <c r="B40" s="405" t="s">
        <v>623</v>
      </c>
      <c r="C40" s="415"/>
      <c r="D40" s="416"/>
      <c r="E40" s="417"/>
      <c r="F40" s="417"/>
      <c r="G40" s="417"/>
      <c r="H40" s="417"/>
      <c r="I40" s="417"/>
      <c r="J40" s="393"/>
      <c r="K40" s="859"/>
      <c r="L40" s="393"/>
      <c r="M40" s="393"/>
      <c r="N40" s="393"/>
      <c r="O40" s="862"/>
    </row>
    <row r="41" spans="1:15" s="83" customFormat="1" ht="21.75" customHeight="1">
      <c r="A41" s="404"/>
      <c r="B41" s="408" t="s">
        <v>624</v>
      </c>
      <c r="C41" s="413"/>
      <c r="D41" s="410" t="s">
        <v>119</v>
      </c>
      <c r="E41" s="393">
        <v>323000</v>
      </c>
      <c r="F41" s="393"/>
      <c r="G41" s="393"/>
      <c r="H41" s="393"/>
      <c r="I41" s="393">
        <v>320000</v>
      </c>
      <c r="J41" s="393"/>
      <c r="K41" s="859"/>
      <c r="L41" s="393"/>
      <c r="M41" s="393"/>
      <c r="N41" s="393"/>
      <c r="O41" s="862"/>
    </row>
    <row r="42" spans="1:15" s="83" customFormat="1" ht="21.75" customHeight="1">
      <c r="A42" s="404"/>
      <c r="B42" s="408" t="s">
        <v>625</v>
      </c>
      <c r="C42" s="413"/>
      <c r="D42" s="410" t="s">
        <v>119</v>
      </c>
      <c r="E42" s="393">
        <v>310000</v>
      </c>
      <c r="F42" s="393"/>
      <c r="G42" s="393"/>
      <c r="H42" s="393"/>
      <c r="I42" s="393"/>
      <c r="J42" s="393"/>
      <c r="K42" s="859"/>
      <c r="L42" s="393"/>
      <c r="M42" s="393"/>
      <c r="N42" s="393"/>
      <c r="O42" s="862"/>
    </row>
    <row r="43" spans="1:15" s="83" customFormat="1" ht="21.75" customHeight="1">
      <c r="A43" s="491" t="s">
        <v>701</v>
      </c>
      <c r="B43" s="405" t="s">
        <v>626</v>
      </c>
      <c r="C43" s="413"/>
      <c r="D43" s="410"/>
      <c r="E43" s="393"/>
      <c r="F43" s="393"/>
      <c r="G43" s="393"/>
      <c r="H43" s="393"/>
      <c r="I43" s="393"/>
      <c r="J43" s="393"/>
      <c r="K43" s="859"/>
      <c r="L43" s="393"/>
      <c r="M43" s="393"/>
      <c r="N43" s="393"/>
      <c r="O43" s="862"/>
    </row>
    <row r="44" spans="1:15" s="83" customFormat="1" ht="21.75" customHeight="1">
      <c r="A44" s="410"/>
      <c r="B44" s="408" t="s">
        <v>631</v>
      </c>
      <c r="C44" s="413"/>
      <c r="D44" s="410" t="s">
        <v>787</v>
      </c>
      <c r="E44" s="393"/>
      <c r="F44" s="393"/>
      <c r="G44" s="393"/>
      <c r="H44" s="393"/>
      <c r="I44" s="393">
        <v>265000</v>
      </c>
      <c r="J44" s="393"/>
      <c r="K44" s="859"/>
      <c r="L44" s="393"/>
      <c r="M44" s="393"/>
      <c r="N44" s="393"/>
      <c r="O44" s="862"/>
    </row>
    <row r="45" spans="1:15" s="83" customFormat="1" ht="21.75" customHeight="1">
      <c r="A45" s="410"/>
      <c r="B45" s="408" t="s">
        <v>627</v>
      </c>
      <c r="C45" s="413"/>
      <c r="D45" s="410" t="s">
        <v>119</v>
      </c>
      <c r="E45" s="393">
        <v>265000</v>
      </c>
      <c r="F45" s="393"/>
      <c r="G45" s="393"/>
      <c r="H45" s="393"/>
      <c r="I45" s="393"/>
      <c r="J45" s="393"/>
      <c r="K45" s="859"/>
      <c r="L45" s="393"/>
      <c r="M45" s="393"/>
      <c r="N45" s="393"/>
      <c r="O45" s="862"/>
    </row>
    <row r="46" spans="1:15" s="83" customFormat="1" ht="28.5" customHeight="1">
      <c r="A46" s="404">
        <v>2</v>
      </c>
      <c r="B46" s="1222" t="s">
        <v>679</v>
      </c>
      <c r="C46" s="1019"/>
      <c r="D46" s="1019"/>
      <c r="E46" s="1019"/>
      <c r="F46" s="1019"/>
      <c r="G46" s="1019"/>
      <c r="H46" s="1019"/>
      <c r="I46" s="1019"/>
      <c r="J46" s="1019"/>
      <c r="K46" s="1019"/>
      <c r="L46" s="1019"/>
      <c r="M46" s="1019"/>
      <c r="N46" s="1019"/>
      <c r="O46" s="1020"/>
    </row>
    <row r="47" spans="1:15" s="83" customFormat="1" ht="28.5" customHeight="1">
      <c r="A47" s="410"/>
      <c r="B47" s="397" t="s">
        <v>123</v>
      </c>
      <c r="C47" s="398"/>
      <c r="D47" s="410" t="s">
        <v>787</v>
      </c>
      <c r="E47" s="393"/>
      <c r="F47" s="393">
        <v>350000</v>
      </c>
      <c r="G47" s="393">
        <v>430000</v>
      </c>
      <c r="H47" s="393">
        <v>400000</v>
      </c>
      <c r="I47" s="393"/>
      <c r="J47" s="393">
        <v>380000</v>
      </c>
      <c r="K47" s="393">
        <v>420000</v>
      </c>
      <c r="L47" s="393">
        <v>392000</v>
      </c>
      <c r="M47" s="393">
        <v>400000</v>
      </c>
      <c r="N47" s="393">
        <v>400000</v>
      </c>
      <c r="O47" s="393">
        <v>400000</v>
      </c>
    </row>
    <row r="48" spans="1:15" s="83" customFormat="1" ht="26.25" customHeight="1">
      <c r="A48" s="410"/>
      <c r="B48" s="397" t="s">
        <v>124</v>
      </c>
      <c r="C48" s="398"/>
      <c r="D48" s="410" t="s">
        <v>787</v>
      </c>
      <c r="E48" s="393"/>
      <c r="F48" s="393">
        <v>350000</v>
      </c>
      <c r="G48" s="393">
        <v>370000</v>
      </c>
      <c r="H48" s="393">
        <v>360000</v>
      </c>
      <c r="I48" s="393"/>
      <c r="J48" s="393">
        <v>350000</v>
      </c>
      <c r="K48" s="393">
        <v>390000</v>
      </c>
      <c r="L48" s="393">
        <v>385000</v>
      </c>
      <c r="M48" s="393">
        <v>390000</v>
      </c>
      <c r="N48" s="393">
        <v>360000</v>
      </c>
      <c r="O48" s="393">
        <v>360000</v>
      </c>
    </row>
    <row r="49" spans="1:15" s="83" customFormat="1" ht="29.25" customHeight="1">
      <c r="A49" s="140" t="s">
        <v>725</v>
      </c>
      <c r="B49" s="1212" t="s">
        <v>738</v>
      </c>
      <c r="C49" s="1213"/>
      <c r="D49" s="1213"/>
      <c r="E49" s="1213"/>
      <c r="F49" s="1213"/>
      <c r="G49" s="1213"/>
      <c r="H49" s="1213"/>
      <c r="I49" s="1213"/>
      <c r="J49" s="1213"/>
      <c r="K49" s="1213"/>
      <c r="L49" s="1213"/>
      <c r="M49" s="1213"/>
      <c r="N49" s="1213"/>
      <c r="O49" s="1214"/>
    </row>
    <row r="50" spans="1:15" s="83" customFormat="1" ht="38.25" customHeight="1">
      <c r="A50" s="369">
        <v>1</v>
      </c>
      <c r="B50" s="370" t="s">
        <v>334</v>
      </c>
      <c r="C50" s="371"/>
      <c r="D50" s="372" t="s">
        <v>159</v>
      </c>
      <c r="E50" s="373">
        <v>1200</v>
      </c>
      <c r="F50" s="373">
        <v>1100</v>
      </c>
      <c r="G50" s="373">
        <v>1100</v>
      </c>
      <c r="H50" s="373">
        <v>1200</v>
      </c>
      <c r="I50" s="373">
        <v>1200</v>
      </c>
      <c r="J50" s="863">
        <v>1200</v>
      </c>
      <c r="K50" s="373">
        <v>1200</v>
      </c>
      <c r="L50" s="373">
        <v>1100</v>
      </c>
      <c r="M50" s="373">
        <v>1100</v>
      </c>
      <c r="N50" s="373">
        <v>1100</v>
      </c>
      <c r="O50" s="863">
        <v>1150</v>
      </c>
    </row>
    <row r="51" spans="1:15" s="83" customFormat="1" ht="39" customHeight="1">
      <c r="A51" s="369">
        <v>2</v>
      </c>
      <c r="B51" s="370" t="s">
        <v>617</v>
      </c>
      <c r="C51" s="371"/>
      <c r="D51" s="372" t="s">
        <v>159</v>
      </c>
      <c r="E51" s="373">
        <v>1100</v>
      </c>
      <c r="F51" s="373">
        <v>1000</v>
      </c>
      <c r="G51" s="373">
        <v>1000</v>
      </c>
      <c r="H51" s="373">
        <v>1150</v>
      </c>
      <c r="I51" s="373">
        <v>1150</v>
      </c>
      <c r="J51" s="863">
        <v>1100</v>
      </c>
      <c r="K51" s="373">
        <v>1100</v>
      </c>
      <c r="L51" s="373">
        <v>1100</v>
      </c>
      <c r="M51" s="373">
        <v>1000</v>
      </c>
      <c r="N51" s="373">
        <v>1050</v>
      </c>
      <c r="O51" s="863">
        <v>1050</v>
      </c>
    </row>
    <row r="52" spans="1:15" s="83" customFormat="1" ht="21.75" customHeight="1">
      <c r="A52" s="369">
        <v>3</v>
      </c>
      <c r="B52" s="370" t="s">
        <v>326</v>
      </c>
      <c r="C52" s="371"/>
      <c r="D52" s="372" t="s">
        <v>159</v>
      </c>
      <c r="E52" s="373">
        <v>1000</v>
      </c>
      <c r="F52" s="373">
        <v>1100</v>
      </c>
      <c r="G52" s="373">
        <v>1000</v>
      </c>
      <c r="H52" s="373">
        <v>1100</v>
      </c>
      <c r="I52" s="373">
        <v>1100</v>
      </c>
      <c r="J52" s="373">
        <v>1050</v>
      </c>
      <c r="K52" s="373">
        <v>1000</v>
      </c>
      <c r="L52" s="373">
        <v>1100</v>
      </c>
      <c r="M52" s="373">
        <v>950</v>
      </c>
      <c r="N52" s="373">
        <v>1050</v>
      </c>
      <c r="O52" s="863">
        <v>1000</v>
      </c>
    </row>
    <row r="53" spans="1:15" s="83" customFormat="1" ht="43.5" customHeight="1">
      <c r="A53" s="160" t="s">
        <v>706</v>
      </c>
      <c r="B53" s="1212" t="s">
        <v>1924</v>
      </c>
      <c r="C53" s="1213"/>
      <c r="D53" s="1213"/>
      <c r="E53" s="1213"/>
      <c r="F53" s="1213"/>
      <c r="G53" s="1213"/>
      <c r="H53" s="1213"/>
      <c r="I53" s="1213"/>
      <c r="J53" s="1213"/>
      <c r="K53" s="1213"/>
      <c r="L53" s="1213"/>
      <c r="M53" s="1213"/>
      <c r="N53" s="1213"/>
      <c r="O53" s="1214"/>
    </row>
    <row r="54" spans="1:15" s="83" customFormat="1" ht="27" customHeight="1">
      <c r="A54" s="394">
        <v>1</v>
      </c>
      <c r="B54" s="401" t="s">
        <v>1933</v>
      </c>
      <c r="C54" s="395"/>
      <c r="D54" s="392"/>
      <c r="E54" s="396"/>
      <c r="F54" s="396"/>
      <c r="G54" s="396"/>
      <c r="H54" s="396"/>
      <c r="I54" s="396"/>
      <c r="J54" s="396"/>
      <c r="K54" s="864"/>
      <c r="L54" s="396"/>
      <c r="M54" s="396"/>
      <c r="N54" s="396"/>
      <c r="O54" s="865"/>
    </row>
    <row r="55" spans="1:15" s="83" customFormat="1" ht="27" customHeight="1">
      <c r="A55" s="394"/>
      <c r="B55" s="435" t="s">
        <v>889</v>
      </c>
      <c r="C55" s="1215" t="s">
        <v>114</v>
      </c>
      <c r="D55" s="398" t="s">
        <v>51</v>
      </c>
      <c r="E55" s="726">
        <v>12600</v>
      </c>
      <c r="F55" s="498">
        <v>12600</v>
      </c>
      <c r="G55" s="726">
        <v>12600</v>
      </c>
      <c r="H55" s="726">
        <v>12600</v>
      </c>
      <c r="I55" s="726">
        <v>12600</v>
      </c>
      <c r="J55" s="726">
        <v>12600</v>
      </c>
      <c r="K55" s="726">
        <v>12600</v>
      </c>
      <c r="L55" s="726">
        <v>12600</v>
      </c>
      <c r="M55" s="726">
        <v>12600</v>
      </c>
      <c r="N55" s="726">
        <v>12600</v>
      </c>
      <c r="O55" s="726">
        <v>12600</v>
      </c>
    </row>
    <row r="56" spans="1:15" s="83" customFormat="1" ht="27" customHeight="1">
      <c r="A56" s="394"/>
      <c r="B56" s="397" t="s">
        <v>890</v>
      </c>
      <c r="C56" s="1215"/>
      <c r="D56" s="392" t="s">
        <v>51</v>
      </c>
      <c r="E56" s="726">
        <v>12550</v>
      </c>
      <c r="F56" s="498">
        <v>12550</v>
      </c>
      <c r="G56" s="726">
        <v>12550</v>
      </c>
      <c r="H56" s="726">
        <v>12550</v>
      </c>
      <c r="I56" s="726">
        <v>12550</v>
      </c>
      <c r="J56" s="726">
        <v>12550</v>
      </c>
      <c r="K56" s="726">
        <v>12550</v>
      </c>
      <c r="L56" s="726">
        <v>12550</v>
      </c>
      <c r="M56" s="726">
        <v>12550</v>
      </c>
      <c r="N56" s="726">
        <v>12550</v>
      </c>
      <c r="O56" s="726">
        <v>12550</v>
      </c>
    </row>
    <row r="57" spans="1:15" s="83" customFormat="1" ht="36.75" customHeight="1">
      <c r="A57" s="394"/>
      <c r="B57" s="397" t="s">
        <v>891</v>
      </c>
      <c r="C57" s="398" t="s">
        <v>113</v>
      </c>
      <c r="D57" s="564" t="s">
        <v>51</v>
      </c>
      <c r="E57" s="727">
        <v>11220.54606657524</v>
      </c>
      <c r="F57" s="499">
        <v>11220.54606657524</v>
      </c>
      <c r="G57" s="727">
        <v>11220.54606657524</v>
      </c>
      <c r="H57" s="727">
        <v>11220.54606657524</v>
      </c>
      <c r="I57" s="727">
        <v>11220.54606657524</v>
      </c>
      <c r="J57" s="727">
        <v>11220.54606657524</v>
      </c>
      <c r="K57" s="727">
        <v>11220.54606657524</v>
      </c>
      <c r="L57" s="727">
        <v>11220.54606657524</v>
      </c>
      <c r="M57" s="727">
        <v>11220.54606657524</v>
      </c>
      <c r="N57" s="727">
        <v>11220.54606657524</v>
      </c>
      <c r="O57" s="727">
        <v>11220.54606657524</v>
      </c>
    </row>
    <row r="58" spans="1:15" s="83" customFormat="1" ht="38.25" customHeight="1">
      <c r="A58" s="394"/>
      <c r="B58" s="89" t="s">
        <v>892</v>
      </c>
      <c r="C58" s="400" t="s">
        <v>179</v>
      </c>
      <c r="D58" s="392" t="s">
        <v>51</v>
      </c>
      <c r="E58" s="727">
        <v>11906.136906136906</v>
      </c>
      <c r="F58" s="499">
        <v>11906.136906136906</v>
      </c>
      <c r="G58" s="727">
        <v>11906.136906136906</v>
      </c>
      <c r="H58" s="727">
        <v>11906.136906136906</v>
      </c>
      <c r="I58" s="727">
        <v>11906.136906136906</v>
      </c>
      <c r="J58" s="727">
        <v>11906.136906136906</v>
      </c>
      <c r="K58" s="727">
        <v>11906.136906136906</v>
      </c>
      <c r="L58" s="727">
        <v>11906.136906136906</v>
      </c>
      <c r="M58" s="727">
        <v>11906.136906136906</v>
      </c>
      <c r="N58" s="727">
        <v>11906.136906136906</v>
      </c>
      <c r="O58" s="727">
        <v>11906.136906136906</v>
      </c>
    </row>
    <row r="59" spans="1:15" s="83" customFormat="1" ht="41.25" customHeight="1">
      <c r="A59" s="394"/>
      <c r="B59" s="399" t="s">
        <v>893</v>
      </c>
      <c r="C59" s="400" t="s">
        <v>179</v>
      </c>
      <c r="D59" s="392" t="s">
        <v>51</v>
      </c>
      <c r="E59" s="727">
        <v>11972.875609239247</v>
      </c>
      <c r="F59" s="499">
        <v>11972.875609239247</v>
      </c>
      <c r="G59" s="727">
        <v>11972.875609239247</v>
      </c>
      <c r="H59" s="727">
        <v>11972.875609239247</v>
      </c>
      <c r="I59" s="727">
        <v>11972.875609239247</v>
      </c>
      <c r="J59" s="727">
        <v>11972.875609239247</v>
      </c>
      <c r="K59" s="727">
        <v>11972.875609239247</v>
      </c>
      <c r="L59" s="727">
        <v>11972.875609239247</v>
      </c>
      <c r="M59" s="727">
        <v>11972.875609239247</v>
      </c>
      <c r="N59" s="727">
        <v>11972.875609239247</v>
      </c>
      <c r="O59" s="727">
        <v>11972.875609239247</v>
      </c>
    </row>
    <row r="60" spans="1:15" s="83" customFormat="1" ht="42" customHeight="1">
      <c r="A60" s="394"/>
      <c r="B60" s="399" t="s">
        <v>894</v>
      </c>
      <c r="C60" s="400" t="s">
        <v>179</v>
      </c>
      <c r="D60" s="392" t="s">
        <v>51</v>
      </c>
      <c r="E60" s="727">
        <v>11879.259980525803</v>
      </c>
      <c r="F60" s="499">
        <v>11879.259980525803</v>
      </c>
      <c r="G60" s="727">
        <v>11879.259980525803</v>
      </c>
      <c r="H60" s="727">
        <v>11879.259980525803</v>
      </c>
      <c r="I60" s="727">
        <v>11879.259980525803</v>
      </c>
      <c r="J60" s="727">
        <v>11879.259980525803</v>
      </c>
      <c r="K60" s="727">
        <v>11879.259980525803</v>
      </c>
      <c r="L60" s="727">
        <v>11879.259980525803</v>
      </c>
      <c r="M60" s="727">
        <v>11879.259980525803</v>
      </c>
      <c r="N60" s="727">
        <v>11879.259980525803</v>
      </c>
      <c r="O60" s="727">
        <v>11879.259980525803</v>
      </c>
    </row>
    <row r="61" spans="1:15" s="83" customFormat="1" ht="40.5" customHeight="1">
      <c r="A61" s="394"/>
      <c r="B61" s="89" t="s">
        <v>895</v>
      </c>
      <c r="C61" s="400" t="s">
        <v>179</v>
      </c>
      <c r="D61" s="392" t="s">
        <v>51</v>
      </c>
      <c r="E61" s="727">
        <v>11987.179487179488</v>
      </c>
      <c r="F61" s="499">
        <v>11987.179487179488</v>
      </c>
      <c r="G61" s="727">
        <v>11987.179487179488</v>
      </c>
      <c r="H61" s="727">
        <v>11987.179487179488</v>
      </c>
      <c r="I61" s="727">
        <v>11987.179487179488</v>
      </c>
      <c r="J61" s="727">
        <v>11987.179487179488</v>
      </c>
      <c r="K61" s="727">
        <v>11987.179487179488</v>
      </c>
      <c r="L61" s="727">
        <v>11987.179487179488</v>
      </c>
      <c r="M61" s="727">
        <v>11987.179487179488</v>
      </c>
      <c r="N61" s="727">
        <v>11987.179487179488</v>
      </c>
      <c r="O61" s="727">
        <v>11987.179487179488</v>
      </c>
    </row>
    <row r="62" spans="1:15" s="83" customFormat="1" ht="39" customHeight="1">
      <c r="A62" s="394"/>
      <c r="B62" s="399" t="s">
        <v>896</v>
      </c>
      <c r="C62" s="400" t="s">
        <v>179</v>
      </c>
      <c r="D62" s="392" t="s">
        <v>51</v>
      </c>
      <c r="E62" s="727">
        <v>11972.7326205059</v>
      </c>
      <c r="F62" s="499">
        <v>11972.7326205059</v>
      </c>
      <c r="G62" s="727">
        <v>11972.7326205059</v>
      </c>
      <c r="H62" s="727">
        <v>11972.7326205059</v>
      </c>
      <c r="I62" s="727">
        <v>11972.7326205059</v>
      </c>
      <c r="J62" s="727">
        <v>11972.7326205059</v>
      </c>
      <c r="K62" s="727">
        <v>11972.7326205059</v>
      </c>
      <c r="L62" s="727">
        <v>11972.7326205059</v>
      </c>
      <c r="M62" s="727">
        <v>11972.7326205059</v>
      </c>
      <c r="N62" s="727">
        <v>11972.7326205059</v>
      </c>
      <c r="O62" s="727">
        <v>11972.7326205059</v>
      </c>
    </row>
    <row r="63" spans="1:15" s="83" customFormat="1" ht="36.75" customHeight="1">
      <c r="A63" s="394"/>
      <c r="B63" s="89" t="s">
        <v>897</v>
      </c>
      <c r="C63" s="400" t="s">
        <v>179</v>
      </c>
      <c r="D63" s="392" t="s">
        <v>51</v>
      </c>
      <c r="E63" s="727">
        <v>12246.88808581426</v>
      </c>
      <c r="F63" s="499">
        <v>12246.88808581426</v>
      </c>
      <c r="G63" s="727">
        <v>12246.88808581426</v>
      </c>
      <c r="H63" s="727">
        <v>12246.88808581426</v>
      </c>
      <c r="I63" s="727">
        <v>12246.88808581426</v>
      </c>
      <c r="J63" s="727">
        <v>12246.88808581426</v>
      </c>
      <c r="K63" s="727">
        <v>12246.88808581426</v>
      </c>
      <c r="L63" s="727">
        <v>12246.88808581426</v>
      </c>
      <c r="M63" s="727">
        <v>12246.88808581426</v>
      </c>
      <c r="N63" s="727">
        <v>12246.88808581426</v>
      </c>
      <c r="O63" s="727">
        <v>12246.88808581426</v>
      </c>
    </row>
    <row r="64" spans="1:15" s="83" customFormat="1" ht="37.5" customHeight="1">
      <c r="A64" s="394"/>
      <c r="B64" s="89" t="s">
        <v>898</v>
      </c>
      <c r="C64" s="400" t="s">
        <v>179</v>
      </c>
      <c r="D64" s="392" t="s">
        <v>51</v>
      </c>
      <c r="E64" s="727">
        <v>12334.332334332334</v>
      </c>
      <c r="F64" s="499">
        <v>12334.332334332334</v>
      </c>
      <c r="G64" s="727">
        <v>12334.332334332334</v>
      </c>
      <c r="H64" s="727">
        <v>12334.332334332334</v>
      </c>
      <c r="I64" s="727">
        <v>12334.332334332334</v>
      </c>
      <c r="J64" s="727">
        <v>12334.332334332334</v>
      </c>
      <c r="K64" s="727">
        <v>12334.332334332334</v>
      </c>
      <c r="L64" s="727">
        <v>12334.332334332334</v>
      </c>
      <c r="M64" s="727">
        <v>12334.332334332334</v>
      </c>
      <c r="N64" s="727">
        <v>12334.332334332334</v>
      </c>
      <c r="O64" s="727">
        <v>12334.332334332334</v>
      </c>
    </row>
    <row r="65" spans="1:15" s="83" customFormat="1" ht="27" customHeight="1">
      <c r="A65" s="394">
        <v>2</v>
      </c>
      <c r="B65" s="401" t="s">
        <v>2146</v>
      </c>
      <c r="C65" s="395"/>
      <c r="D65" s="392"/>
      <c r="E65" s="345"/>
      <c r="F65" s="344"/>
      <c r="G65" s="345"/>
      <c r="H65" s="345"/>
      <c r="I65" s="345"/>
      <c r="J65" s="345"/>
      <c r="K65" s="345"/>
      <c r="L65" s="345"/>
      <c r="M65" s="345"/>
      <c r="N65" s="345"/>
      <c r="O65" s="345"/>
    </row>
    <row r="66" spans="1:15" s="83" customFormat="1" ht="27" customHeight="1">
      <c r="A66" s="394"/>
      <c r="B66" s="402" t="s">
        <v>880</v>
      </c>
      <c r="C66" s="1205" t="s">
        <v>130</v>
      </c>
      <c r="D66" s="392" t="s">
        <v>51</v>
      </c>
      <c r="E66" s="726">
        <v>13550</v>
      </c>
      <c r="F66" s="498">
        <v>13550</v>
      </c>
      <c r="G66" s="726">
        <v>13550</v>
      </c>
      <c r="H66" s="726">
        <v>13550</v>
      </c>
      <c r="I66" s="726">
        <v>13550</v>
      </c>
      <c r="J66" s="726">
        <v>13550</v>
      </c>
      <c r="K66" s="726">
        <v>13550</v>
      </c>
      <c r="L66" s="726">
        <v>13550</v>
      </c>
      <c r="M66" s="726">
        <v>13550</v>
      </c>
      <c r="N66" s="726">
        <v>13550</v>
      </c>
      <c r="O66" s="726">
        <v>13550</v>
      </c>
    </row>
    <row r="67" spans="1:15" s="83" customFormat="1" ht="26.25" customHeight="1">
      <c r="A67" s="394"/>
      <c r="B67" s="402" t="s">
        <v>881</v>
      </c>
      <c r="C67" s="1205"/>
      <c r="D67" s="392" t="s">
        <v>51</v>
      </c>
      <c r="E67" s="726">
        <v>13550</v>
      </c>
      <c r="F67" s="498">
        <v>13550</v>
      </c>
      <c r="G67" s="726">
        <v>13550</v>
      </c>
      <c r="H67" s="726">
        <v>13550</v>
      </c>
      <c r="I67" s="726">
        <v>13550</v>
      </c>
      <c r="J67" s="726">
        <v>13550</v>
      </c>
      <c r="K67" s="726">
        <v>13550</v>
      </c>
      <c r="L67" s="726">
        <v>13550</v>
      </c>
      <c r="M67" s="726">
        <v>13550</v>
      </c>
      <c r="N67" s="726">
        <v>13550</v>
      </c>
      <c r="O67" s="726">
        <v>13550</v>
      </c>
    </row>
    <row r="68" spans="1:15" s="83" customFormat="1" ht="34.5" customHeight="1">
      <c r="A68" s="394"/>
      <c r="B68" s="403" t="s">
        <v>872</v>
      </c>
      <c r="C68" s="1215" t="s">
        <v>535</v>
      </c>
      <c r="D68" s="564" t="s">
        <v>51</v>
      </c>
      <c r="E68" s="727">
        <v>12938.25929158182</v>
      </c>
      <c r="F68" s="499">
        <v>12938.25929158182</v>
      </c>
      <c r="G68" s="727">
        <v>12938.25929158182</v>
      </c>
      <c r="H68" s="727">
        <v>12938.25929158182</v>
      </c>
      <c r="I68" s="727">
        <v>12938.25929158182</v>
      </c>
      <c r="J68" s="727">
        <v>12938.25929158182</v>
      </c>
      <c r="K68" s="727">
        <v>12938.25929158182</v>
      </c>
      <c r="L68" s="727">
        <v>12938.25929158182</v>
      </c>
      <c r="M68" s="727">
        <v>12938.25929158182</v>
      </c>
      <c r="N68" s="727">
        <v>12938.25929158182</v>
      </c>
      <c r="O68" s="727">
        <v>12938.25929158182</v>
      </c>
    </row>
    <row r="69" spans="1:15" s="83" customFormat="1" ht="34.5" customHeight="1">
      <c r="A69" s="394"/>
      <c r="B69" s="403" t="s">
        <v>882</v>
      </c>
      <c r="C69" s="1234"/>
      <c r="D69" s="564" t="s">
        <v>51</v>
      </c>
      <c r="E69" s="727">
        <v>12801.262801262801</v>
      </c>
      <c r="F69" s="499">
        <v>12801.262801262801</v>
      </c>
      <c r="G69" s="727">
        <v>12801.262801262801</v>
      </c>
      <c r="H69" s="727">
        <v>12801.262801262801</v>
      </c>
      <c r="I69" s="727">
        <v>12801.262801262801</v>
      </c>
      <c r="J69" s="727">
        <v>12801.262801262801</v>
      </c>
      <c r="K69" s="727">
        <v>12801.262801262801</v>
      </c>
      <c r="L69" s="727">
        <v>12801.262801262801</v>
      </c>
      <c r="M69" s="727">
        <v>12801.262801262801</v>
      </c>
      <c r="N69" s="727">
        <v>12801.262801262801</v>
      </c>
      <c r="O69" s="727">
        <v>12801.262801262801</v>
      </c>
    </row>
    <row r="70" spans="1:15" s="83" customFormat="1" ht="34.5" customHeight="1">
      <c r="A70" s="394"/>
      <c r="B70" s="403" t="s">
        <v>883</v>
      </c>
      <c r="C70" s="1234"/>
      <c r="D70" s="564" t="s">
        <v>51</v>
      </c>
      <c r="E70" s="727">
        <v>12771.067316521863</v>
      </c>
      <c r="F70" s="499">
        <v>12771.067316521863</v>
      </c>
      <c r="G70" s="727">
        <v>12771.067316521863</v>
      </c>
      <c r="H70" s="727">
        <v>12771.067316521863</v>
      </c>
      <c r="I70" s="727">
        <v>12771.067316521863</v>
      </c>
      <c r="J70" s="727">
        <v>12771.067316521863</v>
      </c>
      <c r="K70" s="727">
        <v>12771.067316521863</v>
      </c>
      <c r="L70" s="727">
        <v>12771.067316521863</v>
      </c>
      <c r="M70" s="727">
        <v>12771.067316521863</v>
      </c>
      <c r="N70" s="727">
        <v>12771.067316521863</v>
      </c>
      <c r="O70" s="727">
        <v>12771.067316521863</v>
      </c>
    </row>
    <row r="71" spans="1:15" s="83" customFormat="1" ht="34.5" customHeight="1">
      <c r="A71" s="394"/>
      <c r="B71" s="403" t="s">
        <v>884</v>
      </c>
      <c r="C71" s="1234"/>
      <c r="D71" s="564" t="s">
        <v>51</v>
      </c>
      <c r="E71" s="727">
        <v>12788.05582603051</v>
      </c>
      <c r="F71" s="499">
        <v>12788.05582603051</v>
      </c>
      <c r="G71" s="727">
        <v>12788.05582603051</v>
      </c>
      <c r="H71" s="727">
        <v>12788.05582603051</v>
      </c>
      <c r="I71" s="727">
        <v>12788.05582603051</v>
      </c>
      <c r="J71" s="727">
        <v>12788.05582603051</v>
      </c>
      <c r="K71" s="727">
        <v>12788.05582603051</v>
      </c>
      <c r="L71" s="727">
        <v>12788.05582603051</v>
      </c>
      <c r="M71" s="727">
        <v>12788.05582603051</v>
      </c>
      <c r="N71" s="727">
        <v>12788.05582603051</v>
      </c>
      <c r="O71" s="727">
        <v>12788.05582603051</v>
      </c>
    </row>
    <row r="72" spans="1:15" s="83" customFormat="1" ht="34.5" customHeight="1">
      <c r="A72" s="394"/>
      <c r="B72" s="403" t="s">
        <v>885</v>
      </c>
      <c r="C72" s="1234"/>
      <c r="D72" s="564" t="s">
        <v>51</v>
      </c>
      <c r="E72" s="727">
        <v>12790.598290598291</v>
      </c>
      <c r="F72" s="499">
        <v>12790.598290598291</v>
      </c>
      <c r="G72" s="727">
        <v>12790.598290598291</v>
      </c>
      <c r="H72" s="727">
        <v>12790.598290598291</v>
      </c>
      <c r="I72" s="727">
        <v>12790.598290598291</v>
      </c>
      <c r="J72" s="727">
        <v>12790.598290598291</v>
      </c>
      <c r="K72" s="727">
        <v>12790.598290598291</v>
      </c>
      <c r="L72" s="727">
        <v>12790.598290598291</v>
      </c>
      <c r="M72" s="727">
        <v>12790.598290598291</v>
      </c>
      <c r="N72" s="727">
        <v>12790.598290598291</v>
      </c>
      <c r="O72" s="727">
        <v>12790.598290598291</v>
      </c>
    </row>
    <row r="73" spans="1:15" s="83" customFormat="1" ht="34.5" customHeight="1">
      <c r="A73" s="394"/>
      <c r="B73" s="403" t="s">
        <v>886</v>
      </c>
      <c r="C73" s="1234"/>
      <c r="D73" s="564" t="s">
        <v>51</v>
      </c>
      <c r="E73" s="727">
        <v>12778.988892349216</v>
      </c>
      <c r="F73" s="499">
        <v>12778.988892349216</v>
      </c>
      <c r="G73" s="727">
        <v>12778.988892349216</v>
      </c>
      <c r="H73" s="727">
        <v>12778.988892349216</v>
      </c>
      <c r="I73" s="727">
        <v>12778.988892349216</v>
      </c>
      <c r="J73" s="727">
        <v>12778.988892349216</v>
      </c>
      <c r="K73" s="727">
        <v>12778.988892349216</v>
      </c>
      <c r="L73" s="727">
        <v>12778.988892349216</v>
      </c>
      <c r="M73" s="727">
        <v>12778.988892349216</v>
      </c>
      <c r="N73" s="727">
        <v>12778.988892349216</v>
      </c>
      <c r="O73" s="727">
        <v>12778.988892349216</v>
      </c>
    </row>
    <row r="74" spans="1:15" s="83" customFormat="1" ht="34.5" customHeight="1">
      <c r="A74" s="394"/>
      <c r="B74" s="403" t="s">
        <v>887</v>
      </c>
      <c r="C74" s="1234"/>
      <c r="D74" s="564" t="s">
        <v>51</v>
      </c>
      <c r="E74" s="727">
        <v>12863.534675615212</v>
      </c>
      <c r="F74" s="499">
        <v>12863.534675615212</v>
      </c>
      <c r="G74" s="727">
        <v>12863.534675615212</v>
      </c>
      <c r="H74" s="727">
        <v>12863.534675615212</v>
      </c>
      <c r="I74" s="727">
        <v>12863.534675615212</v>
      </c>
      <c r="J74" s="727">
        <v>12863.534675615212</v>
      </c>
      <c r="K74" s="727">
        <v>12863.534675615212</v>
      </c>
      <c r="L74" s="727">
        <v>12863.534675615212</v>
      </c>
      <c r="M74" s="727">
        <v>12863.534675615212</v>
      </c>
      <c r="N74" s="727">
        <v>12863.534675615212</v>
      </c>
      <c r="O74" s="727">
        <v>12863.534675615212</v>
      </c>
    </row>
    <row r="75" spans="1:15" s="83" customFormat="1" ht="34.5" customHeight="1">
      <c r="A75" s="394"/>
      <c r="B75" s="403" t="s">
        <v>888</v>
      </c>
      <c r="C75" s="1234"/>
      <c r="D75" s="564" t="s">
        <v>51</v>
      </c>
      <c r="E75" s="727">
        <v>12958.152958152958</v>
      </c>
      <c r="F75" s="499">
        <v>12958.152958152958</v>
      </c>
      <c r="G75" s="727">
        <v>12958.152958152958</v>
      </c>
      <c r="H75" s="727">
        <v>12958.152958152958</v>
      </c>
      <c r="I75" s="727">
        <v>12958.152958152958</v>
      </c>
      <c r="J75" s="727">
        <v>12958.152958152958</v>
      </c>
      <c r="K75" s="727">
        <v>12958.152958152958</v>
      </c>
      <c r="L75" s="727">
        <v>12958.152958152958</v>
      </c>
      <c r="M75" s="727">
        <v>12958.152958152958</v>
      </c>
      <c r="N75" s="727">
        <v>12958.152958152958</v>
      </c>
      <c r="O75" s="727">
        <v>12958.152958152958</v>
      </c>
    </row>
    <row r="76" spans="1:15" s="83" customFormat="1" ht="66.75" customHeight="1">
      <c r="A76" s="394">
        <v>3</v>
      </c>
      <c r="B76" s="969" t="s">
        <v>2024</v>
      </c>
      <c r="C76" s="971"/>
      <c r="D76" s="971"/>
      <c r="E76" s="971"/>
      <c r="F76" s="971"/>
      <c r="G76" s="971"/>
      <c r="H76" s="971"/>
      <c r="I76" s="971"/>
      <c r="J76" s="971"/>
      <c r="K76" s="971"/>
      <c r="L76" s="971"/>
      <c r="M76" s="971"/>
      <c r="N76" s="971"/>
      <c r="O76" s="972"/>
    </row>
    <row r="77" spans="1:15" s="83" customFormat="1" ht="34.5" customHeight="1">
      <c r="A77" s="394"/>
      <c r="B77" s="851" t="s">
        <v>2018</v>
      </c>
      <c r="C77" s="1240" t="s">
        <v>114</v>
      </c>
      <c r="D77" s="820" t="s">
        <v>51</v>
      </c>
      <c r="E77" s="727">
        <v>13100</v>
      </c>
      <c r="F77" s="727">
        <v>13100</v>
      </c>
      <c r="G77" s="727">
        <v>13100</v>
      </c>
      <c r="H77" s="727">
        <v>13100</v>
      </c>
      <c r="I77" s="727">
        <v>13050</v>
      </c>
      <c r="J77" s="727">
        <v>13100</v>
      </c>
      <c r="K77" s="727">
        <v>13100</v>
      </c>
      <c r="L77" s="727">
        <v>13100</v>
      </c>
      <c r="M77" s="727">
        <v>13100</v>
      </c>
      <c r="N77" s="727">
        <v>13100</v>
      </c>
      <c r="O77" s="727">
        <v>13100</v>
      </c>
    </row>
    <row r="78" spans="1:15" s="83" customFormat="1" ht="34.5" customHeight="1">
      <c r="A78" s="394"/>
      <c r="B78" s="851" t="s">
        <v>2019</v>
      </c>
      <c r="C78" s="1241"/>
      <c r="D78" s="820" t="s">
        <v>51</v>
      </c>
      <c r="E78" s="727">
        <v>13050</v>
      </c>
      <c r="F78" s="727">
        <v>13050</v>
      </c>
      <c r="G78" s="727">
        <v>13050</v>
      </c>
      <c r="H78" s="727">
        <v>13050</v>
      </c>
      <c r="I78" s="727">
        <v>13000</v>
      </c>
      <c r="J78" s="727">
        <v>13050</v>
      </c>
      <c r="K78" s="727">
        <v>13050</v>
      </c>
      <c r="L78" s="727">
        <v>13050</v>
      </c>
      <c r="M78" s="727">
        <v>13050</v>
      </c>
      <c r="N78" s="727">
        <v>13050</v>
      </c>
      <c r="O78" s="727">
        <v>13050</v>
      </c>
    </row>
    <row r="79" spans="1:15" s="83" customFormat="1" ht="34.5" customHeight="1">
      <c r="A79" s="394"/>
      <c r="B79" s="403" t="s">
        <v>2011</v>
      </c>
      <c r="C79" s="820" t="s">
        <v>113</v>
      </c>
      <c r="D79" s="820" t="s">
        <v>51</v>
      </c>
      <c r="E79" s="727">
        <v>12700</v>
      </c>
      <c r="F79" s="727">
        <v>12700</v>
      </c>
      <c r="G79" s="727">
        <v>12700</v>
      </c>
      <c r="H79" s="727">
        <v>12700</v>
      </c>
      <c r="I79" s="727">
        <v>12650</v>
      </c>
      <c r="J79" s="727">
        <v>12700</v>
      </c>
      <c r="K79" s="727">
        <v>12700</v>
      </c>
      <c r="L79" s="727">
        <v>12700</v>
      </c>
      <c r="M79" s="727">
        <v>12700</v>
      </c>
      <c r="N79" s="727">
        <v>12700</v>
      </c>
      <c r="O79" s="727">
        <v>12700</v>
      </c>
    </row>
    <row r="80" spans="1:15" s="83" customFormat="1" ht="34.5" customHeight="1">
      <c r="A80" s="394"/>
      <c r="B80" s="403" t="s">
        <v>2012</v>
      </c>
      <c r="C80" s="850" t="s">
        <v>610</v>
      </c>
      <c r="D80" s="820" t="s">
        <v>51</v>
      </c>
      <c r="E80" s="727">
        <v>12600</v>
      </c>
      <c r="F80" s="727">
        <v>12600</v>
      </c>
      <c r="G80" s="727">
        <v>12600</v>
      </c>
      <c r="H80" s="727">
        <v>12600</v>
      </c>
      <c r="I80" s="727">
        <v>12550</v>
      </c>
      <c r="J80" s="727">
        <v>12600</v>
      </c>
      <c r="K80" s="727">
        <v>12600</v>
      </c>
      <c r="L80" s="727">
        <v>12600</v>
      </c>
      <c r="M80" s="727">
        <v>12600</v>
      </c>
      <c r="N80" s="727">
        <v>12600</v>
      </c>
      <c r="O80" s="727">
        <v>12600</v>
      </c>
    </row>
    <row r="81" spans="1:15" s="83" customFormat="1" ht="34.5" customHeight="1">
      <c r="A81" s="394"/>
      <c r="B81" s="403" t="s">
        <v>2013</v>
      </c>
      <c r="C81" s="850" t="s">
        <v>610</v>
      </c>
      <c r="D81" s="820" t="s">
        <v>51</v>
      </c>
      <c r="E81" s="727">
        <v>12850</v>
      </c>
      <c r="F81" s="727">
        <v>12850</v>
      </c>
      <c r="G81" s="727">
        <v>12850</v>
      </c>
      <c r="H81" s="727">
        <v>12850</v>
      </c>
      <c r="I81" s="727">
        <v>12800</v>
      </c>
      <c r="J81" s="727">
        <v>12850</v>
      </c>
      <c r="K81" s="727">
        <v>12850</v>
      </c>
      <c r="L81" s="727">
        <v>12850</v>
      </c>
      <c r="M81" s="727">
        <v>12850</v>
      </c>
      <c r="N81" s="727">
        <v>12850</v>
      </c>
      <c r="O81" s="727">
        <v>12850</v>
      </c>
    </row>
    <row r="82" spans="1:15" s="83" customFormat="1" ht="34.5" customHeight="1">
      <c r="A82" s="394"/>
      <c r="B82" s="403" t="s">
        <v>2014</v>
      </c>
      <c r="C82" s="850" t="s">
        <v>610</v>
      </c>
      <c r="D82" s="820" t="s">
        <v>51</v>
      </c>
      <c r="E82" s="727">
        <v>12750</v>
      </c>
      <c r="F82" s="727">
        <v>12750</v>
      </c>
      <c r="G82" s="727">
        <v>12750</v>
      </c>
      <c r="H82" s="727">
        <v>12750</v>
      </c>
      <c r="I82" s="727">
        <v>12700</v>
      </c>
      <c r="J82" s="727">
        <v>12750</v>
      </c>
      <c r="K82" s="727">
        <v>12750</v>
      </c>
      <c r="L82" s="727">
        <v>12750</v>
      </c>
      <c r="M82" s="727">
        <v>12750</v>
      </c>
      <c r="N82" s="727">
        <v>12750</v>
      </c>
      <c r="O82" s="727">
        <v>12750</v>
      </c>
    </row>
    <row r="83" spans="1:15" s="83" customFormat="1" ht="34.5" customHeight="1">
      <c r="A83" s="394"/>
      <c r="B83" s="403" t="s">
        <v>2015</v>
      </c>
      <c r="C83" s="850" t="s">
        <v>610</v>
      </c>
      <c r="D83" s="820" t="s">
        <v>51</v>
      </c>
      <c r="E83" s="727">
        <v>13550</v>
      </c>
      <c r="F83" s="727">
        <v>13550</v>
      </c>
      <c r="G83" s="727">
        <v>13550</v>
      </c>
      <c r="H83" s="727">
        <v>13550</v>
      </c>
      <c r="I83" s="727">
        <v>13500</v>
      </c>
      <c r="J83" s="727">
        <v>13550</v>
      </c>
      <c r="K83" s="727">
        <v>13550</v>
      </c>
      <c r="L83" s="727">
        <v>13550</v>
      </c>
      <c r="M83" s="727">
        <v>13550</v>
      </c>
      <c r="N83" s="727">
        <v>13550</v>
      </c>
      <c r="O83" s="727">
        <v>13550</v>
      </c>
    </row>
    <row r="84" spans="1:15" s="19" customFormat="1" ht="26.25" customHeight="1">
      <c r="A84" s="162" t="s">
        <v>708</v>
      </c>
      <c r="B84" s="1212" t="s">
        <v>713</v>
      </c>
      <c r="C84" s="1235"/>
      <c r="D84" s="1235"/>
      <c r="E84" s="1235"/>
      <c r="F84" s="1235"/>
      <c r="G84" s="1235"/>
      <c r="H84" s="1235"/>
      <c r="I84" s="1235"/>
      <c r="J84" s="1235"/>
      <c r="K84" s="1235"/>
      <c r="L84" s="1235"/>
      <c r="M84" s="1235"/>
      <c r="N84" s="1235"/>
      <c r="O84" s="1236"/>
    </row>
    <row r="85" spans="1:15" s="19" customFormat="1" ht="27" customHeight="1">
      <c r="A85" s="162" t="s">
        <v>190</v>
      </c>
      <c r="B85" s="962" t="s">
        <v>1960</v>
      </c>
      <c r="C85" s="813"/>
      <c r="D85" s="814"/>
      <c r="E85" s="814"/>
      <c r="F85" s="814"/>
      <c r="G85" s="815"/>
      <c r="H85" s="815"/>
      <c r="I85" s="815"/>
      <c r="J85" s="815"/>
      <c r="K85" s="815"/>
      <c r="L85" s="935"/>
      <c r="M85" s="815"/>
      <c r="N85" s="815"/>
      <c r="O85" s="866"/>
    </row>
    <row r="86" spans="1:15" s="19" customFormat="1" ht="33" customHeight="1">
      <c r="A86" s="957">
        <v>1</v>
      </c>
      <c r="B86" s="958" t="s">
        <v>1111</v>
      </c>
      <c r="C86" s="817"/>
      <c r="D86" s="816"/>
      <c r="E86" s="816"/>
      <c r="F86" s="816"/>
      <c r="G86" s="816"/>
      <c r="H86" s="727">
        <v>20000</v>
      </c>
      <c r="I86" s="818"/>
      <c r="J86" s="727">
        <v>32000</v>
      </c>
      <c r="K86" s="816"/>
      <c r="L86" s="727">
        <v>27500</v>
      </c>
      <c r="M86" s="727">
        <v>35000</v>
      </c>
      <c r="N86" s="816"/>
      <c r="O86" s="816"/>
    </row>
    <row r="87" spans="1:15" s="19" customFormat="1" ht="33" customHeight="1">
      <c r="A87" s="957">
        <v>2</v>
      </c>
      <c r="B87" s="958" t="s">
        <v>335</v>
      </c>
      <c r="C87" s="817"/>
      <c r="D87" s="816"/>
      <c r="E87" s="816"/>
      <c r="F87" s="816"/>
      <c r="G87" s="816"/>
      <c r="H87" s="727">
        <v>28000</v>
      </c>
      <c r="I87" s="818"/>
      <c r="J87" s="727">
        <v>38000</v>
      </c>
      <c r="K87" s="816"/>
      <c r="L87" s="727">
        <v>38500</v>
      </c>
      <c r="M87" s="727">
        <v>40000</v>
      </c>
      <c r="N87" s="816"/>
      <c r="O87" s="816"/>
    </row>
    <row r="88" spans="1:15" s="19" customFormat="1" ht="33.75" customHeight="1">
      <c r="A88" s="957">
        <v>3</v>
      </c>
      <c r="B88" s="958" t="s">
        <v>336</v>
      </c>
      <c r="C88" s="816"/>
      <c r="D88" s="816"/>
      <c r="E88" s="816"/>
      <c r="F88" s="816"/>
      <c r="G88" s="816"/>
      <c r="H88" s="727">
        <v>40000</v>
      </c>
      <c r="I88" s="818"/>
      <c r="J88" s="727">
        <v>48000</v>
      </c>
      <c r="K88" s="816"/>
      <c r="L88" s="727">
        <v>49500</v>
      </c>
      <c r="M88" s="727">
        <v>50000</v>
      </c>
      <c r="N88" s="816"/>
      <c r="O88" s="816"/>
    </row>
    <row r="89" spans="1:15" s="19" customFormat="1" ht="30" customHeight="1">
      <c r="A89" s="957">
        <v>4</v>
      </c>
      <c r="B89" s="958" t="s">
        <v>337</v>
      </c>
      <c r="C89" s="816"/>
      <c r="D89" s="816"/>
      <c r="E89" s="816"/>
      <c r="F89" s="816"/>
      <c r="G89" s="816"/>
      <c r="H89" s="727">
        <v>64000</v>
      </c>
      <c r="I89" s="818"/>
      <c r="J89" s="727">
        <v>65000</v>
      </c>
      <c r="K89" s="816"/>
      <c r="L89" s="727">
        <v>71500</v>
      </c>
      <c r="M89" s="727">
        <v>75000</v>
      </c>
      <c r="N89" s="816"/>
      <c r="O89" s="816"/>
    </row>
    <row r="90" spans="1:15" s="19" customFormat="1" ht="33" customHeight="1">
      <c r="A90" s="957">
        <v>5</v>
      </c>
      <c r="B90" s="958" t="s">
        <v>338</v>
      </c>
      <c r="C90" s="816"/>
      <c r="D90" s="816"/>
      <c r="E90" s="816"/>
      <c r="F90" s="816"/>
      <c r="G90" s="816"/>
      <c r="H90" s="727">
        <v>80000</v>
      </c>
      <c r="I90" s="818"/>
      <c r="J90" s="727">
        <v>85000</v>
      </c>
      <c r="K90" s="816"/>
      <c r="L90" s="727">
        <v>104500</v>
      </c>
      <c r="M90" s="816"/>
      <c r="N90" s="816"/>
      <c r="O90" s="816"/>
    </row>
    <row r="91" spans="1:15" s="19" customFormat="1" ht="33" customHeight="1">
      <c r="A91" s="957">
        <v>6</v>
      </c>
      <c r="B91" s="958" t="s">
        <v>1843</v>
      </c>
      <c r="C91" s="816"/>
      <c r="D91" s="816"/>
      <c r="E91" s="816"/>
      <c r="F91" s="816"/>
      <c r="G91" s="816"/>
      <c r="H91" s="816"/>
      <c r="I91" s="816"/>
      <c r="J91" s="816"/>
      <c r="K91" s="816"/>
      <c r="L91" s="936"/>
      <c r="M91" s="816"/>
      <c r="N91" s="816"/>
      <c r="O91" s="816"/>
    </row>
    <row r="92" spans="1:15" s="19" customFormat="1" ht="27" customHeight="1">
      <c r="A92" s="162" t="s">
        <v>8</v>
      </c>
      <c r="B92" s="1237" t="s">
        <v>714</v>
      </c>
      <c r="C92" s="1238"/>
      <c r="D92" s="1238"/>
      <c r="E92" s="1238"/>
      <c r="F92" s="1238"/>
      <c r="G92" s="1238"/>
      <c r="H92" s="1238"/>
      <c r="I92" s="1238"/>
      <c r="J92" s="1238"/>
      <c r="K92" s="1238"/>
      <c r="L92" s="1238"/>
      <c r="M92" s="1238"/>
      <c r="N92" s="1238"/>
      <c r="O92" s="1239"/>
    </row>
    <row r="93" spans="1:15" s="19" customFormat="1" ht="37.5" customHeight="1">
      <c r="A93" s="387">
        <v>1</v>
      </c>
      <c r="B93" s="343" t="s">
        <v>514</v>
      </c>
      <c r="C93" s="388"/>
      <c r="D93" s="387" t="s">
        <v>289</v>
      </c>
      <c r="E93" s="389">
        <v>38000</v>
      </c>
      <c r="F93" s="389">
        <v>42000</v>
      </c>
      <c r="G93" s="389" t="s">
        <v>2147</v>
      </c>
      <c r="H93" s="389">
        <v>42000</v>
      </c>
      <c r="I93" s="389">
        <v>40000</v>
      </c>
      <c r="J93" s="389">
        <v>40000</v>
      </c>
      <c r="K93" s="867"/>
      <c r="L93" s="389">
        <v>40000</v>
      </c>
      <c r="M93" s="389" t="s">
        <v>2141</v>
      </c>
      <c r="N93" s="389"/>
      <c r="O93" s="868">
        <v>42000</v>
      </c>
    </row>
    <row r="94" spans="1:15" s="19" customFormat="1" ht="35.25" customHeight="1">
      <c r="A94" s="387">
        <v>2</v>
      </c>
      <c r="B94" s="390" t="s">
        <v>512</v>
      </c>
      <c r="C94" s="391"/>
      <c r="D94" s="387" t="s">
        <v>289</v>
      </c>
      <c r="E94" s="389">
        <v>31000</v>
      </c>
      <c r="F94" s="389">
        <v>33000</v>
      </c>
      <c r="G94" s="389" t="s">
        <v>2148</v>
      </c>
      <c r="H94" s="389">
        <v>35000</v>
      </c>
      <c r="I94" s="389">
        <v>30000</v>
      </c>
      <c r="J94" s="389">
        <v>35000</v>
      </c>
      <c r="K94" s="867"/>
      <c r="L94" s="389">
        <v>39000</v>
      </c>
      <c r="M94" s="389"/>
      <c r="N94" s="389"/>
      <c r="O94" s="868">
        <v>35000</v>
      </c>
    </row>
    <row r="95" spans="1:15" s="19" customFormat="1" ht="39" customHeight="1">
      <c r="A95" s="387">
        <v>3</v>
      </c>
      <c r="B95" s="343" t="s">
        <v>1234</v>
      </c>
      <c r="C95" s="392"/>
      <c r="D95" s="387" t="s">
        <v>289</v>
      </c>
      <c r="E95" s="393">
        <v>27000</v>
      </c>
      <c r="F95" s="389">
        <v>25000</v>
      </c>
      <c r="G95" s="389" t="s">
        <v>2149</v>
      </c>
      <c r="H95" s="389">
        <v>28000</v>
      </c>
      <c r="I95" s="389">
        <v>26000</v>
      </c>
      <c r="J95" s="389">
        <v>26000</v>
      </c>
      <c r="K95" s="867"/>
      <c r="L95" s="389">
        <v>28000</v>
      </c>
      <c r="M95" s="389" t="s">
        <v>2142</v>
      </c>
      <c r="N95" s="389"/>
      <c r="O95" s="389">
        <v>28000</v>
      </c>
    </row>
    <row r="96" spans="1:15" s="19" customFormat="1" ht="24.75" customHeight="1">
      <c r="A96" s="387">
        <v>4</v>
      </c>
      <c r="B96" s="343" t="s">
        <v>1235</v>
      </c>
      <c r="C96" s="392"/>
      <c r="D96" s="387" t="s">
        <v>289</v>
      </c>
      <c r="E96" s="393">
        <v>22000</v>
      </c>
      <c r="F96" s="389">
        <v>20000</v>
      </c>
      <c r="G96" s="389" t="s">
        <v>2150</v>
      </c>
      <c r="H96" s="389">
        <v>24000</v>
      </c>
      <c r="I96" s="389">
        <v>24000</v>
      </c>
      <c r="J96" s="389">
        <v>22000</v>
      </c>
      <c r="K96" s="867"/>
      <c r="L96" s="389">
        <v>26000</v>
      </c>
      <c r="M96" s="389">
        <v>20000</v>
      </c>
      <c r="N96" s="389"/>
      <c r="O96" s="389">
        <v>26000</v>
      </c>
    </row>
    <row r="97" spans="1:15" s="19" customFormat="1" ht="33.75" customHeight="1">
      <c r="A97" s="387">
        <v>5</v>
      </c>
      <c r="B97" s="402" t="s">
        <v>1236</v>
      </c>
      <c r="C97" s="392"/>
      <c r="D97" s="387" t="s">
        <v>289</v>
      </c>
      <c r="E97" s="393">
        <v>17000</v>
      </c>
      <c r="F97" s="389">
        <v>12000</v>
      </c>
      <c r="G97" s="389">
        <v>20000</v>
      </c>
      <c r="H97" s="389">
        <v>18000</v>
      </c>
      <c r="I97" s="389">
        <v>17000</v>
      </c>
      <c r="J97" s="389">
        <v>20000</v>
      </c>
      <c r="K97" s="867"/>
      <c r="L97" s="389">
        <v>16000</v>
      </c>
      <c r="M97" s="389"/>
      <c r="N97" s="389"/>
      <c r="O97" s="389">
        <v>20000</v>
      </c>
    </row>
    <row r="98" spans="1:15" s="19" customFormat="1" ht="24.75" customHeight="1">
      <c r="A98" s="163" t="s">
        <v>697</v>
      </c>
      <c r="B98" s="1237" t="s">
        <v>715</v>
      </c>
      <c r="C98" s="1238"/>
      <c r="D98" s="1238"/>
      <c r="E98" s="1238"/>
      <c r="F98" s="1238"/>
      <c r="G98" s="1238"/>
      <c r="H98" s="1238"/>
      <c r="I98" s="1238"/>
      <c r="J98" s="1238"/>
      <c r="K98" s="1238"/>
      <c r="L98" s="1238"/>
      <c r="M98" s="1238"/>
      <c r="N98" s="1238"/>
      <c r="O98" s="1239"/>
    </row>
    <row r="99" spans="1:15" s="19" customFormat="1" ht="24.75" customHeight="1">
      <c r="A99" s="369">
        <v>1</v>
      </c>
      <c r="B99" s="377" t="s">
        <v>212</v>
      </c>
      <c r="C99" s="371"/>
      <c r="D99" s="372" t="s">
        <v>783</v>
      </c>
      <c r="E99" s="378">
        <v>16</v>
      </c>
      <c r="F99" s="378">
        <v>15</v>
      </c>
      <c r="G99" s="378"/>
      <c r="H99" s="378">
        <v>16</v>
      </c>
      <c r="I99" s="378">
        <v>16</v>
      </c>
      <c r="J99" s="378">
        <v>16</v>
      </c>
      <c r="K99" s="869">
        <v>14</v>
      </c>
      <c r="L99" s="937"/>
      <c r="M99" s="378">
        <v>17</v>
      </c>
      <c r="N99" s="378"/>
      <c r="O99" s="378">
        <v>16</v>
      </c>
    </row>
    <row r="100" spans="1:15" s="19" customFormat="1" ht="24.75" customHeight="1">
      <c r="A100" s="369">
        <v>2</v>
      </c>
      <c r="B100" s="377" t="s">
        <v>213</v>
      </c>
      <c r="C100" s="371"/>
      <c r="D100" s="372" t="s">
        <v>119</v>
      </c>
      <c r="E100" s="378">
        <v>17</v>
      </c>
      <c r="F100" s="378">
        <v>16</v>
      </c>
      <c r="G100" s="378"/>
      <c r="H100" s="378">
        <v>17</v>
      </c>
      <c r="I100" s="378">
        <v>17</v>
      </c>
      <c r="J100" s="378">
        <v>17</v>
      </c>
      <c r="K100" s="378">
        <v>16</v>
      </c>
      <c r="L100" s="378">
        <v>17.5</v>
      </c>
      <c r="M100" s="378">
        <v>18</v>
      </c>
      <c r="N100" s="378"/>
      <c r="O100" s="378">
        <v>17</v>
      </c>
    </row>
    <row r="101" spans="1:15" s="19" customFormat="1" ht="24.75" customHeight="1">
      <c r="A101" s="369">
        <v>3</v>
      </c>
      <c r="B101" s="377" t="s">
        <v>214</v>
      </c>
      <c r="C101" s="371"/>
      <c r="D101" s="372" t="s">
        <v>119</v>
      </c>
      <c r="E101" s="378">
        <v>18</v>
      </c>
      <c r="F101" s="378">
        <v>17.5</v>
      </c>
      <c r="G101" s="378"/>
      <c r="H101" s="378">
        <v>18</v>
      </c>
      <c r="I101" s="378">
        <v>18</v>
      </c>
      <c r="J101" s="378">
        <v>18</v>
      </c>
      <c r="K101" s="378">
        <v>18</v>
      </c>
      <c r="L101" s="378">
        <v>20</v>
      </c>
      <c r="M101" s="378">
        <v>19</v>
      </c>
      <c r="N101" s="378"/>
      <c r="O101" s="378">
        <v>18</v>
      </c>
    </row>
    <row r="102" spans="1:15" s="19" customFormat="1" ht="24.75" customHeight="1">
      <c r="A102" s="369">
        <v>4</v>
      </c>
      <c r="B102" s="377" t="s">
        <v>215</v>
      </c>
      <c r="C102" s="371"/>
      <c r="D102" s="372" t="s">
        <v>119</v>
      </c>
      <c r="E102" s="378">
        <v>19</v>
      </c>
      <c r="F102" s="378">
        <v>19</v>
      </c>
      <c r="G102" s="378"/>
      <c r="H102" s="378">
        <v>18</v>
      </c>
      <c r="I102" s="378">
        <v>18</v>
      </c>
      <c r="J102" s="378">
        <v>19</v>
      </c>
      <c r="K102" s="378">
        <v>24</v>
      </c>
      <c r="L102" s="378">
        <v>21.5</v>
      </c>
      <c r="M102" s="378">
        <v>19</v>
      </c>
      <c r="N102" s="378"/>
      <c r="O102" s="378">
        <v>19</v>
      </c>
    </row>
    <row r="103" spans="1:15" s="19" customFormat="1" ht="24.75" customHeight="1">
      <c r="A103" s="369">
        <v>5</v>
      </c>
      <c r="B103" s="377" t="s">
        <v>216</v>
      </c>
      <c r="C103" s="371"/>
      <c r="D103" s="372" t="s">
        <v>119</v>
      </c>
      <c r="E103" s="797"/>
      <c r="F103" s="378">
        <v>20</v>
      </c>
      <c r="G103" s="378"/>
      <c r="H103" s="378">
        <v>20</v>
      </c>
      <c r="I103" s="378">
        <v>20</v>
      </c>
      <c r="J103" s="378">
        <v>20</v>
      </c>
      <c r="K103" s="378"/>
      <c r="L103" s="378"/>
      <c r="M103" s="378">
        <v>20</v>
      </c>
      <c r="N103" s="378"/>
      <c r="O103" s="378"/>
    </row>
    <row r="104" spans="1:15" s="19" customFormat="1" ht="24.75" customHeight="1">
      <c r="A104" s="369">
        <v>6</v>
      </c>
      <c r="B104" s="379" t="s">
        <v>174</v>
      </c>
      <c r="C104" s="371"/>
      <c r="D104" s="369" t="s">
        <v>783</v>
      </c>
      <c r="E104" s="378">
        <v>22</v>
      </c>
      <c r="F104" s="378"/>
      <c r="G104" s="378"/>
      <c r="H104" s="378">
        <v>22</v>
      </c>
      <c r="I104" s="378">
        <v>22</v>
      </c>
      <c r="J104" s="378"/>
      <c r="K104" s="378"/>
      <c r="L104" s="378"/>
      <c r="M104" s="378">
        <v>23</v>
      </c>
      <c r="N104" s="378"/>
      <c r="O104" s="378"/>
    </row>
    <row r="105" spans="1:15" s="19" customFormat="1" ht="24.75" customHeight="1">
      <c r="A105" s="369">
        <v>7</v>
      </c>
      <c r="B105" s="379" t="s">
        <v>217</v>
      </c>
      <c r="C105" s="371"/>
      <c r="D105" s="372" t="s">
        <v>119</v>
      </c>
      <c r="E105" s="378">
        <v>7</v>
      </c>
      <c r="F105" s="378">
        <v>7</v>
      </c>
      <c r="G105" s="378"/>
      <c r="H105" s="378">
        <v>7</v>
      </c>
      <c r="I105" s="378">
        <v>7</v>
      </c>
      <c r="J105" s="378">
        <v>7</v>
      </c>
      <c r="K105" s="378">
        <v>7</v>
      </c>
      <c r="L105" s="378">
        <v>7.5</v>
      </c>
      <c r="M105" s="378"/>
      <c r="N105" s="378"/>
      <c r="O105" s="378">
        <v>7</v>
      </c>
    </row>
    <row r="106" spans="1:15" s="19" customFormat="1" ht="24.75" customHeight="1">
      <c r="A106" s="369">
        <v>8</v>
      </c>
      <c r="B106" s="379" t="s">
        <v>218</v>
      </c>
      <c r="C106" s="371"/>
      <c r="D106" s="372" t="s">
        <v>119</v>
      </c>
      <c r="E106" s="378">
        <v>17</v>
      </c>
      <c r="F106" s="378"/>
      <c r="G106" s="378"/>
      <c r="H106" s="378">
        <v>17</v>
      </c>
      <c r="I106" s="378">
        <v>17</v>
      </c>
      <c r="J106" s="378">
        <v>17</v>
      </c>
      <c r="K106" s="870"/>
      <c r="L106" s="937"/>
      <c r="M106" s="378"/>
      <c r="N106" s="378"/>
      <c r="O106" s="378">
        <v>17</v>
      </c>
    </row>
    <row r="107" spans="1:15" s="19" customFormat="1" ht="24.75" customHeight="1">
      <c r="A107" s="161" t="s">
        <v>712</v>
      </c>
      <c r="B107" s="1212" t="s">
        <v>716</v>
      </c>
      <c r="C107" s="1197"/>
      <c r="D107" s="1197"/>
      <c r="E107" s="1197"/>
      <c r="F107" s="1197"/>
      <c r="G107" s="1197"/>
      <c r="H107" s="1197"/>
      <c r="I107" s="1197"/>
      <c r="J107" s="1197"/>
      <c r="K107" s="1197"/>
      <c r="L107" s="1197"/>
      <c r="M107" s="1197"/>
      <c r="N107" s="1197"/>
      <c r="O107" s="1198"/>
    </row>
    <row r="108" spans="1:15" s="19" customFormat="1" ht="24.75" customHeight="1">
      <c r="A108" s="161" t="s">
        <v>190</v>
      </c>
      <c r="B108" s="1212" t="s">
        <v>1085</v>
      </c>
      <c r="C108" s="1197"/>
      <c r="D108" s="1197"/>
      <c r="E108" s="1197"/>
      <c r="F108" s="1197"/>
      <c r="G108" s="1197"/>
      <c r="H108" s="1197"/>
      <c r="I108" s="1197"/>
      <c r="J108" s="1197"/>
      <c r="K108" s="1197"/>
      <c r="L108" s="1197"/>
      <c r="M108" s="1197"/>
      <c r="N108" s="1197"/>
      <c r="O108" s="1198"/>
    </row>
    <row r="109" spans="1:15" s="19" customFormat="1" ht="24.75" customHeight="1">
      <c r="A109" s="84">
        <v>1</v>
      </c>
      <c r="B109" s="157" t="s">
        <v>680</v>
      </c>
      <c r="C109" s="86"/>
      <c r="D109" s="515" t="s">
        <v>159</v>
      </c>
      <c r="E109" s="393">
        <v>4500</v>
      </c>
      <c r="F109" s="393">
        <v>4500</v>
      </c>
      <c r="G109" s="393">
        <v>5000</v>
      </c>
      <c r="H109" s="393">
        <v>5000</v>
      </c>
      <c r="I109" s="393">
        <v>5000</v>
      </c>
      <c r="J109" s="393">
        <v>4500</v>
      </c>
      <c r="K109" s="393">
        <v>5500</v>
      </c>
      <c r="L109" s="393">
        <v>5000</v>
      </c>
      <c r="M109" s="393">
        <v>4500</v>
      </c>
      <c r="N109" s="393"/>
      <c r="O109" s="393"/>
    </row>
    <row r="110" spans="1:15" s="19" customFormat="1" ht="24.75" customHeight="1">
      <c r="A110" s="84">
        <v>2</v>
      </c>
      <c r="B110" s="88" t="s">
        <v>1086</v>
      </c>
      <c r="C110" s="85"/>
      <c r="D110" s="410" t="s">
        <v>159</v>
      </c>
      <c r="E110" s="393"/>
      <c r="F110" s="393">
        <v>3000</v>
      </c>
      <c r="G110" s="393"/>
      <c r="H110" s="393">
        <v>2700</v>
      </c>
      <c r="I110" s="393">
        <v>2700</v>
      </c>
      <c r="J110" s="393"/>
      <c r="K110" s="393">
        <v>3000</v>
      </c>
      <c r="L110" s="393">
        <v>3000</v>
      </c>
      <c r="M110" s="393">
        <v>2700</v>
      </c>
      <c r="N110" s="393"/>
      <c r="O110" s="862"/>
    </row>
    <row r="111" spans="1:15" s="19" customFormat="1" ht="24.75" customHeight="1">
      <c r="A111" s="84">
        <v>3</v>
      </c>
      <c r="B111" s="88" t="s">
        <v>261</v>
      </c>
      <c r="C111" s="85"/>
      <c r="D111" s="410" t="s">
        <v>119</v>
      </c>
      <c r="E111" s="393">
        <v>3000</v>
      </c>
      <c r="F111" s="393">
        <v>3200</v>
      </c>
      <c r="G111" s="393"/>
      <c r="H111" s="393">
        <v>2720</v>
      </c>
      <c r="I111" s="393">
        <v>2500</v>
      </c>
      <c r="J111" s="393"/>
      <c r="K111" s="871"/>
      <c r="L111" s="393">
        <v>3500</v>
      </c>
      <c r="M111" s="393">
        <v>2500</v>
      </c>
      <c r="N111" s="393"/>
      <c r="O111" s="862"/>
    </row>
    <row r="112" spans="1:15" s="19" customFormat="1" ht="24.75" customHeight="1">
      <c r="A112" s="161" t="s">
        <v>8</v>
      </c>
      <c r="B112" s="1237" t="s">
        <v>722</v>
      </c>
      <c r="C112" s="1238"/>
      <c r="D112" s="1238"/>
      <c r="E112" s="1238"/>
      <c r="F112" s="1238"/>
      <c r="G112" s="1238"/>
      <c r="H112" s="1238"/>
      <c r="I112" s="1238"/>
      <c r="J112" s="1238"/>
      <c r="K112" s="1238"/>
      <c r="L112" s="1238"/>
      <c r="M112" s="1238"/>
      <c r="N112" s="1238"/>
      <c r="O112" s="1239"/>
    </row>
    <row r="113" spans="1:15" s="19" customFormat="1" ht="24.75" customHeight="1">
      <c r="A113" s="579">
        <v>1</v>
      </c>
      <c r="B113" s="580" t="s">
        <v>678</v>
      </c>
      <c r="C113" s="448"/>
      <c r="D113" s="448"/>
      <c r="E113" s="448"/>
      <c r="F113" s="448"/>
      <c r="G113" s="448"/>
      <c r="H113" s="938"/>
      <c r="I113" s="448"/>
      <c r="J113" s="938"/>
      <c r="K113" s="872"/>
      <c r="L113" s="938"/>
      <c r="M113" s="448"/>
      <c r="N113" s="448"/>
      <c r="O113" s="448"/>
    </row>
    <row r="114" spans="1:15" s="19" customFormat="1" ht="36.75" customHeight="1">
      <c r="A114" s="369"/>
      <c r="B114" s="959" t="s">
        <v>76</v>
      </c>
      <c r="C114" s="371"/>
      <c r="D114" s="557" t="s">
        <v>784</v>
      </c>
      <c r="E114" s="373">
        <v>550000</v>
      </c>
      <c r="F114" s="375">
        <v>580000</v>
      </c>
      <c r="G114" s="375"/>
      <c r="H114" s="375">
        <v>550000</v>
      </c>
      <c r="I114" s="375">
        <v>550000</v>
      </c>
      <c r="J114" s="375">
        <v>600000</v>
      </c>
      <c r="K114" s="375">
        <v>540000</v>
      </c>
      <c r="L114" s="389"/>
      <c r="M114" s="375">
        <v>600000</v>
      </c>
      <c r="N114" s="375"/>
      <c r="O114" s="375">
        <v>600000</v>
      </c>
    </row>
    <row r="115" spans="1:15" s="19" customFormat="1" ht="21.75" customHeight="1">
      <c r="A115" s="369"/>
      <c r="B115" s="382" t="s">
        <v>93</v>
      </c>
      <c r="C115" s="371"/>
      <c r="D115" s="369" t="s">
        <v>119</v>
      </c>
      <c r="E115" s="373">
        <v>500000</v>
      </c>
      <c r="F115" s="375">
        <v>500000</v>
      </c>
      <c r="G115" s="375"/>
      <c r="H115" s="375">
        <v>455000</v>
      </c>
      <c r="I115" s="375">
        <v>450000</v>
      </c>
      <c r="J115" s="375">
        <v>520000</v>
      </c>
      <c r="K115" s="375">
        <v>450000</v>
      </c>
      <c r="L115" s="389"/>
      <c r="M115" s="375">
        <v>500000</v>
      </c>
      <c r="N115" s="375"/>
      <c r="O115" s="375">
        <v>500000</v>
      </c>
    </row>
    <row r="116" spans="1:15" s="19" customFormat="1" ht="35.25" customHeight="1">
      <c r="A116" s="369"/>
      <c r="B116" s="382" t="s">
        <v>286</v>
      </c>
      <c r="C116" s="371"/>
      <c r="D116" s="369" t="s">
        <v>119</v>
      </c>
      <c r="E116" s="373">
        <v>250000</v>
      </c>
      <c r="F116" s="375">
        <v>252000</v>
      </c>
      <c r="G116" s="375"/>
      <c r="H116" s="375">
        <v>260000</v>
      </c>
      <c r="I116" s="375">
        <v>260000</v>
      </c>
      <c r="J116" s="375">
        <v>300000</v>
      </c>
      <c r="K116" s="375">
        <v>260000</v>
      </c>
      <c r="L116" s="389"/>
      <c r="M116" s="375">
        <v>250000</v>
      </c>
      <c r="N116" s="375"/>
      <c r="O116" s="375">
        <v>260000</v>
      </c>
    </row>
    <row r="117" spans="1:15" s="19" customFormat="1" ht="36.75" customHeight="1">
      <c r="A117" s="369"/>
      <c r="B117" s="382" t="s">
        <v>287</v>
      </c>
      <c r="C117" s="371"/>
      <c r="D117" s="369" t="s">
        <v>119</v>
      </c>
      <c r="E117" s="373">
        <v>180000</v>
      </c>
      <c r="F117" s="375">
        <v>182000</v>
      </c>
      <c r="G117" s="375"/>
      <c r="H117" s="375">
        <v>200000</v>
      </c>
      <c r="I117" s="375">
        <v>200000</v>
      </c>
      <c r="J117" s="375">
        <v>170000</v>
      </c>
      <c r="K117" s="375">
        <v>180000</v>
      </c>
      <c r="L117" s="389"/>
      <c r="M117" s="375">
        <v>180000</v>
      </c>
      <c r="N117" s="375"/>
      <c r="O117" s="375">
        <v>200000</v>
      </c>
    </row>
    <row r="118" spans="1:15" s="19" customFormat="1" ht="39.75" customHeight="1">
      <c r="A118" s="369"/>
      <c r="B118" s="383" t="s">
        <v>80</v>
      </c>
      <c r="C118" s="384"/>
      <c r="D118" s="369" t="s">
        <v>119</v>
      </c>
      <c r="E118" s="373">
        <v>450000</v>
      </c>
      <c r="F118" s="375">
        <v>455000</v>
      </c>
      <c r="G118" s="375"/>
      <c r="H118" s="375">
        <v>450000</v>
      </c>
      <c r="I118" s="375">
        <v>450000</v>
      </c>
      <c r="J118" s="389"/>
      <c r="K118" s="873">
        <v>440000</v>
      </c>
      <c r="L118" s="389"/>
      <c r="M118" s="375">
        <v>460000</v>
      </c>
      <c r="N118" s="375"/>
      <c r="O118" s="874"/>
    </row>
    <row r="119" spans="1:15" s="19" customFormat="1" ht="39.75" customHeight="1">
      <c r="A119" s="369"/>
      <c r="B119" s="383" t="s">
        <v>974</v>
      </c>
      <c r="C119" s="384"/>
      <c r="D119" s="369"/>
      <c r="E119" s="373">
        <v>520000</v>
      </c>
      <c r="F119" s="375"/>
      <c r="G119" s="375"/>
      <c r="H119" s="375">
        <v>530000</v>
      </c>
      <c r="I119" s="375"/>
      <c r="J119" s="375">
        <v>460000</v>
      </c>
      <c r="K119" s="875"/>
      <c r="L119" s="389"/>
      <c r="M119" s="375"/>
      <c r="N119" s="375"/>
      <c r="O119" s="874"/>
    </row>
    <row r="120" spans="1:15" s="19" customFormat="1" ht="39" customHeight="1">
      <c r="A120" s="369"/>
      <c r="B120" s="382" t="s">
        <v>151</v>
      </c>
      <c r="C120" s="371"/>
      <c r="D120" s="369" t="s">
        <v>119</v>
      </c>
      <c r="E120" s="373">
        <v>420000</v>
      </c>
      <c r="F120" s="375">
        <v>425000</v>
      </c>
      <c r="G120" s="375"/>
      <c r="H120" s="375">
        <v>415000</v>
      </c>
      <c r="I120" s="375">
        <v>420000</v>
      </c>
      <c r="J120" s="375">
        <v>420000</v>
      </c>
      <c r="K120" s="375">
        <v>380000</v>
      </c>
      <c r="L120" s="389"/>
      <c r="M120" s="375">
        <v>420000</v>
      </c>
      <c r="N120" s="375"/>
      <c r="O120" s="874"/>
    </row>
    <row r="121" spans="1:15" s="19" customFormat="1" ht="43.5" customHeight="1">
      <c r="A121" s="369"/>
      <c r="B121" s="382" t="s">
        <v>28</v>
      </c>
      <c r="C121" s="371"/>
      <c r="D121" s="369" t="s">
        <v>119</v>
      </c>
      <c r="E121" s="373">
        <v>480000</v>
      </c>
      <c r="F121" s="375">
        <v>483000</v>
      </c>
      <c r="G121" s="375"/>
      <c r="H121" s="375">
        <v>480000</v>
      </c>
      <c r="I121" s="375"/>
      <c r="J121" s="375">
        <v>480000</v>
      </c>
      <c r="K121" s="375">
        <v>410000</v>
      </c>
      <c r="L121" s="389"/>
      <c r="M121" s="375">
        <v>460000</v>
      </c>
      <c r="N121" s="375"/>
      <c r="O121" s="874"/>
    </row>
    <row r="122" spans="1:15" s="19" customFormat="1" ht="21.75" customHeight="1">
      <c r="A122" s="380">
        <v>2</v>
      </c>
      <c r="B122" s="381" t="s">
        <v>667</v>
      </c>
      <c r="C122" s="371"/>
      <c r="D122" s="369"/>
      <c r="E122" s="374"/>
      <c r="F122" s="375"/>
      <c r="G122" s="375"/>
      <c r="H122" s="389"/>
      <c r="I122" s="375"/>
      <c r="J122" s="389"/>
      <c r="K122" s="867"/>
      <c r="L122" s="389"/>
      <c r="M122" s="375"/>
      <c r="N122" s="375"/>
      <c r="O122" s="375"/>
    </row>
    <row r="123" spans="1:15" s="19" customFormat="1" ht="79.5" customHeight="1">
      <c r="A123" s="369"/>
      <c r="B123" s="385" t="s">
        <v>785</v>
      </c>
      <c r="C123" s="371"/>
      <c r="D123" s="369"/>
      <c r="E123" s="374"/>
      <c r="F123" s="375"/>
      <c r="G123" s="375"/>
      <c r="H123" s="376">
        <v>1200000</v>
      </c>
      <c r="I123" s="376">
        <v>1200000</v>
      </c>
      <c r="J123" s="376">
        <v>1100000</v>
      </c>
      <c r="K123" s="867"/>
      <c r="L123" s="389"/>
      <c r="M123" s="375"/>
      <c r="N123" s="375"/>
      <c r="O123" s="375"/>
    </row>
    <row r="124" spans="1:15" s="19" customFormat="1" ht="57.75" customHeight="1">
      <c r="A124" s="369"/>
      <c r="B124" s="385" t="s">
        <v>786</v>
      </c>
      <c r="C124" s="371"/>
      <c r="D124" s="369"/>
      <c r="E124" s="374"/>
      <c r="F124" s="375"/>
      <c r="G124" s="375"/>
      <c r="H124" s="376">
        <v>1100000</v>
      </c>
      <c r="I124" s="376">
        <v>1100000</v>
      </c>
      <c r="J124" s="376">
        <v>1200000</v>
      </c>
      <c r="K124" s="867"/>
      <c r="L124" s="389"/>
      <c r="M124" s="375"/>
      <c r="N124" s="375"/>
      <c r="O124" s="375"/>
    </row>
    <row r="125" spans="1:15" s="19" customFormat="1" ht="71.25" customHeight="1">
      <c r="A125" s="812"/>
      <c r="B125" s="385" t="s">
        <v>1961</v>
      </c>
      <c r="C125" s="371"/>
      <c r="D125" s="812"/>
      <c r="E125" s="374"/>
      <c r="F125" s="375"/>
      <c r="G125" s="375"/>
      <c r="H125" s="376">
        <v>2500000</v>
      </c>
      <c r="I125" s="376"/>
      <c r="J125" s="376"/>
      <c r="K125" s="867"/>
      <c r="L125" s="389"/>
      <c r="M125" s="375"/>
      <c r="N125" s="375"/>
      <c r="O125" s="375"/>
    </row>
    <row r="126" spans="1:15" s="19" customFormat="1" ht="57.75" customHeight="1">
      <c r="A126" s="812"/>
      <c r="B126" s="385" t="s">
        <v>1962</v>
      </c>
      <c r="C126" s="371"/>
      <c r="D126" s="812"/>
      <c r="E126" s="374"/>
      <c r="F126" s="375"/>
      <c r="G126" s="375"/>
      <c r="H126" s="376">
        <v>2500000</v>
      </c>
      <c r="I126" s="376"/>
      <c r="J126" s="376"/>
      <c r="K126" s="867"/>
      <c r="L126" s="389"/>
      <c r="M126" s="375"/>
      <c r="N126" s="375"/>
      <c r="O126" s="375"/>
    </row>
    <row r="127" spans="1:15" s="19" customFormat="1" ht="37.5" customHeight="1">
      <c r="A127" s="386">
        <v>3</v>
      </c>
      <c r="B127" s="283" t="s">
        <v>739</v>
      </c>
      <c r="C127" s="371"/>
      <c r="D127" s="369"/>
      <c r="E127" s="374"/>
      <c r="F127" s="375"/>
      <c r="G127" s="375"/>
      <c r="H127" s="375"/>
      <c r="I127" s="376"/>
      <c r="J127" s="939"/>
      <c r="K127" s="867"/>
      <c r="L127" s="389"/>
      <c r="M127" s="375"/>
      <c r="N127" s="375"/>
      <c r="O127" s="375"/>
    </row>
    <row r="128" spans="1:15" s="19" customFormat="1" ht="123" customHeight="1">
      <c r="A128" s="369"/>
      <c r="B128" s="382" t="s">
        <v>94</v>
      </c>
      <c r="C128" s="371"/>
      <c r="D128" s="369" t="s">
        <v>119</v>
      </c>
      <c r="E128" s="373">
        <v>750000</v>
      </c>
      <c r="F128" s="375">
        <v>752000</v>
      </c>
      <c r="G128" s="376">
        <v>1050000</v>
      </c>
      <c r="H128" s="375">
        <v>750000</v>
      </c>
      <c r="I128" s="375"/>
      <c r="J128" s="375">
        <v>800000</v>
      </c>
      <c r="K128" s="867"/>
      <c r="L128" s="376" t="s">
        <v>2174</v>
      </c>
      <c r="M128" s="375">
        <v>780000</v>
      </c>
      <c r="N128" s="375"/>
      <c r="O128" s="375">
        <v>753000</v>
      </c>
    </row>
    <row r="129" spans="1:15" s="19" customFormat="1" ht="126.75" customHeight="1">
      <c r="A129" s="369"/>
      <c r="B129" s="382" t="s">
        <v>99</v>
      </c>
      <c r="C129" s="371"/>
      <c r="D129" s="369" t="s">
        <v>119</v>
      </c>
      <c r="E129" s="373">
        <v>900000</v>
      </c>
      <c r="F129" s="375"/>
      <c r="G129" s="376">
        <v>1200000</v>
      </c>
      <c r="H129" s="375">
        <v>950000</v>
      </c>
      <c r="I129" s="375"/>
      <c r="J129" s="375"/>
      <c r="K129" s="867"/>
      <c r="L129" s="376">
        <v>1250000</v>
      </c>
      <c r="M129" s="375">
        <v>900000</v>
      </c>
      <c r="N129" s="375"/>
      <c r="O129" s="375">
        <v>950000</v>
      </c>
    </row>
    <row r="130" spans="1:15" s="19" customFormat="1" ht="19.5">
      <c r="A130" s="116" t="s">
        <v>697</v>
      </c>
      <c r="B130" s="1237" t="s">
        <v>724</v>
      </c>
      <c r="C130" s="1238"/>
      <c r="D130" s="1238"/>
      <c r="E130" s="1238"/>
      <c r="F130" s="1238"/>
      <c r="G130" s="1238"/>
      <c r="H130" s="1238"/>
      <c r="I130" s="1238"/>
      <c r="J130" s="1238"/>
      <c r="K130" s="1238"/>
      <c r="L130" s="1238"/>
      <c r="M130" s="1238"/>
      <c r="N130" s="1238"/>
      <c r="O130" s="1239"/>
    </row>
    <row r="131" spans="1:15" s="19" customFormat="1" ht="34.5">
      <c r="A131" s="84">
        <v>1</v>
      </c>
      <c r="B131" s="89" t="s">
        <v>283</v>
      </c>
      <c r="C131" s="86"/>
      <c r="D131" s="87" t="s">
        <v>327</v>
      </c>
      <c r="E131" s="798">
        <v>100000</v>
      </c>
      <c r="F131" s="389">
        <v>100000</v>
      </c>
      <c r="G131" s="389">
        <v>180000</v>
      </c>
      <c r="H131" s="389">
        <v>95000</v>
      </c>
      <c r="I131" s="389">
        <v>100000</v>
      </c>
      <c r="J131" s="389">
        <v>120000</v>
      </c>
      <c r="K131" s="389">
        <v>84000</v>
      </c>
      <c r="L131" s="389">
        <v>90000</v>
      </c>
      <c r="M131" s="389">
        <v>110000</v>
      </c>
      <c r="N131" s="389">
        <v>103000</v>
      </c>
      <c r="O131" s="389">
        <v>105000</v>
      </c>
    </row>
    <row r="132" spans="1:15" s="19" customFormat="1" ht="34.5">
      <c r="A132" s="84">
        <v>2</v>
      </c>
      <c r="B132" s="89" t="s">
        <v>284</v>
      </c>
      <c r="C132" s="86"/>
      <c r="D132" s="87" t="s">
        <v>119</v>
      </c>
      <c r="E132" s="798">
        <v>140000</v>
      </c>
      <c r="F132" s="389">
        <v>140000</v>
      </c>
      <c r="G132" s="389">
        <v>230000</v>
      </c>
      <c r="H132" s="389">
        <v>140000</v>
      </c>
      <c r="I132" s="389">
        <v>140000</v>
      </c>
      <c r="J132" s="389">
        <v>180000</v>
      </c>
      <c r="K132" s="389">
        <v>95000</v>
      </c>
      <c r="L132" s="389">
        <v>130000</v>
      </c>
      <c r="M132" s="389">
        <v>145000</v>
      </c>
      <c r="N132" s="389">
        <v>133000</v>
      </c>
      <c r="O132" s="876">
        <v>135000</v>
      </c>
    </row>
    <row r="133" spans="1:15" s="19" customFormat="1" ht="30">
      <c r="A133" s="84">
        <v>3</v>
      </c>
      <c r="B133" s="89" t="s">
        <v>285</v>
      </c>
      <c r="C133" s="86"/>
      <c r="D133" s="87" t="s">
        <v>119</v>
      </c>
      <c r="E133" s="798">
        <v>195000</v>
      </c>
      <c r="F133" s="389">
        <v>195000</v>
      </c>
      <c r="G133" s="389"/>
      <c r="H133" s="389">
        <v>185000</v>
      </c>
      <c r="I133" s="389">
        <v>200000</v>
      </c>
      <c r="J133" s="389">
        <v>200000</v>
      </c>
      <c r="K133" s="389">
        <v>150000</v>
      </c>
      <c r="L133" s="389">
        <v>190000</v>
      </c>
      <c r="M133" s="389">
        <v>200000</v>
      </c>
      <c r="N133" s="389">
        <v>189000</v>
      </c>
      <c r="O133" s="876">
        <v>188000</v>
      </c>
    </row>
    <row r="134" spans="1:15" s="19" customFormat="1" ht="26.25" customHeight="1">
      <c r="A134" s="161" t="s">
        <v>717</v>
      </c>
      <c r="B134" s="1212" t="s">
        <v>740</v>
      </c>
      <c r="C134" s="1197"/>
      <c r="D134" s="1197"/>
      <c r="E134" s="1197"/>
      <c r="F134" s="1197"/>
      <c r="G134" s="1197"/>
      <c r="H134" s="1197"/>
      <c r="I134" s="1197"/>
      <c r="J134" s="1197"/>
      <c r="K134" s="1197"/>
      <c r="L134" s="1197"/>
      <c r="M134" s="1197"/>
      <c r="N134" s="1197"/>
      <c r="O134" s="1198"/>
    </row>
    <row r="135" spans="1:15" s="19" customFormat="1" ht="24.75" customHeight="1">
      <c r="A135" s="369">
        <v>1</v>
      </c>
      <c r="B135" s="377" t="s">
        <v>207</v>
      </c>
      <c r="C135" s="371"/>
      <c r="D135" s="369" t="s">
        <v>51</v>
      </c>
      <c r="E135" s="373">
        <v>3000</v>
      </c>
      <c r="F135" s="373">
        <v>2800</v>
      </c>
      <c r="G135" s="373"/>
      <c r="H135" s="373">
        <v>2800</v>
      </c>
      <c r="I135" s="373">
        <v>2800</v>
      </c>
      <c r="J135" s="373">
        <v>3000</v>
      </c>
      <c r="K135" s="373">
        <v>2600</v>
      </c>
      <c r="L135" s="373">
        <v>2500</v>
      </c>
      <c r="M135" s="373">
        <v>2800</v>
      </c>
      <c r="N135" s="373">
        <v>2800</v>
      </c>
      <c r="O135" s="373">
        <v>2800</v>
      </c>
    </row>
    <row r="136" spans="1:15" s="19" customFormat="1" ht="24.75" customHeight="1">
      <c r="A136" s="369">
        <v>2</v>
      </c>
      <c r="B136" s="377" t="s">
        <v>208</v>
      </c>
      <c r="C136" s="371"/>
      <c r="D136" s="372" t="s">
        <v>119</v>
      </c>
      <c r="E136" s="373"/>
      <c r="F136" s="373">
        <v>1400</v>
      </c>
      <c r="G136" s="373"/>
      <c r="H136" s="373">
        <v>1200</v>
      </c>
      <c r="I136" s="373"/>
      <c r="J136" s="373">
        <v>2000</v>
      </c>
      <c r="K136" s="859"/>
      <c r="L136" s="373">
        <v>1200</v>
      </c>
      <c r="M136" s="373">
        <v>1200</v>
      </c>
      <c r="N136" s="373">
        <v>1200</v>
      </c>
      <c r="O136" s="373">
        <v>1200</v>
      </c>
    </row>
    <row r="137" spans="1:15" s="19" customFormat="1" ht="24.75" customHeight="1">
      <c r="A137" s="369">
        <v>3</v>
      </c>
      <c r="B137" s="379" t="s">
        <v>209</v>
      </c>
      <c r="C137" s="371"/>
      <c r="D137" s="372" t="s">
        <v>51</v>
      </c>
      <c r="E137" s="373"/>
      <c r="F137" s="373"/>
      <c r="G137" s="373"/>
      <c r="H137" s="373"/>
      <c r="I137" s="373"/>
      <c r="J137" s="373">
        <v>2000</v>
      </c>
      <c r="K137" s="859"/>
      <c r="L137" s="393"/>
      <c r="M137" s="373">
        <v>1500</v>
      </c>
      <c r="N137" s="373"/>
      <c r="O137" s="374"/>
    </row>
    <row r="138" spans="1:15" s="19" customFormat="1" ht="24.75" customHeight="1">
      <c r="A138" s="369">
        <v>4</v>
      </c>
      <c r="B138" s="379" t="s">
        <v>210</v>
      </c>
      <c r="C138" s="371"/>
      <c r="D138" s="372" t="s">
        <v>119</v>
      </c>
      <c r="E138" s="373"/>
      <c r="F138" s="373"/>
      <c r="G138" s="373"/>
      <c r="H138" s="373">
        <v>2600</v>
      </c>
      <c r="I138" s="373">
        <v>2600</v>
      </c>
      <c r="J138" s="373">
        <v>3000</v>
      </c>
      <c r="K138" s="877"/>
      <c r="L138" s="393"/>
      <c r="M138" s="373"/>
      <c r="N138" s="373"/>
      <c r="O138" s="374"/>
    </row>
    <row r="139" spans="1:15" s="19" customFormat="1" ht="24.75" customHeight="1">
      <c r="A139" s="369">
        <v>4</v>
      </c>
      <c r="B139" s="379" t="s">
        <v>211</v>
      </c>
      <c r="C139" s="372"/>
      <c r="D139" s="372" t="s">
        <v>159</v>
      </c>
      <c r="E139" s="373">
        <v>48000</v>
      </c>
      <c r="F139" s="373">
        <v>50000</v>
      </c>
      <c r="G139" s="373">
        <v>45000</v>
      </c>
      <c r="H139" s="393"/>
      <c r="I139" s="373"/>
      <c r="J139" s="393"/>
      <c r="K139" s="859"/>
      <c r="L139" s="393"/>
      <c r="M139" s="373"/>
      <c r="N139" s="373"/>
      <c r="O139" s="374"/>
    </row>
    <row r="140" spans="1:15" s="19" customFormat="1" ht="30.75" customHeight="1">
      <c r="A140" s="116" t="s">
        <v>735</v>
      </c>
      <c r="B140" s="1212" t="s">
        <v>1451</v>
      </c>
      <c r="C140" s="1197"/>
      <c r="D140" s="1197"/>
      <c r="E140" s="1197"/>
      <c r="F140" s="1197"/>
      <c r="G140" s="1197"/>
      <c r="H140" s="1197"/>
      <c r="I140" s="1197"/>
      <c r="J140" s="1197"/>
      <c r="K140" s="1197"/>
      <c r="L140" s="1197"/>
      <c r="M140" s="1197"/>
      <c r="N140" s="1197"/>
      <c r="O140" s="1198"/>
    </row>
    <row r="141" spans="1:15" s="19" customFormat="1" ht="25.5" customHeight="1">
      <c r="A141" s="478">
        <v>1</v>
      </c>
      <c r="B141" s="342" t="s">
        <v>2175</v>
      </c>
      <c r="C141" s="636"/>
      <c r="D141" s="106"/>
      <c r="E141" s="635"/>
      <c r="F141" s="117"/>
      <c r="G141" s="635"/>
      <c r="H141" s="635"/>
      <c r="I141" s="635"/>
      <c r="J141" s="635"/>
      <c r="K141" s="635"/>
      <c r="L141" s="940"/>
      <c r="M141" s="635"/>
      <c r="N141" s="635"/>
      <c r="O141" s="635"/>
    </row>
    <row r="142" spans="1:15" s="19" customFormat="1" ht="25.5" customHeight="1">
      <c r="A142" s="104"/>
      <c r="B142" s="105" t="s">
        <v>958</v>
      </c>
      <c r="C142" s="540"/>
      <c r="D142" s="90" t="s">
        <v>122</v>
      </c>
      <c r="E142" s="118">
        <v>14400</v>
      </c>
      <c r="F142" s="118">
        <v>14400</v>
      </c>
      <c r="G142" s="738">
        <v>14400</v>
      </c>
      <c r="H142" s="738">
        <v>14400</v>
      </c>
      <c r="I142" s="738">
        <v>14400</v>
      </c>
      <c r="J142" s="738">
        <v>14400</v>
      </c>
      <c r="K142" s="738">
        <v>14400</v>
      </c>
      <c r="L142" s="345">
        <v>14400</v>
      </c>
      <c r="M142" s="738">
        <v>14400</v>
      </c>
      <c r="N142" s="738">
        <v>14400</v>
      </c>
      <c r="O142" s="738">
        <v>14400</v>
      </c>
    </row>
    <row r="143" spans="1:15" s="19" customFormat="1" ht="25.5" customHeight="1">
      <c r="A143" s="104"/>
      <c r="B143" s="105" t="s">
        <v>1381</v>
      </c>
      <c r="C143" s="540"/>
      <c r="D143" s="90" t="s">
        <v>122</v>
      </c>
      <c r="E143" s="426">
        <v>11960</v>
      </c>
      <c r="F143" s="426">
        <v>11960</v>
      </c>
      <c r="G143" s="426">
        <v>11960</v>
      </c>
      <c r="H143" s="426">
        <v>11960</v>
      </c>
      <c r="I143" s="426">
        <v>11960</v>
      </c>
      <c r="J143" s="426">
        <v>11960</v>
      </c>
      <c r="K143" s="426">
        <v>11960</v>
      </c>
      <c r="L143" s="941">
        <v>11960</v>
      </c>
      <c r="M143" s="426">
        <v>11960</v>
      </c>
      <c r="N143" s="426">
        <v>11960</v>
      </c>
      <c r="O143" s="426">
        <v>11960</v>
      </c>
    </row>
    <row r="144" spans="1:15" s="12" customFormat="1" ht="25.5" customHeight="1">
      <c r="A144" s="107"/>
      <c r="B144" s="108" t="s">
        <v>1350</v>
      </c>
      <c r="C144" s="109"/>
      <c r="D144" s="110" t="s">
        <v>122</v>
      </c>
      <c r="E144" s="119">
        <v>10120</v>
      </c>
      <c r="F144" s="119">
        <v>10120</v>
      </c>
      <c r="G144" s="739">
        <v>10120</v>
      </c>
      <c r="H144" s="739">
        <v>10120</v>
      </c>
      <c r="I144" s="739">
        <v>10120</v>
      </c>
      <c r="J144" s="739">
        <v>10120</v>
      </c>
      <c r="K144" s="739">
        <v>10120</v>
      </c>
      <c r="L144" s="942">
        <v>10120</v>
      </c>
      <c r="M144" s="739">
        <v>10120</v>
      </c>
      <c r="N144" s="739">
        <v>10120</v>
      </c>
      <c r="O144" s="739">
        <v>10120</v>
      </c>
    </row>
    <row r="145" spans="1:15" s="12" customFormat="1" ht="25.5" customHeight="1">
      <c r="A145" s="478">
        <v>2</v>
      </c>
      <c r="B145" s="960" t="s">
        <v>2144</v>
      </c>
      <c r="C145" s="636"/>
      <c r="D145" s="106"/>
      <c r="E145" s="117"/>
      <c r="F145" s="117"/>
      <c r="G145" s="635"/>
      <c r="H145" s="635"/>
      <c r="I145" s="635"/>
      <c r="J145" s="635"/>
      <c r="K145" s="635"/>
      <c r="L145" s="940"/>
      <c r="M145" s="635"/>
      <c r="N145" s="635"/>
      <c r="O145" s="635"/>
    </row>
    <row r="146" spans="1:15" s="12" customFormat="1" ht="25.5" customHeight="1">
      <c r="A146" s="539"/>
      <c r="B146" s="105" t="s">
        <v>958</v>
      </c>
      <c r="C146" s="540"/>
      <c r="D146" s="90" t="s">
        <v>122</v>
      </c>
      <c r="E146" s="118">
        <v>14260</v>
      </c>
      <c r="F146" s="118">
        <v>14260</v>
      </c>
      <c r="G146" s="738">
        <v>14260</v>
      </c>
      <c r="H146" s="738">
        <v>14260</v>
      </c>
      <c r="I146" s="738">
        <v>14260</v>
      </c>
      <c r="J146" s="738">
        <v>14260</v>
      </c>
      <c r="K146" s="738">
        <v>14260</v>
      </c>
      <c r="L146" s="345">
        <v>14260</v>
      </c>
      <c r="M146" s="738">
        <v>14260</v>
      </c>
      <c r="N146" s="738">
        <v>14260</v>
      </c>
      <c r="O146" s="738">
        <v>14260</v>
      </c>
    </row>
    <row r="147" spans="1:15" s="12" customFormat="1" ht="25.5" customHeight="1">
      <c r="A147" s="539"/>
      <c r="B147" s="105" t="s">
        <v>1381</v>
      </c>
      <c r="C147" s="540"/>
      <c r="D147" s="90" t="s">
        <v>122</v>
      </c>
      <c r="E147" s="426">
        <v>11510</v>
      </c>
      <c r="F147" s="426">
        <v>11510</v>
      </c>
      <c r="G147" s="426">
        <v>11510</v>
      </c>
      <c r="H147" s="426">
        <v>11510</v>
      </c>
      <c r="I147" s="426">
        <v>11510</v>
      </c>
      <c r="J147" s="426">
        <v>11510</v>
      </c>
      <c r="K147" s="426">
        <v>11510</v>
      </c>
      <c r="L147" s="941">
        <v>11510</v>
      </c>
      <c r="M147" s="426">
        <v>11510</v>
      </c>
      <c r="N147" s="426">
        <v>11510</v>
      </c>
      <c r="O147" s="426">
        <v>11510</v>
      </c>
    </row>
    <row r="148" spans="1:15" s="12" customFormat="1" ht="25.5" customHeight="1">
      <c r="A148" s="107"/>
      <c r="B148" s="108" t="s">
        <v>1350</v>
      </c>
      <c r="C148" s="109"/>
      <c r="D148" s="110" t="s">
        <v>122</v>
      </c>
      <c r="E148" s="119">
        <v>9590</v>
      </c>
      <c r="F148" s="119">
        <v>9590</v>
      </c>
      <c r="G148" s="739">
        <v>9590</v>
      </c>
      <c r="H148" s="739">
        <v>9590</v>
      </c>
      <c r="I148" s="739">
        <v>9590</v>
      </c>
      <c r="J148" s="739">
        <v>9590</v>
      </c>
      <c r="K148" s="739">
        <v>9590</v>
      </c>
      <c r="L148" s="942">
        <v>9590</v>
      </c>
      <c r="M148" s="739">
        <v>9590</v>
      </c>
      <c r="N148" s="739">
        <v>9590</v>
      </c>
      <c r="O148" s="739">
        <v>9590</v>
      </c>
    </row>
    <row r="149" spans="1:15" s="12" customFormat="1" ht="25.5" customHeight="1">
      <c r="A149" s="478">
        <v>3</v>
      </c>
      <c r="B149" s="960" t="s">
        <v>2145</v>
      </c>
      <c r="C149" s="636"/>
      <c r="D149" s="106"/>
      <c r="E149" s="117"/>
      <c r="F149" s="117"/>
      <c r="G149" s="635"/>
      <c r="H149" s="635"/>
      <c r="I149" s="635"/>
      <c r="J149" s="635"/>
      <c r="K149" s="635"/>
      <c r="L149" s="940"/>
      <c r="M149" s="635"/>
      <c r="N149" s="635"/>
      <c r="O149" s="635"/>
    </row>
    <row r="150" spans="1:15" s="12" customFormat="1" ht="25.5" customHeight="1">
      <c r="A150" s="539"/>
      <c r="B150" s="105" t="s">
        <v>958</v>
      </c>
      <c r="C150" s="540"/>
      <c r="D150" s="90" t="s">
        <v>122</v>
      </c>
      <c r="E150" s="118">
        <v>14210</v>
      </c>
      <c r="F150" s="118">
        <v>14210</v>
      </c>
      <c r="G150" s="738">
        <v>14210</v>
      </c>
      <c r="H150" s="738">
        <v>14210</v>
      </c>
      <c r="I150" s="738">
        <v>14210</v>
      </c>
      <c r="J150" s="738">
        <v>14210</v>
      </c>
      <c r="K150" s="738">
        <v>14210</v>
      </c>
      <c r="L150" s="345">
        <v>14210</v>
      </c>
      <c r="M150" s="738">
        <v>14210</v>
      </c>
      <c r="N150" s="738">
        <v>14210</v>
      </c>
      <c r="O150" s="738">
        <v>14210</v>
      </c>
    </row>
    <row r="151" spans="1:15" s="12" customFormat="1" ht="25.5" customHeight="1">
      <c r="A151" s="539"/>
      <c r="B151" s="105" t="s">
        <v>1381</v>
      </c>
      <c r="C151" s="540"/>
      <c r="D151" s="90" t="s">
        <v>122</v>
      </c>
      <c r="E151" s="426">
        <v>11120</v>
      </c>
      <c r="F151" s="426">
        <v>11120</v>
      </c>
      <c r="G151" s="426">
        <v>11120</v>
      </c>
      <c r="H151" s="426">
        <v>11120</v>
      </c>
      <c r="I151" s="426">
        <v>11120</v>
      </c>
      <c r="J151" s="426">
        <v>11120</v>
      </c>
      <c r="K151" s="426">
        <v>11120</v>
      </c>
      <c r="L151" s="941">
        <v>11120</v>
      </c>
      <c r="M151" s="426">
        <v>11120</v>
      </c>
      <c r="N151" s="426">
        <v>11120</v>
      </c>
      <c r="O151" s="426">
        <v>11120</v>
      </c>
    </row>
    <row r="152" spans="1:15" s="12" customFormat="1" ht="25.5" customHeight="1">
      <c r="A152" s="107"/>
      <c r="B152" s="108" t="s">
        <v>1350</v>
      </c>
      <c r="C152" s="109"/>
      <c r="D152" s="110" t="s">
        <v>122</v>
      </c>
      <c r="E152" s="119">
        <v>9440</v>
      </c>
      <c r="F152" s="119">
        <v>9440</v>
      </c>
      <c r="G152" s="739">
        <v>9440</v>
      </c>
      <c r="H152" s="739">
        <v>9440</v>
      </c>
      <c r="I152" s="739">
        <v>9440</v>
      </c>
      <c r="J152" s="739">
        <v>9440</v>
      </c>
      <c r="K152" s="739">
        <v>9440</v>
      </c>
      <c r="L152" s="942">
        <v>9440</v>
      </c>
      <c r="M152" s="739">
        <v>9440</v>
      </c>
      <c r="N152" s="739">
        <v>9440</v>
      </c>
      <c r="O152" s="739">
        <v>9440</v>
      </c>
    </row>
    <row r="153" spans="1:15" s="12" customFormat="1" ht="21.75" customHeight="1">
      <c r="A153" s="174"/>
      <c r="B153" s="177" t="s">
        <v>753</v>
      </c>
      <c r="C153" s="175"/>
      <c r="D153" s="33"/>
      <c r="E153" s="449"/>
      <c r="F153" s="176"/>
      <c r="G153" s="449"/>
      <c r="H153" s="943"/>
      <c r="I153" s="449"/>
      <c r="J153" s="943"/>
      <c r="K153" s="878"/>
      <c r="L153" s="943"/>
      <c r="M153" s="449"/>
      <c r="N153" s="449"/>
      <c r="O153" s="449"/>
    </row>
    <row r="154" spans="1:15" s="12" customFormat="1" ht="41.25" customHeight="1">
      <c r="A154" s="33"/>
      <c r="B154" s="1232" t="s">
        <v>2173</v>
      </c>
      <c r="C154" s="1233"/>
      <c r="D154" s="1233"/>
      <c r="E154" s="1233"/>
      <c r="F154" s="1233"/>
      <c r="G154" s="1233"/>
      <c r="H154" s="1233"/>
      <c r="I154" s="1233"/>
      <c r="J154" s="1233"/>
      <c r="K154" s="1233"/>
      <c r="L154" s="1233"/>
      <c r="M154" s="1233"/>
      <c r="N154" s="1233"/>
      <c r="O154" s="1233"/>
    </row>
    <row r="155" spans="1:15" s="12" customFormat="1" ht="41.25" customHeight="1">
      <c r="A155" s="33"/>
      <c r="B155" s="1232" t="s">
        <v>802</v>
      </c>
      <c r="C155" s="1233"/>
      <c r="D155" s="1233"/>
      <c r="E155" s="1233"/>
      <c r="F155" s="1233"/>
      <c r="G155" s="1233"/>
      <c r="H155" s="1233"/>
      <c r="I155" s="1233"/>
      <c r="J155" s="1233"/>
      <c r="K155" s="1233"/>
      <c r="L155" s="1233"/>
      <c r="M155" s="1233"/>
      <c r="N155" s="1233"/>
      <c r="O155" s="1233"/>
    </row>
    <row r="156" spans="1:15" s="12" customFormat="1" ht="18.75">
      <c r="A156" s="111"/>
      <c r="B156" s="1243" t="s">
        <v>803</v>
      </c>
      <c r="C156" s="1243"/>
      <c r="D156" s="1243"/>
      <c r="E156" s="1243"/>
      <c r="F156" s="1243"/>
      <c r="G156" s="1243"/>
      <c r="H156" s="1243"/>
      <c r="I156" s="1243"/>
      <c r="J156" s="1243"/>
      <c r="K156" s="1243"/>
      <c r="L156" s="1243"/>
      <c r="M156" s="1243"/>
      <c r="N156" s="1243"/>
      <c r="O156" s="1243"/>
    </row>
    <row r="157" spans="1:15" s="12" customFormat="1" ht="18.75">
      <c r="A157" s="111"/>
      <c r="B157" s="1242" t="s">
        <v>1117</v>
      </c>
      <c r="C157" s="1243"/>
      <c r="D157" s="1243"/>
      <c r="E157" s="1243"/>
      <c r="F157" s="1243"/>
      <c r="G157" s="1243"/>
      <c r="H157" s="1243"/>
      <c r="I157" s="1243"/>
      <c r="J157" s="1243"/>
      <c r="K157" s="1243"/>
      <c r="L157" s="1243"/>
      <c r="M157" s="1243"/>
      <c r="N157" s="1243"/>
      <c r="O157" s="1243"/>
    </row>
    <row r="158" spans="1:15" s="12" customFormat="1" ht="39" customHeight="1">
      <c r="A158" s="111"/>
      <c r="B158" s="1232" t="s">
        <v>804</v>
      </c>
      <c r="C158" s="1233"/>
      <c r="D158" s="1233"/>
      <c r="E158" s="1233"/>
      <c r="F158" s="1233"/>
      <c r="G158" s="1233"/>
      <c r="H158" s="1233"/>
      <c r="I158" s="1233"/>
      <c r="J158" s="1233"/>
      <c r="K158" s="1233"/>
      <c r="L158" s="1233"/>
      <c r="M158" s="1233"/>
      <c r="N158" s="1233"/>
      <c r="O158" s="1233"/>
    </row>
    <row r="159" spans="1:15" s="12" customFormat="1" ht="57.75" customHeight="1">
      <c r="A159" s="111"/>
      <c r="B159" s="1247" t="s">
        <v>805</v>
      </c>
      <c r="C159" s="1247"/>
      <c r="D159" s="1247"/>
      <c r="E159" s="1247"/>
      <c r="F159" s="1247"/>
      <c r="G159" s="1247"/>
      <c r="H159" s="1247"/>
      <c r="I159" s="1247"/>
      <c r="J159" s="1247"/>
      <c r="K159" s="1247"/>
      <c r="L159" s="1247"/>
      <c r="M159" s="1247"/>
      <c r="N159" s="1247"/>
      <c r="O159" s="1247"/>
    </row>
    <row r="160" spans="1:15" s="12" customFormat="1" ht="28.5" customHeight="1">
      <c r="A160" s="22"/>
      <c r="B160" s="28" t="s">
        <v>146</v>
      </c>
      <c r="C160" s="27"/>
      <c r="D160" s="13"/>
      <c r="E160" s="799"/>
      <c r="G160" s="450"/>
      <c r="H160" s="450"/>
      <c r="I160" s="450"/>
      <c r="J160" s="450"/>
      <c r="K160" s="1248" t="s">
        <v>1911</v>
      </c>
      <c r="L160" s="1248"/>
      <c r="M160" s="1248"/>
      <c r="N160" s="1248"/>
      <c r="O160" s="1248"/>
    </row>
    <row r="161" spans="1:15" s="12" customFormat="1" ht="18" customHeight="1">
      <c r="A161" s="22"/>
      <c r="B161" s="26" t="s">
        <v>147</v>
      </c>
      <c r="C161" s="27"/>
      <c r="D161" s="13"/>
      <c r="E161" s="799"/>
      <c r="G161" s="450"/>
      <c r="H161" s="450"/>
      <c r="I161" s="450"/>
      <c r="J161" s="450"/>
      <c r="K161" s="1248"/>
      <c r="L161" s="1248"/>
      <c r="M161" s="1248"/>
      <c r="N161" s="1248"/>
      <c r="O161" s="1248"/>
    </row>
    <row r="162" spans="1:15" s="12" customFormat="1" ht="18" customHeight="1">
      <c r="A162" s="22"/>
      <c r="B162" s="29" t="s">
        <v>149</v>
      </c>
      <c r="C162" s="27"/>
      <c r="D162" s="13"/>
      <c r="E162" s="800"/>
      <c r="G162" s="450"/>
      <c r="H162" s="450"/>
      <c r="I162" s="450"/>
      <c r="J162" s="450"/>
      <c r="K162" s="1248"/>
      <c r="L162" s="1248"/>
      <c r="M162" s="1248"/>
      <c r="N162" s="1248"/>
      <c r="O162" s="1248"/>
    </row>
    <row r="163" spans="1:15" s="12" customFormat="1" ht="18" customHeight="1">
      <c r="A163" s="22"/>
      <c r="B163" s="14" t="s">
        <v>148</v>
      </c>
      <c r="C163" s="27"/>
      <c r="D163" s="13"/>
      <c r="E163" s="800"/>
      <c r="G163" s="450"/>
      <c r="H163" s="450"/>
      <c r="I163" s="450"/>
      <c r="J163" s="450"/>
      <c r="K163" s="1248"/>
      <c r="L163" s="1248"/>
      <c r="M163" s="1248"/>
      <c r="N163" s="1248"/>
      <c r="O163" s="1248"/>
    </row>
    <row r="164" spans="1:15" s="12" customFormat="1" ht="18" customHeight="1">
      <c r="A164" s="22"/>
      <c r="B164" s="14" t="s">
        <v>48</v>
      </c>
      <c r="C164" s="27"/>
      <c r="D164" s="13"/>
      <c r="E164" s="800"/>
      <c r="G164" s="450"/>
      <c r="H164" s="450"/>
      <c r="I164" s="450"/>
      <c r="J164" s="450"/>
      <c r="K164" s="1248"/>
      <c r="L164" s="1248"/>
      <c r="M164" s="1248"/>
      <c r="N164" s="1248"/>
      <c r="O164" s="1248"/>
    </row>
    <row r="165" spans="1:15" s="12" customFormat="1" ht="18" customHeight="1">
      <c r="A165" s="22"/>
      <c r="B165" s="14" t="s">
        <v>116</v>
      </c>
      <c r="C165" s="27"/>
      <c r="D165" s="13"/>
      <c r="E165" s="800"/>
      <c r="F165" s="112"/>
      <c r="G165" s="944"/>
      <c r="H165" s="1246"/>
      <c r="I165" s="1246"/>
      <c r="J165" s="945"/>
      <c r="K165" s="879"/>
      <c r="L165" s="945"/>
      <c r="M165" s="1246"/>
      <c r="N165" s="1246"/>
      <c r="O165" s="852"/>
    </row>
    <row r="166" spans="1:15" s="12" customFormat="1" ht="18" customHeight="1">
      <c r="A166" s="22"/>
      <c r="B166" s="14" t="s">
        <v>219</v>
      </c>
      <c r="C166" s="27"/>
      <c r="D166" s="13"/>
      <c r="E166" s="800"/>
      <c r="F166" s="112"/>
      <c r="G166" s="944"/>
      <c r="H166" s="946"/>
      <c r="I166" s="114"/>
      <c r="J166" s="947"/>
      <c r="K166" s="879"/>
      <c r="L166" s="948"/>
      <c r="M166" s="949"/>
      <c r="N166" s="114"/>
      <c r="O166" s="880"/>
    </row>
    <row r="167" spans="1:15" s="12" customFormat="1" ht="20.25" customHeight="1">
      <c r="A167" s="22"/>
      <c r="B167" s="14" t="s">
        <v>220</v>
      </c>
      <c r="C167" s="27"/>
      <c r="D167" s="13"/>
      <c r="E167" s="800"/>
      <c r="F167" s="112"/>
      <c r="G167" s="944"/>
      <c r="H167" s="950"/>
      <c r="I167" s="114"/>
      <c r="J167" s="951"/>
      <c r="K167" s="879"/>
      <c r="L167" s="951"/>
      <c r="M167" s="952"/>
      <c r="N167" s="114"/>
      <c r="O167" s="880"/>
    </row>
    <row r="168" spans="1:15" s="12" customFormat="1" ht="20.25" customHeight="1">
      <c r="A168" s="22"/>
      <c r="B168" s="29" t="s">
        <v>1218</v>
      </c>
      <c r="C168" s="27"/>
      <c r="D168" s="13"/>
      <c r="E168" s="800"/>
      <c r="F168" s="112"/>
      <c r="G168" s="450"/>
      <c r="H168" s="953"/>
      <c r="I168" s="451"/>
      <c r="J168" s="954"/>
      <c r="K168" s="881"/>
      <c r="L168" s="953"/>
      <c r="M168" s="450"/>
      <c r="N168" s="450"/>
      <c r="O168" s="450"/>
    </row>
    <row r="169" spans="1:15" s="12" customFormat="1" ht="20.25" customHeight="1">
      <c r="A169" s="22"/>
      <c r="B169" s="29" t="s">
        <v>1217</v>
      </c>
      <c r="C169" s="27"/>
      <c r="D169" s="13"/>
      <c r="E169" s="800"/>
      <c r="F169" s="112"/>
      <c r="G169" s="450"/>
      <c r="H169" s="953"/>
      <c r="I169" s="451"/>
      <c r="J169" s="954"/>
      <c r="K169" s="881"/>
      <c r="L169" s="953"/>
      <c r="M169" s="450"/>
      <c r="N169" s="450"/>
      <c r="O169" s="450"/>
    </row>
    <row r="170" spans="1:15" s="12" customFormat="1" ht="18" customHeight="1">
      <c r="A170" s="22"/>
      <c r="B170" s="29" t="s">
        <v>752</v>
      </c>
      <c r="C170" s="27"/>
      <c r="D170" s="803" t="s">
        <v>689</v>
      </c>
      <c r="E170" s="778"/>
      <c r="F170" s="778"/>
      <c r="G170" s="811"/>
      <c r="H170" s="811"/>
      <c r="I170" s="811"/>
      <c r="J170" s="1245" t="s">
        <v>1912</v>
      </c>
      <c r="K170" s="1245"/>
      <c r="L170" s="1245"/>
      <c r="M170" s="1245"/>
      <c r="N170" s="1245"/>
      <c r="O170" s="1245"/>
    </row>
    <row r="171" spans="1:15" s="12" customFormat="1" ht="18" customHeight="1">
      <c r="A171" s="23"/>
      <c r="B171" s="29" t="s">
        <v>754</v>
      </c>
      <c r="C171" s="24"/>
      <c r="D171" s="17"/>
      <c r="E171" s="112"/>
      <c r="F171" s="112"/>
      <c r="G171" s="450"/>
      <c r="H171" s="955"/>
      <c r="I171" s="450"/>
      <c r="J171" s="1245"/>
      <c r="K171" s="1245"/>
      <c r="L171" s="1245"/>
      <c r="M171" s="1245"/>
      <c r="N171" s="1245"/>
      <c r="O171" s="1245"/>
    </row>
    <row r="172" spans="1:15" s="12" customFormat="1" ht="60" customHeight="1">
      <c r="A172" s="23"/>
      <c r="B172" s="18"/>
      <c r="C172" s="24"/>
      <c r="D172" s="17"/>
      <c r="E172" s="112"/>
      <c r="F172" s="1244"/>
      <c r="G172" s="1244"/>
      <c r="H172" s="1244"/>
      <c r="I172" s="1244"/>
      <c r="J172" s="1244"/>
      <c r="K172" s="1244"/>
      <c r="L172" s="1244"/>
      <c r="M172" s="1244"/>
      <c r="N172" s="1244"/>
      <c r="O172" s="882"/>
    </row>
    <row r="173" spans="1:15" s="12" customFormat="1" ht="17.25">
      <c r="A173" s="23"/>
      <c r="B173" s="18"/>
      <c r="C173" s="24"/>
      <c r="D173" s="17"/>
      <c r="E173" s="112"/>
      <c r="F173" s="112"/>
      <c r="G173" s="112"/>
      <c r="H173" s="956"/>
      <c r="I173" s="112"/>
      <c r="J173" s="956"/>
      <c r="K173" s="883"/>
      <c r="L173" s="956"/>
      <c r="M173" s="112"/>
      <c r="N173" s="112"/>
      <c r="O173" s="884"/>
    </row>
    <row r="174" spans="1:15" s="12" customFormat="1" ht="17.25">
      <c r="A174" s="23"/>
      <c r="B174" s="18"/>
      <c r="C174" s="24"/>
      <c r="D174" s="17"/>
      <c r="E174" s="112"/>
      <c r="F174" s="112"/>
      <c r="G174" s="112"/>
      <c r="H174" s="956"/>
      <c r="I174" s="112"/>
      <c r="J174" s="956"/>
      <c r="K174" s="883"/>
      <c r="L174" s="956"/>
      <c r="M174" s="112"/>
      <c r="N174" s="112"/>
      <c r="O174" s="884"/>
    </row>
    <row r="175" spans="1:15" s="12" customFormat="1" ht="17.25">
      <c r="A175" s="23"/>
      <c r="B175" s="18"/>
      <c r="C175" s="24"/>
      <c r="D175" s="17"/>
      <c r="E175" s="112"/>
      <c r="F175" s="112"/>
      <c r="G175" s="112"/>
      <c r="H175" s="956"/>
      <c r="I175" s="112"/>
      <c r="J175" s="956"/>
      <c r="K175" s="883"/>
      <c r="L175" s="956"/>
      <c r="M175" s="112"/>
      <c r="N175" s="112"/>
      <c r="O175" s="884"/>
    </row>
    <row r="176" spans="1:15" s="12" customFormat="1" ht="17.25">
      <c r="A176" s="23"/>
      <c r="B176" s="18"/>
      <c r="C176" s="24"/>
      <c r="D176" s="17"/>
      <c r="E176" s="112"/>
      <c r="F176" s="112"/>
      <c r="G176" s="112"/>
      <c r="H176" s="956"/>
      <c r="I176" s="112"/>
      <c r="J176" s="956"/>
      <c r="K176" s="883"/>
      <c r="L176" s="956"/>
      <c r="M176" s="112"/>
      <c r="N176" s="112"/>
      <c r="O176" s="884"/>
    </row>
    <row r="177" spans="1:15" s="12" customFormat="1" ht="17.25">
      <c r="A177" s="23"/>
      <c r="B177" s="18"/>
      <c r="C177" s="24"/>
      <c r="D177" s="17"/>
      <c r="E177" s="112"/>
      <c r="F177" s="112"/>
      <c r="G177" s="112"/>
      <c r="H177" s="956"/>
      <c r="I177" s="112"/>
      <c r="J177" s="956"/>
      <c r="K177" s="883"/>
      <c r="L177" s="956"/>
      <c r="M177" s="112"/>
      <c r="N177" s="112"/>
      <c r="O177" s="884"/>
    </row>
    <row r="178" spans="1:15" s="12" customFormat="1" ht="17.25">
      <c r="A178" s="23"/>
      <c r="B178" s="18"/>
      <c r="C178" s="24"/>
      <c r="D178" s="17"/>
      <c r="E178" s="112"/>
      <c r="F178" s="112"/>
      <c r="G178" s="112"/>
      <c r="H178" s="956"/>
      <c r="I178" s="112"/>
      <c r="J178" s="956"/>
      <c r="K178" s="883"/>
      <c r="L178" s="956"/>
      <c r="M178" s="112"/>
      <c r="N178" s="112"/>
      <c r="O178" s="884"/>
    </row>
    <row r="179" spans="1:15" s="12" customFormat="1" ht="17.25">
      <c r="A179" s="23"/>
      <c r="B179" s="18"/>
      <c r="C179" s="24"/>
      <c r="D179" s="17"/>
      <c r="E179" s="112"/>
      <c r="F179" s="112"/>
      <c r="G179" s="112"/>
      <c r="H179" s="956"/>
      <c r="I179" s="112"/>
      <c r="J179" s="956"/>
      <c r="K179" s="883"/>
      <c r="L179" s="956"/>
      <c r="M179" s="112"/>
      <c r="N179" s="112"/>
      <c r="O179" s="884"/>
    </row>
    <row r="180" spans="1:15" s="12" customFormat="1" ht="17.25">
      <c r="A180" s="23"/>
      <c r="B180" s="18"/>
      <c r="C180" s="24"/>
      <c r="D180" s="17"/>
      <c r="E180" s="112"/>
      <c r="F180" s="112"/>
      <c r="G180" s="112"/>
      <c r="H180" s="956"/>
      <c r="I180" s="112"/>
      <c r="J180" s="956"/>
      <c r="K180" s="883"/>
      <c r="L180" s="956"/>
      <c r="M180" s="112"/>
      <c r="N180" s="112"/>
      <c r="O180" s="884"/>
    </row>
    <row r="181" spans="1:15" s="20" customFormat="1" ht="17.25">
      <c r="A181" s="23"/>
      <c r="B181" s="18"/>
      <c r="C181" s="24"/>
      <c r="D181" s="17"/>
      <c r="E181" s="112"/>
      <c r="F181" s="112"/>
      <c r="G181" s="112"/>
      <c r="H181" s="956"/>
      <c r="I181" s="112"/>
      <c r="J181" s="956"/>
      <c r="K181" s="883"/>
      <c r="L181" s="956"/>
      <c r="M181" s="112"/>
      <c r="N181" s="112"/>
      <c r="O181" s="884"/>
    </row>
    <row r="182" spans="1:15" s="12" customFormat="1" ht="17.25">
      <c r="A182" s="23"/>
      <c r="B182" s="18"/>
      <c r="C182" s="24"/>
      <c r="D182" s="17"/>
      <c r="E182" s="112"/>
      <c r="F182" s="112"/>
      <c r="G182" s="112"/>
      <c r="H182" s="956"/>
      <c r="I182" s="112"/>
      <c r="J182" s="956"/>
      <c r="K182" s="883"/>
      <c r="L182" s="956"/>
      <c r="M182" s="112"/>
      <c r="N182" s="112"/>
      <c r="O182" s="884"/>
    </row>
    <row r="183" spans="1:15" s="12" customFormat="1" ht="17.25">
      <c r="A183" s="23"/>
      <c r="B183" s="18"/>
      <c r="C183" s="24"/>
      <c r="D183" s="17"/>
      <c r="E183" s="112"/>
      <c r="F183" s="112"/>
      <c r="G183" s="112"/>
      <c r="H183" s="956"/>
      <c r="I183" s="112"/>
      <c r="J183" s="956"/>
      <c r="K183" s="883"/>
      <c r="L183" s="956"/>
      <c r="M183" s="112"/>
      <c r="N183" s="112"/>
      <c r="O183" s="884"/>
    </row>
    <row r="184" spans="1:15" s="12" customFormat="1" ht="17.25">
      <c r="A184" s="23"/>
      <c r="B184" s="18"/>
      <c r="C184" s="24"/>
      <c r="D184" s="17"/>
      <c r="E184" s="112"/>
      <c r="F184" s="112"/>
      <c r="G184" s="112"/>
      <c r="H184" s="956"/>
      <c r="I184" s="112"/>
      <c r="J184" s="956"/>
      <c r="K184" s="883"/>
      <c r="L184" s="956"/>
      <c r="M184" s="112"/>
      <c r="N184" s="112"/>
      <c r="O184" s="884"/>
    </row>
    <row r="185" spans="1:15" s="12" customFormat="1" ht="17.25">
      <c r="A185" s="23"/>
      <c r="B185" s="18"/>
      <c r="C185" s="24"/>
      <c r="D185" s="17"/>
      <c r="E185" s="112"/>
      <c r="F185" s="112"/>
      <c r="G185" s="112"/>
      <c r="H185" s="956"/>
      <c r="I185" s="112"/>
      <c r="J185" s="956"/>
      <c r="K185" s="883"/>
      <c r="L185" s="956"/>
      <c r="M185" s="112"/>
      <c r="N185" s="112"/>
      <c r="O185" s="884"/>
    </row>
    <row r="186" spans="1:15" s="12" customFormat="1" ht="17.25">
      <c r="A186" s="23"/>
      <c r="B186" s="18"/>
      <c r="C186" s="24"/>
      <c r="D186" s="17"/>
      <c r="E186" s="112"/>
      <c r="F186" s="112"/>
      <c r="G186" s="112"/>
      <c r="H186" s="956"/>
      <c r="I186" s="112"/>
      <c r="J186" s="956"/>
      <c r="K186" s="883"/>
      <c r="L186" s="956"/>
      <c r="M186" s="112"/>
      <c r="N186" s="112"/>
      <c r="O186" s="884"/>
    </row>
    <row r="187" spans="1:15" s="12" customFormat="1" ht="17.25">
      <c r="A187" s="23"/>
      <c r="B187" s="18"/>
      <c r="C187" s="24"/>
      <c r="D187" s="17"/>
      <c r="E187" s="112"/>
      <c r="F187" s="112"/>
      <c r="G187" s="112"/>
      <c r="H187" s="956"/>
      <c r="I187" s="112"/>
      <c r="J187" s="956"/>
      <c r="K187" s="883"/>
      <c r="L187" s="956"/>
      <c r="M187" s="112"/>
      <c r="N187" s="112"/>
      <c r="O187" s="884"/>
    </row>
    <row r="188" spans="1:15" s="12" customFormat="1" ht="17.25">
      <c r="A188" s="23"/>
      <c r="B188" s="18"/>
      <c r="C188" s="24"/>
      <c r="D188" s="17"/>
      <c r="E188" s="112"/>
      <c r="F188" s="112"/>
      <c r="G188" s="112"/>
      <c r="H188" s="956"/>
      <c r="I188" s="112"/>
      <c r="J188" s="956"/>
      <c r="K188" s="883"/>
      <c r="L188" s="956"/>
      <c r="M188" s="112"/>
      <c r="N188" s="112"/>
      <c r="O188" s="884"/>
    </row>
    <row r="189" spans="1:15" s="12" customFormat="1" ht="17.25">
      <c r="A189" s="23"/>
      <c r="B189" s="18"/>
      <c r="C189" s="24"/>
      <c r="D189" s="17"/>
      <c r="E189" s="112"/>
      <c r="F189" s="112"/>
      <c r="G189" s="112"/>
      <c r="H189" s="956"/>
      <c r="I189" s="112"/>
      <c r="J189" s="956"/>
      <c r="K189" s="883"/>
      <c r="L189" s="956"/>
      <c r="M189" s="112"/>
      <c r="N189" s="112"/>
      <c r="O189" s="884"/>
    </row>
    <row r="190" spans="1:15" s="12" customFormat="1" ht="17.25">
      <c r="A190" s="23"/>
      <c r="B190" s="18"/>
      <c r="C190" s="24"/>
      <c r="D190" s="17"/>
      <c r="E190" s="112"/>
      <c r="F190" s="112"/>
      <c r="G190" s="112"/>
      <c r="H190" s="956"/>
      <c r="I190" s="112"/>
      <c r="J190" s="956"/>
      <c r="K190" s="883"/>
      <c r="L190" s="956"/>
      <c r="M190" s="112"/>
      <c r="N190" s="112"/>
      <c r="O190" s="884"/>
    </row>
    <row r="191" spans="1:15" s="12" customFormat="1" ht="17.25">
      <c r="A191" s="23"/>
      <c r="B191" s="18"/>
      <c r="C191" s="24"/>
      <c r="D191" s="17"/>
      <c r="E191" s="112"/>
      <c r="F191" s="112"/>
      <c r="G191" s="112"/>
      <c r="H191" s="956"/>
      <c r="I191" s="112"/>
      <c r="J191" s="956"/>
      <c r="K191" s="883"/>
      <c r="L191" s="956"/>
      <c r="M191" s="112"/>
      <c r="N191" s="112"/>
      <c r="O191" s="884"/>
    </row>
    <row r="192" spans="1:15" s="12" customFormat="1" ht="17.25">
      <c r="A192" s="23"/>
      <c r="B192" s="18"/>
      <c r="C192" s="24"/>
      <c r="D192" s="17"/>
      <c r="E192" s="112"/>
      <c r="F192" s="112"/>
      <c r="G192" s="112"/>
      <c r="H192" s="956"/>
      <c r="I192" s="112"/>
      <c r="J192" s="956"/>
      <c r="K192" s="883"/>
      <c r="L192" s="956"/>
      <c r="M192" s="112"/>
      <c r="N192" s="112"/>
      <c r="O192" s="884"/>
    </row>
    <row r="193" spans="1:15" s="12" customFormat="1" ht="17.25">
      <c r="A193" s="23"/>
      <c r="B193" s="18"/>
      <c r="C193" s="24"/>
      <c r="D193" s="17"/>
      <c r="E193" s="112"/>
      <c r="F193" s="112"/>
      <c r="G193" s="112"/>
      <c r="H193" s="956"/>
      <c r="I193" s="112"/>
      <c r="J193" s="956"/>
      <c r="K193" s="883"/>
      <c r="L193" s="956"/>
      <c r="M193" s="112"/>
      <c r="N193" s="112"/>
      <c r="O193" s="884"/>
    </row>
    <row r="194" spans="1:15" s="12" customFormat="1" ht="17.25">
      <c r="A194" s="23"/>
      <c r="B194" s="18"/>
      <c r="C194" s="24"/>
      <c r="D194" s="17"/>
      <c r="E194" s="112"/>
      <c r="F194" s="112"/>
      <c r="G194" s="112"/>
      <c r="H194" s="956"/>
      <c r="I194" s="112"/>
      <c r="J194" s="956"/>
      <c r="K194" s="883"/>
      <c r="L194" s="956"/>
      <c r="M194" s="112"/>
      <c r="N194" s="112"/>
      <c r="O194" s="884"/>
    </row>
    <row r="195" spans="1:15" s="12" customFormat="1" ht="17.25">
      <c r="A195" s="23"/>
      <c r="B195" s="18"/>
      <c r="C195" s="24"/>
      <c r="D195" s="17"/>
      <c r="E195" s="112"/>
      <c r="F195" s="112"/>
      <c r="G195" s="112"/>
      <c r="H195" s="956"/>
      <c r="I195" s="112"/>
      <c r="J195" s="956"/>
      <c r="K195" s="883"/>
      <c r="L195" s="956"/>
      <c r="M195" s="112"/>
      <c r="N195" s="112"/>
      <c r="O195" s="884"/>
    </row>
    <row r="196" spans="1:15" s="12" customFormat="1" ht="17.25">
      <c r="A196" s="23"/>
      <c r="B196" s="18"/>
      <c r="C196" s="24"/>
      <c r="D196" s="17"/>
      <c r="E196" s="112"/>
      <c r="F196" s="112"/>
      <c r="G196" s="112"/>
      <c r="H196" s="956"/>
      <c r="I196" s="112"/>
      <c r="J196" s="956"/>
      <c r="K196" s="883"/>
      <c r="L196" s="956"/>
      <c r="M196" s="112"/>
      <c r="N196" s="112"/>
      <c r="O196" s="884"/>
    </row>
    <row r="197" spans="1:15" s="12" customFormat="1" ht="17.25">
      <c r="A197" s="23"/>
      <c r="B197" s="18"/>
      <c r="C197" s="24"/>
      <c r="D197" s="17"/>
      <c r="E197" s="112"/>
      <c r="F197" s="112"/>
      <c r="G197" s="112"/>
      <c r="H197" s="956"/>
      <c r="I197" s="112"/>
      <c r="J197" s="956"/>
      <c r="K197" s="883"/>
      <c r="L197" s="956"/>
      <c r="M197" s="112"/>
      <c r="N197" s="112"/>
      <c r="O197" s="884"/>
    </row>
    <row r="198" spans="1:15" s="12" customFormat="1" ht="17.25">
      <c r="A198" s="23"/>
      <c r="B198" s="18"/>
      <c r="C198" s="24"/>
      <c r="D198" s="17"/>
      <c r="E198" s="112"/>
      <c r="F198" s="112"/>
      <c r="G198" s="112"/>
      <c r="H198" s="956"/>
      <c r="I198" s="112"/>
      <c r="J198" s="956"/>
      <c r="K198" s="883"/>
      <c r="L198" s="956"/>
      <c r="M198" s="112"/>
      <c r="N198" s="112"/>
      <c r="O198" s="884"/>
    </row>
    <row r="199" spans="1:15" s="12" customFormat="1" ht="17.25">
      <c r="A199" s="23"/>
      <c r="B199" s="18"/>
      <c r="C199" s="24"/>
      <c r="D199" s="17"/>
      <c r="E199" s="112"/>
      <c r="F199" s="112"/>
      <c r="G199" s="112"/>
      <c r="H199" s="956"/>
      <c r="I199" s="112"/>
      <c r="J199" s="956"/>
      <c r="K199" s="883"/>
      <c r="L199" s="956"/>
      <c r="M199" s="112"/>
      <c r="N199" s="112"/>
      <c r="O199" s="884"/>
    </row>
    <row r="200" spans="1:15" s="12" customFormat="1" ht="17.25">
      <c r="A200" s="23"/>
      <c r="B200" s="18"/>
      <c r="C200" s="24"/>
      <c r="D200" s="17"/>
      <c r="E200" s="112"/>
      <c r="F200" s="112"/>
      <c r="G200" s="112"/>
      <c r="H200" s="956"/>
      <c r="I200" s="112"/>
      <c r="J200" s="956"/>
      <c r="K200" s="883"/>
      <c r="L200" s="956"/>
      <c r="M200" s="112"/>
      <c r="N200" s="112"/>
      <c r="O200" s="884"/>
    </row>
    <row r="201" spans="1:15" s="12" customFormat="1" ht="17.25">
      <c r="A201" s="23"/>
      <c r="B201" s="18"/>
      <c r="C201" s="24"/>
      <c r="D201" s="17"/>
      <c r="E201" s="112"/>
      <c r="F201" s="112"/>
      <c r="G201" s="112"/>
      <c r="H201" s="956"/>
      <c r="I201" s="112"/>
      <c r="J201" s="956"/>
      <c r="K201" s="883"/>
      <c r="L201" s="956"/>
      <c r="M201" s="112"/>
      <c r="N201" s="112"/>
      <c r="O201" s="884"/>
    </row>
    <row r="202" spans="1:15" s="12" customFormat="1" ht="17.25">
      <c r="A202" s="23"/>
      <c r="B202" s="18"/>
      <c r="C202" s="24"/>
      <c r="D202" s="17"/>
      <c r="E202" s="112"/>
      <c r="F202" s="112"/>
      <c r="G202" s="112"/>
      <c r="H202" s="956"/>
      <c r="I202" s="112"/>
      <c r="J202" s="956"/>
      <c r="K202" s="883"/>
      <c r="L202" s="956"/>
      <c r="M202" s="112"/>
      <c r="N202" s="112"/>
      <c r="O202" s="884"/>
    </row>
    <row r="203" spans="1:15" s="12" customFormat="1" ht="17.25">
      <c r="A203" s="23"/>
      <c r="B203" s="18"/>
      <c r="C203" s="24"/>
      <c r="D203" s="17"/>
      <c r="E203" s="112"/>
      <c r="F203" s="112"/>
      <c r="G203" s="112"/>
      <c r="H203" s="956"/>
      <c r="I203" s="112"/>
      <c r="J203" s="956"/>
      <c r="K203" s="883"/>
      <c r="L203" s="956"/>
      <c r="M203" s="112"/>
      <c r="N203" s="112"/>
      <c r="O203" s="884"/>
    </row>
    <row r="204" spans="1:15" s="12" customFormat="1" ht="17.25">
      <c r="A204" s="23"/>
      <c r="B204" s="18"/>
      <c r="C204" s="24"/>
      <c r="D204" s="17"/>
      <c r="E204" s="112"/>
      <c r="F204" s="112"/>
      <c r="G204" s="112"/>
      <c r="H204" s="956"/>
      <c r="I204" s="112"/>
      <c r="J204" s="956"/>
      <c r="K204" s="883"/>
      <c r="L204" s="956"/>
      <c r="M204" s="112"/>
      <c r="N204" s="112"/>
      <c r="O204" s="884"/>
    </row>
    <row r="205" spans="1:15" s="20" customFormat="1" ht="17.25">
      <c r="A205" s="23"/>
      <c r="B205" s="18"/>
      <c r="C205" s="24"/>
      <c r="D205" s="17"/>
      <c r="E205" s="112"/>
      <c r="F205" s="112"/>
      <c r="G205" s="112"/>
      <c r="H205" s="956"/>
      <c r="I205" s="112"/>
      <c r="J205" s="956"/>
      <c r="K205" s="883"/>
      <c r="L205" s="956"/>
      <c r="M205" s="112"/>
      <c r="N205" s="112"/>
      <c r="O205" s="884"/>
    </row>
    <row r="206" spans="1:15" s="12" customFormat="1" ht="17.25">
      <c r="A206" s="23"/>
      <c r="B206" s="18"/>
      <c r="C206" s="24"/>
      <c r="D206" s="17"/>
      <c r="E206" s="112"/>
      <c r="F206" s="112"/>
      <c r="G206" s="112"/>
      <c r="H206" s="956"/>
      <c r="I206" s="112"/>
      <c r="J206" s="956"/>
      <c r="K206" s="883"/>
      <c r="L206" s="956"/>
      <c r="M206" s="112"/>
      <c r="N206" s="112"/>
      <c r="O206" s="884"/>
    </row>
    <row r="207" spans="1:15" s="12" customFormat="1" ht="17.25">
      <c r="A207" s="23"/>
      <c r="B207" s="18"/>
      <c r="C207" s="24"/>
      <c r="D207" s="17"/>
      <c r="E207" s="112"/>
      <c r="F207" s="112"/>
      <c r="G207" s="112"/>
      <c r="H207" s="956"/>
      <c r="I207" s="112"/>
      <c r="J207" s="956"/>
      <c r="K207" s="883"/>
      <c r="L207" s="956"/>
      <c r="M207" s="112"/>
      <c r="N207" s="112"/>
      <c r="O207" s="884"/>
    </row>
    <row r="208" spans="1:15" s="20" customFormat="1" ht="17.25">
      <c r="A208" s="23"/>
      <c r="B208" s="18"/>
      <c r="C208" s="24"/>
      <c r="D208" s="17"/>
      <c r="E208" s="112"/>
      <c r="F208" s="112"/>
      <c r="G208" s="112"/>
      <c r="H208" s="956"/>
      <c r="I208" s="112"/>
      <c r="J208" s="956"/>
      <c r="K208" s="883"/>
      <c r="L208" s="956"/>
      <c r="M208" s="112"/>
      <c r="N208" s="112"/>
      <c r="O208" s="884"/>
    </row>
    <row r="209" spans="1:15" s="12" customFormat="1" ht="17.25">
      <c r="A209" s="23"/>
      <c r="B209" s="18"/>
      <c r="C209" s="24"/>
      <c r="D209" s="17"/>
      <c r="E209" s="112"/>
      <c r="F209" s="112"/>
      <c r="G209" s="112"/>
      <c r="H209" s="956"/>
      <c r="I209" s="112"/>
      <c r="J209" s="956"/>
      <c r="K209" s="883"/>
      <c r="L209" s="956"/>
      <c r="M209" s="112"/>
      <c r="N209" s="112"/>
      <c r="O209" s="884"/>
    </row>
    <row r="210" spans="1:15" s="12" customFormat="1" ht="17.25">
      <c r="A210" s="23"/>
      <c r="B210" s="18"/>
      <c r="C210" s="24"/>
      <c r="D210" s="17"/>
      <c r="E210" s="112"/>
      <c r="F210" s="112"/>
      <c r="G210" s="112"/>
      <c r="H210" s="956"/>
      <c r="I210" s="112"/>
      <c r="J210" s="956"/>
      <c r="K210" s="883"/>
      <c r="L210" s="956"/>
      <c r="M210" s="112"/>
      <c r="N210" s="112"/>
      <c r="O210" s="884"/>
    </row>
    <row r="211" spans="1:15" s="12" customFormat="1" ht="17.25">
      <c r="A211" s="23"/>
      <c r="B211" s="18"/>
      <c r="C211" s="24"/>
      <c r="D211" s="17"/>
      <c r="E211" s="112"/>
      <c r="F211" s="112"/>
      <c r="G211" s="112"/>
      <c r="H211" s="956"/>
      <c r="I211" s="112"/>
      <c r="J211" s="956"/>
      <c r="K211" s="883"/>
      <c r="L211" s="956"/>
      <c r="M211" s="112"/>
      <c r="N211" s="112"/>
      <c r="O211" s="884"/>
    </row>
    <row r="212" spans="1:15" s="12" customFormat="1" ht="17.25">
      <c r="A212" s="23"/>
      <c r="B212" s="18"/>
      <c r="C212" s="24"/>
      <c r="D212" s="17"/>
      <c r="E212" s="112"/>
      <c r="F212" s="112"/>
      <c r="G212" s="112"/>
      <c r="H212" s="956"/>
      <c r="I212" s="112"/>
      <c r="J212" s="956"/>
      <c r="K212" s="883"/>
      <c r="L212" s="956"/>
      <c r="M212" s="112"/>
      <c r="N212" s="112"/>
      <c r="O212" s="884"/>
    </row>
    <row r="213" spans="1:15" s="12" customFormat="1" ht="17.25">
      <c r="A213" s="23"/>
      <c r="B213" s="18"/>
      <c r="C213" s="24"/>
      <c r="D213" s="17"/>
      <c r="E213" s="112"/>
      <c r="F213" s="112"/>
      <c r="G213" s="112"/>
      <c r="H213" s="956"/>
      <c r="I213" s="112"/>
      <c r="J213" s="956"/>
      <c r="K213" s="883"/>
      <c r="L213" s="956"/>
      <c r="M213" s="112"/>
      <c r="N213" s="112"/>
      <c r="O213" s="884"/>
    </row>
    <row r="214" spans="1:15" s="12" customFormat="1" ht="17.25">
      <c r="A214" s="23"/>
      <c r="B214" s="18"/>
      <c r="C214" s="24"/>
      <c r="D214" s="17"/>
      <c r="E214" s="112"/>
      <c r="F214" s="112"/>
      <c r="G214" s="112"/>
      <c r="H214" s="956"/>
      <c r="I214" s="112"/>
      <c r="J214" s="956"/>
      <c r="K214" s="883"/>
      <c r="L214" s="956"/>
      <c r="M214" s="112"/>
      <c r="N214" s="112"/>
      <c r="O214" s="884"/>
    </row>
    <row r="215" spans="1:15" s="12" customFormat="1" ht="17.25">
      <c r="A215" s="23"/>
      <c r="B215" s="18"/>
      <c r="C215" s="24"/>
      <c r="D215" s="17"/>
      <c r="E215" s="112"/>
      <c r="F215" s="112"/>
      <c r="G215" s="112"/>
      <c r="H215" s="956"/>
      <c r="I215" s="112"/>
      <c r="J215" s="956"/>
      <c r="K215" s="883"/>
      <c r="L215" s="956"/>
      <c r="M215" s="112"/>
      <c r="N215" s="112"/>
      <c r="O215" s="884"/>
    </row>
    <row r="216" spans="1:15" s="12" customFormat="1" ht="17.25">
      <c r="A216" s="23"/>
      <c r="B216" s="18"/>
      <c r="C216" s="24"/>
      <c r="D216" s="17"/>
      <c r="E216" s="112"/>
      <c r="F216" s="112"/>
      <c r="G216" s="112"/>
      <c r="H216" s="956"/>
      <c r="I216" s="112"/>
      <c r="J216" s="956"/>
      <c r="K216" s="883"/>
      <c r="L216" s="956"/>
      <c r="M216" s="112"/>
      <c r="N216" s="112"/>
      <c r="O216" s="884"/>
    </row>
    <row r="217" spans="1:15" s="12" customFormat="1" ht="17.25">
      <c r="A217" s="23"/>
      <c r="B217" s="18"/>
      <c r="C217" s="24"/>
      <c r="D217" s="17"/>
      <c r="E217" s="112"/>
      <c r="F217" s="112"/>
      <c r="G217" s="112"/>
      <c r="H217" s="956"/>
      <c r="I217" s="112"/>
      <c r="J217" s="956"/>
      <c r="K217" s="883"/>
      <c r="L217" s="956"/>
      <c r="M217" s="112"/>
      <c r="N217" s="112"/>
      <c r="O217" s="884"/>
    </row>
    <row r="218" spans="1:15" s="12" customFormat="1" ht="17.25">
      <c r="A218" s="23"/>
      <c r="B218" s="18"/>
      <c r="C218" s="24"/>
      <c r="D218" s="17"/>
      <c r="E218" s="112"/>
      <c r="F218" s="112"/>
      <c r="G218" s="112"/>
      <c r="H218" s="956"/>
      <c r="I218" s="112"/>
      <c r="J218" s="956"/>
      <c r="K218" s="883"/>
      <c r="L218" s="956"/>
      <c r="M218" s="112"/>
      <c r="N218" s="112"/>
      <c r="O218" s="884"/>
    </row>
    <row r="219" spans="1:15" s="12" customFormat="1" ht="17.25">
      <c r="A219" s="23"/>
      <c r="B219" s="18"/>
      <c r="C219" s="24"/>
      <c r="D219" s="17"/>
      <c r="E219" s="112"/>
      <c r="F219" s="112"/>
      <c r="G219" s="112"/>
      <c r="H219" s="956"/>
      <c r="I219" s="112"/>
      <c r="J219" s="956"/>
      <c r="K219" s="883"/>
      <c r="L219" s="956"/>
      <c r="M219" s="112"/>
      <c r="N219" s="112"/>
      <c r="O219" s="884"/>
    </row>
    <row r="220" spans="1:15" s="12" customFormat="1" ht="17.25">
      <c r="A220" s="23"/>
      <c r="B220" s="18"/>
      <c r="C220" s="24"/>
      <c r="D220" s="17"/>
      <c r="E220" s="112"/>
      <c r="F220" s="112"/>
      <c r="G220" s="112"/>
      <c r="H220" s="956"/>
      <c r="I220" s="112"/>
      <c r="J220" s="956"/>
      <c r="K220" s="883"/>
      <c r="L220" s="956"/>
      <c r="M220" s="112"/>
      <c r="N220" s="112"/>
      <c r="O220" s="884"/>
    </row>
    <row r="221" spans="1:15" s="12" customFormat="1" ht="17.25">
      <c r="A221" s="23"/>
      <c r="B221" s="18"/>
      <c r="C221" s="24"/>
      <c r="D221" s="17"/>
      <c r="E221" s="112"/>
      <c r="F221" s="112"/>
      <c r="G221" s="112"/>
      <c r="H221" s="956"/>
      <c r="I221" s="112"/>
      <c r="J221" s="956"/>
      <c r="K221" s="883"/>
      <c r="L221" s="956"/>
      <c r="M221" s="112"/>
      <c r="N221" s="112"/>
      <c r="O221" s="884"/>
    </row>
    <row r="222" spans="1:15" s="12" customFormat="1" ht="17.25">
      <c r="A222" s="23"/>
      <c r="B222" s="18"/>
      <c r="C222" s="24"/>
      <c r="D222" s="17"/>
      <c r="E222" s="112"/>
      <c r="F222" s="112"/>
      <c r="G222" s="112"/>
      <c r="H222" s="956"/>
      <c r="I222" s="112"/>
      <c r="J222" s="956"/>
      <c r="K222" s="883"/>
      <c r="L222" s="956"/>
      <c r="M222" s="112"/>
      <c r="N222" s="112"/>
      <c r="O222" s="884"/>
    </row>
    <row r="223" spans="1:15" s="12" customFormat="1" ht="17.25">
      <c r="A223" s="23"/>
      <c r="B223" s="18"/>
      <c r="C223" s="24"/>
      <c r="D223" s="17"/>
      <c r="E223" s="112"/>
      <c r="F223" s="112"/>
      <c r="G223" s="112"/>
      <c r="H223" s="956"/>
      <c r="I223" s="112"/>
      <c r="J223" s="956"/>
      <c r="K223" s="883"/>
      <c r="L223" s="956"/>
      <c r="M223" s="112"/>
      <c r="N223" s="112"/>
      <c r="O223" s="884"/>
    </row>
    <row r="224" spans="1:15" s="12" customFormat="1" ht="17.25">
      <c r="A224" s="23"/>
      <c r="B224" s="18"/>
      <c r="C224" s="24"/>
      <c r="D224" s="17"/>
      <c r="E224" s="112"/>
      <c r="F224" s="112"/>
      <c r="G224" s="112"/>
      <c r="H224" s="956"/>
      <c r="I224" s="112"/>
      <c r="J224" s="956"/>
      <c r="K224" s="883"/>
      <c r="L224" s="956"/>
      <c r="M224" s="112"/>
      <c r="N224" s="112"/>
      <c r="O224" s="884"/>
    </row>
    <row r="225" spans="1:15" s="12" customFormat="1" ht="17.25">
      <c r="A225" s="23"/>
      <c r="B225" s="18"/>
      <c r="C225" s="24"/>
      <c r="D225" s="17"/>
      <c r="E225" s="112"/>
      <c r="F225" s="112"/>
      <c r="G225" s="112"/>
      <c r="H225" s="956"/>
      <c r="I225" s="112"/>
      <c r="J225" s="956"/>
      <c r="K225" s="883"/>
      <c r="L225" s="956"/>
      <c r="M225" s="112"/>
      <c r="N225" s="112"/>
      <c r="O225" s="884"/>
    </row>
    <row r="226" spans="1:15" s="20" customFormat="1" ht="17.25">
      <c r="A226" s="23"/>
      <c r="B226" s="18"/>
      <c r="C226" s="24"/>
      <c r="D226" s="17"/>
      <c r="E226" s="112"/>
      <c r="F226" s="112"/>
      <c r="G226" s="112"/>
      <c r="H226" s="956"/>
      <c r="I226" s="112"/>
      <c r="J226" s="956"/>
      <c r="K226" s="883"/>
      <c r="L226" s="956"/>
      <c r="M226" s="112"/>
      <c r="N226" s="112"/>
      <c r="O226" s="884"/>
    </row>
    <row r="227" spans="1:15" s="12" customFormat="1" ht="17.25">
      <c r="A227" s="23"/>
      <c r="B227" s="18"/>
      <c r="C227" s="24"/>
      <c r="D227" s="17"/>
      <c r="E227" s="112"/>
      <c r="F227" s="112"/>
      <c r="G227" s="112"/>
      <c r="H227" s="956"/>
      <c r="I227" s="112"/>
      <c r="J227" s="956"/>
      <c r="K227" s="883"/>
      <c r="L227" s="956"/>
      <c r="M227" s="112"/>
      <c r="N227" s="112"/>
      <c r="O227" s="884"/>
    </row>
    <row r="228" spans="1:15" s="12" customFormat="1" ht="17.25">
      <c r="A228" s="23"/>
      <c r="B228" s="18"/>
      <c r="C228" s="24"/>
      <c r="D228" s="17"/>
      <c r="E228" s="112"/>
      <c r="F228" s="112"/>
      <c r="G228" s="112"/>
      <c r="H228" s="956"/>
      <c r="I228" s="112"/>
      <c r="J228" s="956"/>
      <c r="K228" s="883"/>
      <c r="L228" s="956"/>
      <c r="M228" s="112"/>
      <c r="N228" s="112"/>
      <c r="O228" s="884"/>
    </row>
    <row r="229" spans="1:15" s="12" customFormat="1" ht="17.25">
      <c r="A229" s="23"/>
      <c r="B229" s="18"/>
      <c r="C229" s="24"/>
      <c r="D229" s="17"/>
      <c r="E229" s="112"/>
      <c r="F229" s="112"/>
      <c r="G229" s="112"/>
      <c r="H229" s="956"/>
      <c r="I229" s="112"/>
      <c r="J229" s="956"/>
      <c r="K229" s="883"/>
      <c r="L229" s="956"/>
      <c r="M229" s="112"/>
      <c r="N229" s="112"/>
      <c r="O229" s="884"/>
    </row>
    <row r="230" spans="1:15" s="12" customFormat="1" ht="17.25">
      <c r="A230" s="23"/>
      <c r="B230" s="18"/>
      <c r="C230" s="24"/>
      <c r="D230" s="17"/>
      <c r="E230" s="112"/>
      <c r="F230" s="112"/>
      <c r="G230" s="112"/>
      <c r="H230" s="956"/>
      <c r="I230" s="112"/>
      <c r="J230" s="956"/>
      <c r="K230" s="883"/>
      <c r="L230" s="956"/>
      <c r="M230" s="112"/>
      <c r="N230" s="112"/>
      <c r="O230" s="884"/>
    </row>
    <row r="231" spans="1:15" s="12" customFormat="1" ht="17.25">
      <c r="A231" s="23"/>
      <c r="B231" s="18"/>
      <c r="C231" s="24"/>
      <c r="D231" s="17"/>
      <c r="E231" s="112"/>
      <c r="F231" s="112"/>
      <c r="G231" s="112"/>
      <c r="H231" s="956"/>
      <c r="I231" s="112"/>
      <c r="J231" s="956"/>
      <c r="K231" s="883"/>
      <c r="L231" s="956"/>
      <c r="M231" s="112"/>
      <c r="N231" s="112"/>
      <c r="O231" s="884"/>
    </row>
    <row r="232" spans="1:15" s="16" customFormat="1" ht="18">
      <c r="A232" s="23"/>
      <c r="B232" s="18"/>
      <c r="C232" s="24"/>
      <c r="D232" s="17"/>
      <c r="E232" s="112"/>
      <c r="F232" s="112"/>
      <c r="G232" s="112"/>
      <c r="H232" s="956"/>
      <c r="I232" s="112"/>
      <c r="J232" s="956"/>
      <c r="K232" s="883"/>
      <c r="L232" s="956"/>
      <c r="M232" s="112"/>
      <c r="N232" s="112"/>
      <c r="O232" s="884"/>
    </row>
    <row r="233" spans="1:15" s="15" customFormat="1" ht="18">
      <c r="A233" s="23"/>
      <c r="B233" s="18"/>
      <c r="C233" s="24"/>
      <c r="D233" s="17"/>
      <c r="E233" s="112"/>
      <c r="F233" s="112"/>
      <c r="G233" s="112"/>
      <c r="H233" s="956"/>
      <c r="I233" s="112"/>
      <c r="J233" s="956"/>
      <c r="K233" s="883"/>
      <c r="L233" s="956"/>
      <c r="M233" s="112"/>
      <c r="N233" s="112"/>
      <c r="O233" s="884"/>
    </row>
    <row r="234" spans="1:15" s="15" customFormat="1" ht="18">
      <c r="A234" s="23"/>
      <c r="B234" s="18"/>
      <c r="C234" s="24"/>
      <c r="D234" s="17"/>
      <c r="E234" s="112"/>
      <c r="F234" s="112"/>
      <c r="G234" s="112"/>
      <c r="H234" s="956"/>
      <c r="I234" s="112"/>
      <c r="J234" s="956"/>
      <c r="K234" s="883"/>
      <c r="L234" s="956"/>
      <c r="M234" s="112"/>
      <c r="N234" s="112"/>
      <c r="O234" s="884"/>
    </row>
    <row r="235" spans="1:15" s="15" customFormat="1" ht="18">
      <c r="A235" s="23"/>
      <c r="B235" s="18"/>
      <c r="C235" s="24"/>
      <c r="D235" s="17"/>
      <c r="E235" s="112"/>
      <c r="F235" s="112"/>
      <c r="G235" s="112"/>
      <c r="H235" s="956"/>
      <c r="I235" s="112"/>
      <c r="J235" s="956"/>
      <c r="K235" s="883"/>
      <c r="L235" s="956"/>
      <c r="M235" s="112"/>
      <c r="N235" s="112"/>
      <c r="O235" s="884"/>
    </row>
    <row r="236" spans="1:15" s="15" customFormat="1" ht="18">
      <c r="A236" s="23"/>
      <c r="B236" s="18"/>
      <c r="C236" s="24"/>
      <c r="D236" s="17"/>
      <c r="E236" s="112"/>
      <c r="F236" s="112"/>
      <c r="G236" s="112"/>
      <c r="H236" s="956"/>
      <c r="I236" s="112"/>
      <c r="J236" s="956"/>
      <c r="K236" s="883"/>
      <c r="L236" s="956"/>
      <c r="M236" s="112"/>
      <c r="N236" s="112"/>
      <c r="O236" s="884"/>
    </row>
    <row r="237" spans="1:15" s="14" customFormat="1" ht="19.5">
      <c r="A237" s="23"/>
      <c r="B237" s="18"/>
      <c r="C237" s="24"/>
      <c r="D237" s="17"/>
      <c r="E237" s="112"/>
      <c r="F237" s="112"/>
      <c r="G237" s="112"/>
      <c r="H237" s="956"/>
      <c r="I237" s="112"/>
      <c r="J237" s="956"/>
      <c r="K237" s="883"/>
      <c r="L237" s="956"/>
      <c r="M237" s="112"/>
      <c r="N237" s="112"/>
      <c r="O237" s="884"/>
    </row>
    <row r="238" spans="1:15" s="14" customFormat="1" ht="19.5">
      <c r="A238" s="23"/>
      <c r="B238" s="18"/>
      <c r="C238" s="24"/>
      <c r="D238" s="17"/>
      <c r="E238" s="112"/>
      <c r="F238" s="112"/>
      <c r="G238" s="112"/>
      <c r="H238" s="956"/>
      <c r="I238" s="112"/>
      <c r="J238" s="956"/>
      <c r="K238" s="883"/>
      <c r="L238" s="956"/>
      <c r="M238" s="112"/>
      <c r="N238" s="112"/>
      <c r="O238" s="884"/>
    </row>
    <row r="239" spans="1:15" s="14" customFormat="1" ht="19.5">
      <c r="A239" s="23"/>
      <c r="B239" s="18"/>
      <c r="C239" s="24"/>
      <c r="D239" s="17"/>
      <c r="E239" s="112"/>
      <c r="F239" s="112"/>
      <c r="G239" s="112"/>
      <c r="H239" s="956"/>
      <c r="I239" s="112"/>
      <c r="J239" s="956"/>
      <c r="K239" s="883"/>
      <c r="L239" s="956"/>
      <c r="M239" s="112"/>
      <c r="N239" s="112"/>
      <c r="O239" s="884"/>
    </row>
    <row r="240" spans="1:15" s="14" customFormat="1" ht="19.5">
      <c r="A240" s="23"/>
      <c r="B240" s="18"/>
      <c r="C240" s="24"/>
      <c r="D240" s="17"/>
      <c r="E240" s="112"/>
      <c r="F240" s="112"/>
      <c r="G240" s="112"/>
      <c r="H240" s="956"/>
      <c r="I240" s="112"/>
      <c r="J240" s="956"/>
      <c r="K240" s="883"/>
      <c r="L240" s="956"/>
      <c r="M240" s="112"/>
      <c r="N240" s="112"/>
      <c r="O240" s="884"/>
    </row>
    <row r="241" spans="1:15" s="14" customFormat="1" ht="19.5">
      <c r="A241" s="23"/>
      <c r="B241" s="18"/>
      <c r="C241" s="24"/>
      <c r="D241" s="17"/>
      <c r="E241" s="112"/>
      <c r="F241" s="112"/>
      <c r="G241" s="112"/>
      <c r="H241" s="956"/>
      <c r="I241" s="112"/>
      <c r="J241" s="956"/>
      <c r="K241" s="883"/>
      <c r="L241" s="956"/>
      <c r="M241" s="112"/>
      <c r="N241" s="112"/>
      <c r="O241" s="884"/>
    </row>
    <row r="242" spans="1:15" s="14" customFormat="1" ht="19.5">
      <c r="A242" s="23"/>
      <c r="B242" s="18"/>
      <c r="C242" s="24"/>
      <c r="D242" s="17"/>
      <c r="E242" s="112"/>
      <c r="F242" s="112"/>
      <c r="G242" s="112"/>
      <c r="H242" s="956"/>
      <c r="I242" s="112"/>
      <c r="J242" s="956"/>
      <c r="K242" s="883"/>
      <c r="L242" s="956"/>
      <c r="M242" s="112"/>
      <c r="N242" s="112"/>
      <c r="O242" s="884"/>
    </row>
    <row r="243" spans="1:15" s="14" customFormat="1" ht="19.5">
      <c r="A243" s="23"/>
      <c r="B243" s="18"/>
      <c r="C243" s="24"/>
      <c r="D243" s="17"/>
      <c r="E243" s="112"/>
      <c r="F243" s="112"/>
      <c r="G243" s="112"/>
      <c r="H243" s="956"/>
      <c r="I243" s="112"/>
      <c r="J243" s="956"/>
      <c r="K243" s="883"/>
      <c r="L243" s="956"/>
      <c r="M243" s="112"/>
      <c r="N243" s="112"/>
      <c r="O243" s="884"/>
    </row>
    <row r="244" spans="1:15" s="14" customFormat="1" ht="19.5">
      <c r="A244" s="23"/>
      <c r="B244" s="18"/>
      <c r="C244" s="24"/>
      <c r="D244" s="17"/>
      <c r="E244" s="112"/>
      <c r="F244" s="112"/>
      <c r="G244" s="112"/>
      <c r="H244" s="956"/>
      <c r="I244" s="112"/>
      <c r="J244" s="956"/>
      <c r="K244" s="883"/>
      <c r="L244" s="956"/>
      <c r="M244" s="112"/>
      <c r="N244" s="112"/>
      <c r="O244" s="884"/>
    </row>
    <row r="245" spans="1:15" s="14" customFormat="1" ht="19.5">
      <c r="A245" s="23"/>
      <c r="B245" s="18"/>
      <c r="C245" s="24"/>
      <c r="D245" s="17"/>
      <c r="E245" s="112"/>
      <c r="F245" s="112"/>
      <c r="G245" s="112"/>
      <c r="H245" s="956"/>
      <c r="I245" s="112"/>
      <c r="J245" s="956"/>
      <c r="K245" s="883"/>
      <c r="L245" s="956"/>
      <c r="M245" s="112"/>
      <c r="N245" s="112"/>
      <c r="O245" s="884"/>
    </row>
    <row r="246" spans="1:15" s="14" customFormat="1" ht="19.5">
      <c r="A246" s="23"/>
      <c r="B246" s="18"/>
      <c r="C246" s="24"/>
      <c r="D246" s="17"/>
      <c r="E246" s="112"/>
      <c r="F246" s="112"/>
      <c r="G246" s="112"/>
      <c r="H246" s="956"/>
      <c r="I246" s="112"/>
      <c r="J246" s="956"/>
      <c r="K246" s="883"/>
      <c r="L246" s="956"/>
      <c r="M246" s="112"/>
      <c r="N246" s="112"/>
      <c r="O246" s="884"/>
    </row>
    <row r="407" ht="24.75" customHeight="1"/>
    <row r="408" ht="22.5" customHeight="1"/>
    <row r="986" ht="18" customHeight="1"/>
    <row r="1012" ht="33.75" customHeight="1"/>
    <row r="1013" ht="35.25" customHeight="1"/>
  </sheetData>
  <sheetProtection/>
  <mergeCells count="53">
    <mergeCell ref="J170:O171"/>
    <mergeCell ref="H165:I165"/>
    <mergeCell ref="M165:N165"/>
    <mergeCell ref="B158:O158"/>
    <mergeCell ref="B159:O159"/>
    <mergeCell ref="K160:O164"/>
    <mergeCell ref="B157:O157"/>
    <mergeCell ref="F172:J172"/>
    <mergeCell ref="K172:N172"/>
    <mergeCell ref="B107:O107"/>
    <mergeCell ref="B108:O108"/>
    <mergeCell ref="B112:O112"/>
    <mergeCell ref="B130:O130"/>
    <mergeCell ref="B134:O134"/>
    <mergeCell ref="B156:O156"/>
    <mergeCell ref="B140:O140"/>
    <mergeCell ref="B154:O154"/>
    <mergeCell ref="B155:O155"/>
    <mergeCell ref="C68:C75"/>
    <mergeCell ref="B84:O84"/>
    <mergeCell ref="B92:O92"/>
    <mergeCell ref="B98:O98"/>
    <mergeCell ref="B76:O76"/>
    <mergeCell ref="C77:C78"/>
    <mergeCell ref="B17:O17"/>
    <mergeCell ref="B24:O24"/>
    <mergeCell ref="N4:N6"/>
    <mergeCell ref="B46:O46"/>
    <mergeCell ref="L4:L6"/>
    <mergeCell ref="F4:F6"/>
    <mergeCell ref="H4:H6"/>
    <mergeCell ref="B8:O8"/>
    <mergeCell ref="B9:O9"/>
    <mergeCell ref="B20:O20"/>
    <mergeCell ref="C66:C67"/>
    <mergeCell ref="G4:G6"/>
    <mergeCell ref="B2:B6"/>
    <mergeCell ref="D2:D6"/>
    <mergeCell ref="B25:O25"/>
    <mergeCell ref="J4:J6"/>
    <mergeCell ref="B49:O49"/>
    <mergeCell ref="B53:O53"/>
    <mergeCell ref="C55:C56"/>
    <mergeCell ref="K4:K6"/>
    <mergeCell ref="A1:O1"/>
    <mergeCell ref="C2:C6"/>
    <mergeCell ref="I4:I6"/>
    <mergeCell ref="E4:E6"/>
    <mergeCell ref="E2:O2"/>
    <mergeCell ref="B16:O16"/>
    <mergeCell ref="A2:A6"/>
    <mergeCell ref="E3:O3"/>
    <mergeCell ref="M4:M6"/>
  </mergeCells>
  <printOptions horizontalCentered="1"/>
  <pageMargins left="0.511811023622047" right="0.196850393700787" top="0.433070866141732" bottom="0.511811023622047" header="0.31496062992126" footer="0.275590551181102"/>
  <pageSetup firstPageNumber="43" useFirstPageNumber="1" horizontalDpi="600" verticalDpi="600" orientation="portrait" paperSize="9" scale="60" r:id="rId2"/>
  <headerFooter>
    <oddFooter>&amp;LCBGVLXD T9/2020-trang &amp;P</oddFooter>
  </headerFooter>
  <drawing r:id="rId1"/>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49</v>
      </c>
    </row>
    <row r="2" ht="14.25" thickBot="1">
      <c r="A2" s="1" t="s">
        <v>62</v>
      </c>
    </row>
    <row r="3" spans="1:3" ht="13.5" thickBot="1">
      <c r="A3" s="3" t="s">
        <v>63</v>
      </c>
      <c r="C3" s="4" t="s">
        <v>79</v>
      </c>
    </row>
    <row r="4" ht="12.75">
      <c r="A4" s="3">
        <v>3</v>
      </c>
    </row>
    <row r="6" ht="13.5" thickBot="1"/>
    <row r="7" ht="12.75">
      <c r="A7" s="5" t="s">
        <v>144</v>
      </c>
    </row>
    <row r="8" ht="12.75">
      <c r="A8" s="6" t="s">
        <v>145</v>
      </c>
    </row>
    <row r="9" ht="12.75">
      <c r="A9" s="7" t="s">
        <v>166</v>
      </c>
    </row>
    <row r="10" ht="12.75">
      <c r="A10" s="6" t="s">
        <v>167</v>
      </c>
    </row>
    <row r="11" ht="13.5" thickBot="1">
      <c r="A11" s="8" t="s">
        <v>168</v>
      </c>
    </row>
    <row r="13" ht="13.5" thickBot="1"/>
    <row r="14" ht="13.5" thickBot="1">
      <c r="A14" s="4" t="s">
        <v>169</v>
      </c>
    </row>
    <row r="16" ht="13.5" thickBot="1"/>
    <row r="17" ht="13.5" thickBot="1">
      <c r="C17" s="4" t="s">
        <v>170</v>
      </c>
    </row>
    <row r="20" ht="12.75">
      <c r="A20" s="9" t="s">
        <v>41</v>
      </c>
    </row>
    <row r="26" ht="13.5" thickBot="1">
      <c r="C26" s="10" t="s">
        <v>42</v>
      </c>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62"/>
  <sheetViews>
    <sheetView showGridLines="0" view="pageBreakPreview" zoomScaleNormal="80" zoomScaleSheetLayoutView="100" zoomScalePageLayoutView="0" workbookViewId="0" topLeftCell="A1">
      <selection activeCell="A2" sqref="A2:F2"/>
    </sheetView>
  </sheetViews>
  <sheetFormatPr defaultColWidth="8.796875" defaultRowHeight="15"/>
  <cols>
    <col min="1" max="1" width="5.69921875" style="92" customWidth="1"/>
    <col min="2" max="2" width="33.8984375" style="92" customWidth="1"/>
    <col min="3" max="3" width="64.8984375" style="92" customWidth="1"/>
    <col min="4" max="5" width="16.5" style="92" customWidth="1"/>
    <col min="6" max="6" width="15.3984375" style="92" customWidth="1"/>
    <col min="7" max="7" width="12.19921875" style="92" customWidth="1"/>
    <col min="8" max="16384" width="9" style="92" customWidth="1"/>
  </cols>
  <sheetData>
    <row r="1" spans="1:6" ht="19.5">
      <c r="A1" s="1252" t="s">
        <v>563</v>
      </c>
      <c r="B1" s="1252"/>
      <c r="C1" s="1253"/>
      <c r="D1" s="1253"/>
      <c r="E1" s="1253"/>
      <c r="F1" s="1253"/>
    </row>
    <row r="2" spans="1:6" ht="19.5">
      <c r="A2" s="1254" t="s">
        <v>2177</v>
      </c>
      <c r="B2" s="1254"/>
      <c r="C2" s="1255"/>
      <c r="D2" s="1255"/>
      <c r="E2" s="1255"/>
      <c r="F2" s="1255"/>
    </row>
    <row r="3" spans="1:6" ht="19.5">
      <c r="A3" s="93"/>
      <c r="B3" s="93"/>
      <c r="C3" s="93"/>
      <c r="D3" s="93"/>
      <c r="E3" s="93"/>
      <c r="F3" s="93"/>
    </row>
    <row r="4" spans="1:6" ht="62.25" customHeight="1">
      <c r="A4" s="741" t="s">
        <v>571</v>
      </c>
      <c r="B4" s="741" t="s">
        <v>1681</v>
      </c>
      <c r="C4" s="741" t="s">
        <v>1682</v>
      </c>
      <c r="D4" s="741" t="s">
        <v>568</v>
      </c>
      <c r="E4" s="730" t="s">
        <v>1743</v>
      </c>
      <c r="F4" s="729" t="s">
        <v>1744</v>
      </c>
    </row>
    <row r="5" spans="1:6" ht="43.5" customHeight="1">
      <c r="A5" s="1249" t="s">
        <v>1844</v>
      </c>
      <c r="B5" s="1250"/>
      <c r="C5" s="1250"/>
      <c r="D5" s="1250"/>
      <c r="E5" s="1250"/>
      <c r="F5" s="1251"/>
    </row>
    <row r="6" spans="1:7" ht="33" customHeight="1">
      <c r="A6" s="1256">
        <v>1</v>
      </c>
      <c r="B6" s="1256" t="s">
        <v>1683</v>
      </c>
      <c r="C6" s="171" t="s">
        <v>1690</v>
      </c>
      <c r="D6" s="770" t="s">
        <v>536</v>
      </c>
      <c r="E6" s="733">
        <v>800000</v>
      </c>
      <c r="F6" s="733">
        <f>750000*0.92</f>
        <v>690000</v>
      </c>
      <c r="G6" s="769"/>
    </row>
    <row r="7" spans="1:6" ht="26.25" customHeight="1">
      <c r="A7" s="1176"/>
      <c r="B7" s="1176"/>
      <c r="C7" s="171" t="s">
        <v>1689</v>
      </c>
      <c r="D7" s="770" t="s">
        <v>536</v>
      </c>
      <c r="E7" s="733">
        <v>360000</v>
      </c>
      <c r="F7" s="733">
        <f>300000*0.9</f>
        <v>270000</v>
      </c>
    </row>
    <row r="8" spans="1:6" ht="27" customHeight="1">
      <c r="A8" s="1176"/>
      <c r="B8" s="1176"/>
      <c r="C8" s="171" t="s">
        <v>1747</v>
      </c>
      <c r="D8" s="770" t="s">
        <v>536</v>
      </c>
      <c r="E8" s="733">
        <v>50000</v>
      </c>
      <c r="F8" s="733">
        <f>47000*0.9</f>
        <v>42300</v>
      </c>
    </row>
    <row r="9" spans="1:6" ht="28.5" customHeight="1">
      <c r="A9" s="1176"/>
      <c r="B9" s="1176"/>
      <c r="C9" s="171" t="s">
        <v>1748</v>
      </c>
      <c r="D9" s="770" t="s">
        <v>1749</v>
      </c>
      <c r="E9" s="733">
        <v>50000</v>
      </c>
      <c r="F9" s="733">
        <f>46000*0.9</f>
        <v>41400</v>
      </c>
    </row>
    <row r="10" spans="1:6" ht="37.5" customHeight="1">
      <c r="A10" s="1176"/>
      <c r="B10" s="1176"/>
      <c r="C10" s="171" t="s">
        <v>1717</v>
      </c>
      <c r="D10" s="770" t="s">
        <v>1749</v>
      </c>
      <c r="E10" s="733">
        <v>450000</v>
      </c>
      <c r="F10" s="733">
        <f>410000*0.9</f>
        <v>369000</v>
      </c>
    </row>
    <row r="11" spans="1:6" ht="45.75" customHeight="1">
      <c r="A11" s="1176"/>
      <c r="B11" s="1176"/>
      <c r="C11" s="732" t="s">
        <v>1718</v>
      </c>
      <c r="D11" s="770" t="s">
        <v>1749</v>
      </c>
      <c r="E11" s="733">
        <v>880000</v>
      </c>
      <c r="F11" s="733">
        <f>800000*0.95</f>
        <v>760000</v>
      </c>
    </row>
    <row r="12" spans="1:6" ht="23.25" customHeight="1">
      <c r="A12" s="1033"/>
      <c r="B12" s="1033"/>
      <c r="C12" s="171" t="s">
        <v>1691</v>
      </c>
      <c r="D12" s="770" t="s">
        <v>1749</v>
      </c>
      <c r="E12" s="733">
        <v>300000</v>
      </c>
      <c r="F12" s="733">
        <f>280000*0.9</f>
        <v>252000</v>
      </c>
    </row>
    <row r="13" spans="1:6" ht="45.75" customHeight="1">
      <c r="A13" s="1155"/>
      <c r="B13" s="1155"/>
      <c r="C13" s="171" t="s">
        <v>1706</v>
      </c>
      <c r="D13" s="770" t="s">
        <v>536</v>
      </c>
      <c r="E13" s="733">
        <v>440000</v>
      </c>
      <c r="F13" s="733">
        <f>425000*0.9</f>
        <v>382500</v>
      </c>
    </row>
    <row r="14" spans="1:6" ht="27.75" customHeight="1">
      <c r="A14" s="719">
        <v>2</v>
      </c>
      <c r="B14" s="718" t="s">
        <v>1719</v>
      </c>
      <c r="C14" s="725" t="s">
        <v>1720</v>
      </c>
      <c r="D14" s="718" t="s">
        <v>537</v>
      </c>
      <c r="E14" s="745">
        <v>499200</v>
      </c>
      <c r="F14" s="745">
        <v>416000</v>
      </c>
    </row>
    <row r="15" spans="1:6" ht="42" customHeight="1">
      <c r="A15" s="719">
        <f>A14+1</f>
        <v>3</v>
      </c>
      <c r="B15" s="718" t="s">
        <v>1684</v>
      </c>
      <c r="C15" s="717" t="s">
        <v>1688</v>
      </c>
      <c r="D15" s="718" t="s">
        <v>1723</v>
      </c>
      <c r="E15" s="745">
        <v>300000</v>
      </c>
      <c r="F15" s="745">
        <v>150000</v>
      </c>
    </row>
    <row r="16" spans="1:6" ht="30" customHeight="1">
      <c r="A16" s="719">
        <f aca="true" t="shared" si="0" ref="A16:A26">A15+1</f>
        <v>4</v>
      </c>
      <c r="B16" s="718" t="s">
        <v>1685</v>
      </c>
      <c r="C16" s="717" t="s">
        <v>1688</v>
      </c>
      <c r="D16" s="718" t="s">
        <v>536</v>
      </c>
      <c r="E16" s="745">
        <v>450000</v>
      </c>
      <c r="F16" s="745">
        <v>100000</v>
      </c>
    </row>
    <row r="17" spans="1:6" ht="27.75" customHeight="1">
      <c r="A17" s="719">
        <f t="shared" si="0"/>
        <v>5</v>
      </c>
      <c r="B17" s="718" t="s">
        <v>1686</v>
      </c>
      <c r="C17" s="717" t="s">
        <v>1687</v>
      </c>
      <c r="D17" s="718" t="s">
        <v>536</v>
      </c>
      <c r="E17" s="745">
        <v>200000</v>
      </c>
      <c r="F17" s="745">
        <v>160000</v>
      </c>
    </row>
    <row r="18" spans="1:6" ht="40.5" customHeight="1">
      <c r="A18" s="719">
        <f t="shared" si="0"/>
        <v>6</v>
      </c>
      <c r="B18" s="718" t="s">
        <v>1724</v>
      </c>
      <c r="C18" s="717" t="s">
        <v>1721</v>
      </c>
      <c r="D18" s="718" t="s">
        <v>537</v>
      </c>
      <c r="E18" s="745">
        <v>200000</v>
      </c>
      <c r="F18" s="745">
        <v>90000</v>
      </c>
    </row>
    <row r="19" spans="1:6" ht="28.5" customHeight="1">
      <c r="A19" s="719">
        <f t="shared" si="0"/>
        <v>7</v>
      </c>
      <c r="B19" s="718" t="s">
        <v>1692</v>
      </c>
      <c r="C19" s="717" t="s">
        <v>1693</v>
      </c>
      <c r="D19" s="718" t="s">
        <v>536</v>
      </c>
      <c r="E19" s="746">
        <v>200000</v>
      </c>
      <c r="F19" s="746">
        <v>130000</v>
      </c>
    </row>
    <row r="20" spans="1:6" ht="28.5" customHeight="1">
      <c r="A20" s="802">
        <f t="shared" si="0"/>
        <v>8</v>
      </c>
      <c r="B20" s="779" t="s">
        <v>1694</v>
      </c>
      <c r="C20" s="717" t="s">
        <v>1695</v>
      </c>
      <c r="D20" s="779" t="s">
        <v>536</v>
      </c>
      <c r="E20" s="746">
        <v>200000</v>
      </c>
      <c r="F20" s="746">
        <v>80000</v>
      </c>
    </row>
    <row r="21" spans="1:6" ht="42" customHeight="1">
      <c r="A21" s="719">
        <f t="shared" si="0"/>
        <v>9</v>
      </c>
      <c r="B21" s="718" t="s">
        <v>1696</v>
      </c>
      <c r="C21" s="717" t="s">
        <v>1697</v>
      </c>
      <c r="D21" s="718" t="s">
        <v>536</v>
      </c>
      <c r="E21" s="745">
        <v>200000</v>
      </c>
      <c r="F21" s="745">
        <v>80000</v>
      </c>
    </row>
    <row r="22" spans="1:6" ht="29.25" customHeight="1">
      <c r="A22" s="719">
        <f t="shared" si="0"/>
        <v>10</v>
      </c>
      <c r="B22" s="718" t="s">
        <v>1698</v>
      </c>
      <c r="C22" s="717" t="s">
        <v>1699</v>
      </c>
      <c r="D22" s="718" t="s">
        <v>536</v>
      </c>
      <c r="E22" s="745">
        <v>50000</v>
      </c>
      <c r="F22" s="745">
        <v>50000</v>
      </c>
    </row>
    <row r="23" spans="1:6" ht="29.25" customHeight="1">
      <c r="A23" s="719">
        <f t="shared" si="0"/>
        <v>11</v>
      </c>
      <c r="B23" s="718" t="s">
        <v>1722</v>
      </c>
      <c r="C23" s="717" t="s">
        <v>1725</v>
      </c>
      <c r="D23" s="718" t="s">
        <v>537</v>
      </c>
      <c r="E23" s="745">
        <v>200000</v>
      </c>
      <c r="F23" s="745">
        <v>20000</v>
      </c>
    </row>
    <row r="24" spans="1:6" ht="33" customHeight="1">
      <c r="A24" s="719">
        <f t="shared" si="0"/>
        <v>12</v>
      </c>
      <c r="B24" s="718" t="s">
        <v>1700</v>
      </c>
      <c r="C24" s="717" t="s">
        <v>1726</v>
      </c>
      <c r="D24" s="718" t="s">
        <v>536</v>
      </c>
      <c r="E24" s="745">
        <v>80000</v>
      </c>
      <c r="F24" s="745">
        <v>70000</v>
      </c>
    </row>
    <row r="25" spans="1:6" ht="33" customHeight="1">
      <c r="A25" s="719">
        <f t="shared" si="0"/>
        <v>13</v>
      </c>
      <c r="B25" s="718" t="s">
        <v>1701</v>
      </c>
      <c r="C25" s="717" t="s">
        <v>1726</v>
      </c>
      <c r="D25" s="718" t="s">
        <v>536</v>
      </c>
      <c r="E25" s="745">
        <v>150000</v>
      </c>
      <c r="F25" s="745">
        <v>78000</v>
      </c>
    </row>
    <row r="26" spans="1:6" ht="27" customHeight="1">
      <c r="A26" s="719">
        <f t="shared" si="0"/>
        <v>14</v>
      </c>
      <c r="B26" s="718" t="s">
        <v>1702</v>
      </c>
      <c r="C26" s="717" t="s">
        <v>1703</v>
      </c>
      <c r="D26" s="718" t="s">
        <v>536</v>
      </c>
      <c r="E26" s="745">
        <v>70000</v>
      </c>
      <c r="F26" s="745">
        <v>16000</v>
      </c>
    </row>
    <row r="27" spans="1:6" ht="27" customHeight="1">
      <c r="A27" s="719">
        <v>15</v>
      </c>
      <c r="B27" s="718" t="s">
        <v>1704</v>
      </c>
      <c r="C27" s="717" t="s">
        <v>1705</v>
      </c>
      <c r="D27" s="718" t="s">
        <v>536</v>
      </c>
      <c r="E27" s="745">
        <v>100000</v>
      </c>
      <c r="F27" s="745">
        <v>32000</v>
      </c>
    </row>
    <row r="28" spans="1:6" ht="39.75" customHeight="1">
      <c r="A28" s="719">
        <v>16</v>
      </c>
      <c r="B28" s="718" t="s">
        <v>1845</v>
      </c>
      <c r="C28" s="717" t="s">
        <v>1846</v>
      </c>
      <c r="D28" s="718" t="s">
        <v>536</v>
      </c>
      <c r="E28" s="745">
        <v>100000</v>
      </c>
      <c r="F28" s="745">
        <v>80000</v>
      </c>
    </row>
    <row r="29" spans="1:6" ht="44.25" customHeight="1">
      <c r="A29" s="1249" t="s">
        <v>1847</v>
      </c>
      <c r="B29" s="1250"/>
      <c r="C29" s="1250"/>
      <c r="D29" s="1250"/>
      <c r="E29" s="1250"/>
      <c r="F29" s="1251"/>
    </row>
    <row r="30" spans="1:6" ht="56.25" customHeight="1">
      <c r="A30" s="722">
        <v>1</v>
      </c>
      <c r="B30" s="718" t="s">
        <v>1707</v>
      </c>
      <c r="C30" s="717" t="s">
        <v>1848</v>
      </c>
      <c r="D30" s="718" t="s">
        <v>536</v>
      </c>
      <c r="E30" s="745">
        <v>920000</v>
      </c>
      <c r="F30" s="745">
        <v>920000</v>
      </c>
    </row>
    <row r="31" spans="1:6" ht="28.5" customHeight="1">
      <c r="A31" s="723">
        <v>2</v>
      </c>
      <c r="B31" s="718" t="s">
        <v>1708</v>
      </c>
      <c r="C31" s="717" t="s">
        <v>1709</v>
      </c>
      <c r="D31" s="718" t="s">
        <v>536</v>
      </c>
      <c r="E31" s="745">
        <v>150000</v>
      </c>
      <c r="F31" s="745">
        <v>57189</v>
      </c>
    </row>
    <row r="32" spans="1:6" ht="41.25" customHeight="1">
      <c r="A32" s="1249" t="s">
        <v>1913</v>
      </c>
      <c r="B32" s="1250"/>
      <c r="C32" s="1250"/>
      <c r="D32" s="1250"/>
      <c r="E32" s="1250"/>
      <c r="F32" s="1251"/>
    </row>
    <row r="33" spans="1:6" ht="28.5" customHeight="1">
      <c r="A33" s="724">
        <v>1</v>
      </c>
      <c r="B33" s="718" t="s">
        <v>1710</v>
      </c>
      <c r="C33" s="721" t="s">
        <v>1712</v>
      </c>
      <c r="D33" s="718" t="s">
        <v>536</v>
      </c>
      <c r="E33" s="731">
        <v>100000</v>
      </c>
      <c r="F33" s="720">
        <v>66182</v>
      </c>
    </row>
    <row r="34" spans="1:6" ht="27.75" customHeight="1">
      <c r="A34" s="91">
        <v>2</v>
      </c>
      <c r="B34" s="718" t="s">
        <v>1711</v>
      </c>
      <c r="C34" s="721" t="s">
        <v>1713</v>
      </c>
      <c r="D34" s="718" t="s">
        <v>536</v>
      </c>
      <c r="E34" s="731">
        <v>100000</v>
      </c>
      <c r="F34" s="720">
        <v>70909</v>
      </c>
    </row>
    <row r="35" spans="1:6" ht="19.5">
      <c r="A35" s="94"/>
      <c r="B35" s="94"/>
      <c r="C35" s="95"/>
      <c r="D35" s="95"/>
      <c r="E35" s="95"/>
      <c r="F35" s="96"/>
    </row>
    <row r="47" spans="3:5" ht="21">
      <c r="C47" s="97"/>
      <c r="D47" s="97"/>
      <c r="E47" s="97"/>
    </row>
    <row r="56" spans="3:5" ht="19.5">
      <c r="C56" s="98"/>
      <c r="D56" s="98"/>
      <c r="E56" s="98"/>
    </row>
    <row r="58" spans="3:5" ht="18" customHeight="1">
      <c r="C58" s="97"/>
      <c r="D58" s="97"/>
      <c r="E58" s="97"/>
    </row>
    <row r="59" ht="18" customHeight="1"/>
    <row r="62" spans="3:5" ht="21">
      <c r="C62" s="97"/>
      <c r="D62" s="97"/>
      <c r="E62" s="97"/>
    </row>
    <row r="198" ht="45" customHeight="1"/>
    <row r="522" ht="24.75" customHeight="1"/>
    <row r="523" ht="22.5" customHeight="1"/>
    <row r="1101" ht="18" customHeight="1"/>
    <row r="1127" ht="33.75" customHeight="1"/>
    <row r="1128" ht="35.25" customHeight="1"/>
  </sheetData>
  <sheetProtection/>
  <mergeCells count="7">
    <mergeCell ref="A32:F32"/>
    <mergeCell ref="A1:F1"/>
    <mergeCell ref="A2:F2"/>
    <mergeCell ref="A5:F5"/>
    <mergeCell ref="A29:F29"/>
    <mergeCell ref="B6:B13"/>
    <mergeCell ref="A6:A13"/>
  </mergeCells>
  <printOptions/>
  <pageMargins left="0.56496063" right="0.06496063" top="0.86" bottom="0.748031496062992" header="0.31496062992126" footer="0.31496062992126"/>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F49"/>
  <sheetViews>
    <sheetView showGridLines="0" tabSelected="1" view="pageBreakPreview" zoomScaleNormal="80" zoomScaleSheetLayoutView="100" zoomScalePageLayoutView="0" workbookViewId="0" topLeftCell="A1">
      <selection activeCell="A2" sqref="A2:F2"/>
    </sheetView>
  </sheetViews>
  <sheetFormatPr defaultColWidth="8.796875" defaultRowHeight="15"/>
  <cols>
    <col min="1" max="1" width="5.69921875" style="92" customWidth="1"/>
    <col min="2" max="2" width="14.3984375" style="92" customWidth="1"/>
    <col min="3" max="3" width="31.69921875" style="92" customWidth="1"/>
    <col min="4" max="4" width="13.8984375" style="92" customWidth="1"/>
    <col min="5" max="5" width="51.19921875" style="92" customWidth="1"/>
    <col min="6" max="6" width="43.09765625" style="92" customWidth="1"/>
    <col min="7" max="16384" width="9" style="92" customWidth="1"/>
  </cols>
  <sheetData>
    <row r="1" spans="1:6" ht="19.5">
      <c r="A1" s="1252" t="s">
        <v>564</v>
      </c>
      <c r="B1" s="1252"/>
      <c r="C1" s="1253"/>
      <c r="D1" s="1253"/>
      <c r="E1" s="1253"/>
      <c r="F1" s="1253"/>
    </row>
    <row r="2" spans="1:6" ht="19.5" customHeight="1">
      <c r="A2" s="1254" t="s">
        <v>2178</v>
      </c>
      <c r="B2" s="1254"/>
      <c r="C2" s="1255"/>
      <c r="D2" s="1255"/>
      <c r="E2" s="1255"/>
      <c r="F2" s="1255"/>
    </row>
    <row r="3" spans="1:6" ht="19.5">
      <c r="A3" s="93"/>
      <c r="B3" s="93"/>
      <c r="C3" s="93"/>
      <c r="D3" s="93"/>
      <c r="E3" s="93"/>
      <c r="F3" s="93"/>
    </row>
    <row r="4" spans="1:6" ht="19.5">
      <c r="A4" s="728" t="s">
        <v>571</v>
      </c>
      <c r="B4" s="728" t="s">
        <v>199</v>
      </c>
      <c r="C4" s="728" t="s">
        <v>565</v>
      </c>
      <c r="D4" s="728" t="s">
        <v>568</v>
      </c>
      <c r="E4" s="728" t="s">
        <v>566</v>
      </c>
      <c r="F4" s="728" t="s">
        <v>25</v>
      </c>
    </row>
    <row r="5" spans="1:6" ht="19.5" customHeight="1">
      <c r="A5" s="1257">
        <v>1</v>
      </c>
      <c r="B5" s="1257" t="s">
        <v>572</v>
      </c>
      <c r="C5" s="1257" t="s">
        <v>567</v>
      </c>
      <c r="D5" s="100" t="s">
        <v>569</v>
      </c>
      <c r="E5" s="1258" t="s">
        <v>595</v>
      </c>
      <c r="F5" s="1266" t="s">
        <v>573</v>
      </c>
    </row>
    <row r="6" spans="1:6" ht="19.5" customHeight="1">
      <c r="A6" s="1257"/>
      <c r="B6" s="1257"/>
      <c r="C6" s="1257"/>
      <c r="D6" s="91" t="s">
        <v>570</v>
      </c>
      <c r="E6" s="1259"/>
      <c r="F6" s="1267"/>
    </row>
    <row r="7" spans="1:6" ht="39.75" customHeight="1">
      <c r="A7" s="1257">
        <v>2</v>
      </c>
      <c r="B7" s="1257" t="s">
        <v>575</v>
      </c>
      <c r="C7" s="91" t="s">
        <v>574</v>
      </c>
      <c r="D7" s="100" t="s">
        <v>569</v>
      </c>
      <c r="E7" s="170" t="s">
        <v>596</v>
      </c>
      <c r="F7" s="171" t="s">
        <v>590</v>
      </c>
    </row>
    <row r="8" spans="1:6" ht="37.5" customHeight="1">
      <c r="A8" s="1257"/>
      <c r="B8" s="1257"/>
      <c r="C8" s="91" t="s">
        <v>576</v>
      </c>
      <c r="D8" s="91" t="s">
        <v>570</v>
      </c>
      <c r="E8" s="172" t="s">
        <v>597</v>
      </c>
      <c r="F8" s="171" t="s">
        <v>591</v>
      </c>
    </row>
    <row r="9" spans="1:6" ht="30.75" customHeight="1">
      <c r="A9" s="1257">
        <v>3</v>
      </c>
      <c r="B9" s="1257" t="s">
        <v>577</v>
      </c>
      <c r="C9" s="1257" t="s">
        <v>578</v>
      </c>
      <c r="D9" s="100" t="s">
        <v>569</v>
      </c>
      <c r="E9" s="1264" t="s">
        <v>598</v>
      </c>
      <c r="F9" s="1262" t="s">
        <v>590</v>
      </c>
    </row>
    <row r="10" spans="1:6" ht="25.5" customHeight="1">
      <c r="A10" s="1257"/>
      <c r="B10" s="1257"/>
      <c r="C10" s="1257"/>
      <c r="D10" s="91" t="s">
        <v>570</v>
      </c>
      <c r="E10" s="1265"/>
      <c r="F10" s="1263"/>
    </row>
    <row r="11" spans="1:6" ht="19.5" customHeight="1">
      <c r="A11" s="1257">
        <v>4</v>
      </c>
      <c r="B11" s="1257" t="s">
        <v>579</v>
      </c>
      <c r="C11" s="1257" t="s">
        <v>580</v>
      </c>
      <c r="D11" s="100" t="s">
        <v>569</v>
      </c>
      <c r="E11" s="1258" t="s">
        <v>599</v>
      </c>
      <c r="F11" s="1262" t="s">
        <v>590</v>
      </c>
    </row>
    <row r="12" spans="1:6" ht="19.5" customHeight="1">
      <c r="A12" s="1257"/>
      <c r="B12" s="1257"/>
      <c r="C12" s="1257"/>
      <c r="D12" s="91" t="s">
        <v>570</v>
      </c>
      <c r="E12" s="1259"/>
      <c r="F12" s="1263"/>
    </row>
    <row r="13" spans="1:6" ht="39" customHeight="1">
      <c r="A13" s="1257">
        <v>5</v>
      </c>
      <c r="B13" s="1257" t="s">
        <v>581</v>
      </c>
      <c r="C13" s="91" t="s">
        <v>583</v>
      </c>
      <c r="D13" s="100" t="s">
        <v>569</v>
      </c>
      <c r="E13" s="173" t="s">
        <v>600</v>
      </c>
      <c r="F13" s="1262" t="s">
        <v>590</v>
      </c>
    </row>
    <row r="14" spans="1:6" ht="37.5">
      <c r="A14" s="1257"/>
      <c r="B14" s="1257"/>
      <c r="C14" s="91" t="s">
        <v>582</v>
      </c>
      <c r="D14" s="91" t="s">
        <v>570</v>
      </c>
      <c r="E14" s="173" t="s">
        <v>600</v>
      </c>
      <c r="F14" s="1263"/>
    </row>
    <row r="15" spans="1:6" ht="19.5" customHeight="1">
      <c r="A15" s="1257">
        <v>6</v>
      </c>
      <c r="B15" s="1257" t="s">
        <v>584</v>
      </c>
      <c r="C15" s="1257" t="s">
        <v>585</v>
      </c>
      <c r="D15" s="100" t="s">
        <v>569</v>
      </c>
      <c r="E15" s="1258" t="s">
        <v>601</v>
      </c>
      <c r="F15" s="1260" t="s">
        <v>605</v>
      </c>
    </row>
    <row r="16" spans="1:6" ht="19.5" customHeight="1">
      <c r="A16" s="1257"/>
      <c r="B16" s="1257"/>
      <c r="C16" s="1257"/>
      <c r="D16" s="91" t="s">
        <v>570</v>
      </c>
      <c r="E16" s="1259"/>
      <c r="F16" s="1260"/>
    </row>
    <row r="17" spans="1:6" ht="30" customHeight="1">
      <c r="A17" s="1257">
        <v>7</v>
      </c>
      <c r="B17" s="1261" t="s">
        <v>539</v>
      </c>
      <c r="C17" s="1257" t="s">
        <v>586</v>
      </c>
      <c r="D17" s="100" t="s">
        <v>569</v>
      </c>
      <c r="E17" s="1258" t="s">
        <v>603</v>
      </c>
      <c r="F17" s="1260" t="s">
        <v>592</v>
      </c>
    </row>
    <row r="18" spans="1:6" ht="30" customHeight="1">
      <c r="A18" s="1257"/>
      <c r="B18" s="1261"/>
      <c r="C18" s="1257"/>
      <c r="D18" s="91" t="s">
        <v>570</v>
      </c>
      <c r="E18" s="1259"/>
      <c r="F18" s="1260"/>
    </row>
    <row r="19" spans="1:6" ht="45" customHeight="1">
      <c r="A19" s="91">
        <v>8</v>
      </c>
      <c r="B19" s="91" t="s">
        <v>587</v>
      </c>
      <c r="C19" s="99" t="s">
        <v>602</v>
      </c>
      <c r="D19" s="100" t="s">
        <v>569</v>
      </c>
      <c r="E19" s="171" t="s">
        <v>604</v>
      </c>
      <c r="F19" s="171" t="s">
        <v>593</v>
      </c>
    </row>
    <row r="20" spans="1:6" ht="27.75" customHeight="1">
      <c r="A20" s="1257">
        <v>9</v>
      </c>
      <c r="B20" s="1257" t="s">
        <v>588</v>
      </c>
      <c r="C20" s="1257" t="s">
        <v>589</v>
      </c>
      <c r="D20" s="100" t="s">
        <v>569</v>
      </c>
      <c r="E20" s="1258" t="s">
        <v>606</v>
      </c>
      <c r="F20" s="1260" t="s">
        <v>594</v>
      </c>
    </row>
    <row r="21" spans="1:6" ht="27.75" customHeight="1">
      <c r="A21" s="1257"/>
      <c r="B21" s="1257"/>
      <c r="C21" s="1257"/>
      <c r="D21" s="91" t="s">
        <v>570</v>
      </c>
      <c r="E21" s="1259"/>
      <c r="F21" s="1260"/>
    </row>
    <row r="22" spans="1:6" ht="19.5">
      <c r="A22" s="94"/>
      <c r="B22" s="94"/>
      <c r="C22" s="95"/>
      <c r="D22" s="95"/>
      <c r="E22" s="96"/>
      <c r="F22" s="96"/>
    </row>
    <row r="34" spans="3:4" ht="21">
      <c r="C34" s="97"/>
      <c r="D34" s="97"/>
    </row>
    <row r="43" spans="3:4" ht="19.5">
      <c r="C43" s="98"/>
      <c r="D43" s="98"/>
    </row>
    <row r="45" spans="3:4" ht="18" customHeight="1">
      <c r="C45" s="97"/>
      <c r="D45" s="97"/>
    </row>
    <row r="46" ht="18" customHeight="1"/>
    <row r="49" spans="3:4" ht="21">
      <c r="C49" s="97"/>
      <c r="D49" s="97"/>
    </row>
    <row r="185" ht="45" customHeight="1"/>
    <row r="509" ht="24.75" customHeight="1"/>
    <row r="510" ht="22.5" customHeight="1"/>
    <row r="1088" ht="18" customHeight="1"/>
    <row r="1114" ht="33.75" customHeight="1"/>
    <row r="1115" ht="35.25" customHeight="1"/>
  </sheetData>
  <sheetProtection/>
  <mergeCells count="37">
    <mergeCell ref="A1:F1"/>
    <mergeCell ref="A2:F2"/>
    <mergeCell ref="A5:A6"/>
    <mergeCell ref="B5:B6"/>
    <mergeCell ref="C5:C6"/>
    <mergeCell ref="E5:E6"/>
    <mergeCell ref="F5:F6"/>
    <mergeCell ref="A7:A8"/>
    <mergeCell ref="B7:B8"/>
    <mergeCell ref="A9:A10"/>
    <mergeCell ref="B9:B10"/>
    <mergeCell ref="C9:C10"/>
    <mergeCell ref="E9:E10"/>
    <mergeCell ref="F9:F10"/>
    <mergeCell ref="A11:A12"/>
    <mergeCell ref="B11:B12"/>
    <mergeCell ref="C11:C12"/>
    <mergeCell ref="E11:E12"/>
    <mergeCell ref="F11:F12"/>
    <mergeCell ref="F17:F18"/>
    <mergeCell ref="A13:A14"/>
    <mergeCell ref="B13:B14"/>
    <mergeCell ref="A15:A16"/>
    <mergeCell ref="B15:B16"/>
    <mergeCell ref="C15:C16"/>
    <mergeCell ref="E15:E16"/>
    <mergeCell ref="F13:F14"/>
    <mergeCell ref="A20:A21"/>
    <mergeCell ref="B20:B21"/>
    <mergeCell ref="C20:C21"/>
    <mergeCell ref="E20:E21"/>
    <mergeCell ref="F20:F21"/>
    <mergeCell ref="F15:F16"/>
    <mergeCell ref="A17:A18"/>
    <mergeCell ref="B17:B18"/>
    <mergeCell ref="C17:C18"/>
    <mergeCell ref="E17:E18"/>
  </mergeCells>
  <printOptions/>
  <pageMargins left="0.31496062992125984" right="0.31496062992125984" top="0.86"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Admin</cp:lastModifiedBy>
  <cp:lastPrinted>2020-10-09T02:37:14Z</cp:lastPrinted>
  <dcterms:created xsi:type="dcterms:W3CDTF">1999-11-01T22:34:33Z</dcterms:created>
  <dcterms:modified xsi:type="dcterms:W3CDTF">2020-10-15T03:04:07Z</dcterms:modified>
  <cp:category/>
  <cp:version/>
  <cp:contentType/>
  <cp:contentStatus/>
</cp:coreProperties>
</file>