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41" yWindow="150" windowWidth="11835" windowHeight="5550" tabRatio="599" activeTab="1"/>
  </bookViews>
  <sheets>
    <sheet name="Tinh VL dia phuong  " sheetId="1" r:id="rId1"/>
    <sheet name="LS TC-XD trung tam" sheetId="2" r:id="rId2"/>
    <sheet name="TB GVL Noi SX, KD" sheetId="3" r:id="rId3"/>
    <sheet name="NGI0JZM0" sheetId="4" state="hidden" r:id="rId4"/>
  </sheets>
  <externalReferences>
    <externalReference r:id="rId7"/>
    <externalReference r:id="rId8"/>
    <externalReference r:id="rId9"/>
    <externalReference r:id="rId10"/>
    <externalReference r:id="rId11"/>
    <externalReference r:id="rId12"/>
  </externalReferences>
  <definedNames>
    <definedName name="_bac3">12413</definedName>
    <definedName name="_bac4">13529</definedName>
    <definedName name="_bac5">15483</definedName>
    <definedName name="_hsm2">1.1289</definedName>
    <definedName name="_km03" localSheetId="1" hidden="1">{"'Sheet1'!$L$16"}</definedName>
    <definedName name="_km03" localSheetId="2" hidden="1">{"'Sheet1'!$L$16"}</definedName>
    <definedName name="_km03" hidden="1">{"'Sheet1'!$L$16"}</definedName>
    <definedName name="_Order1" hidden="1">255</definedName>
    <definedName name="_Order2" hidden="1">255</definedName>
    <definedName name="a1" hidden="1">{"'Sheet1'!$L$16"}</definedName>
    <definedName name="a129" hidden="1">{"Offgrid",#N/A,FALSE,"OFFGRID";"Region",#N/A,FALSE,"REGION";"Offgrid -2",#N/A,FALSE,"OFFGRID";"WTP",#N/A,FALSE,"WTP";"WTP -2",#N/A,FALSE,"WTP";"Project",#N/A,FALSE,"PROJECT";"Summary -2",#N/A,FALSE,"SUMMARY"}</definedName>
    <definedName name="a130" hidden="1">{"Offgrid",#N/A,FALSE,"OFFGRID";"Region",#N/A,FALSE,"REGION";"Offgrid -2",#N/A,FALSE,"OFFGRID";"WTP",#N/A,FALSE,"WTP";"WTP -2",#N/A,FALSE,"WTP";"Project",#N/A,FALSE,"PROJECT";"Summary -2",#N/A,FALSE,"SUMMARY"}</definedName>
    <definedName name="a16550">'[5]CT -THVLNC'!#REF!</definedName>
    <definedName name="aa" localSheetId="3" hidden="1">{"'Sheet1'!$L$16"}</definedName>
    <definedName name="anscount" hidden="1">1</definedName>
    <definedName name="AS2DocOpenMode" hidden="1">"AS2DocumentEdit"</definedName>
    <definedName name="asd" localSheetId="1">{"Book1","Dt tonghop.xls"}</definedName>
    <definedName name="asd" localSheetId="2">{"Book1","Dt tonghop.xls"}</definedName>
    <definedName name="asd">{"Book1","Dt tonghop.xls"}</definedName>
    <definedName name="ATGT" hidden="1">{"'Sheet1'!$L$16"}</definedName>
    <definedName name="bac3">12413</definedName>
    <definedName name="bac3.5">12971</definedName>
    <definedName name="bac3.7">13180</definedName>
    <definedName name="bac4">13529</definedName>
    <definedName name="bac4.5">14925</definedName>
    <definedName name="bac5">15483</definedName>
    <definedName name="ban2" hidden="1">{"'Sheet1'!$L$16"}</definedName>
    <definedName name="Bgiang" hidden="1">{"'Sheet1'!$L$16"}</definedName>
    <definedName name="bùc" localSheetId="1">{"Book1","Dt tonghop.xls"}</definedName>
    <definedName name="bùc" localSheetId="2">{"Book1","Dt tonghop.xls"}</definedName>
    <definedName name="bùc">{"Book1","Dt tonghop.xls"}</definedName>
    <definedName name="Bust" localSheetId="3">'NGI0JZM0'!$C$15</definedName>
    <definedName name="Button_26">"SOKTMAY1003_SOQUI_VND__List"</definedName>
    <definedName name="Button_28">"SOKTMAY1003_SOQUI_VND__List"</definedName>
    <definedName name="chitietbgiang2" hidden="1">{"'Sheet1'!$L$16"}</definedName>
    <definedName name="CLVC3">0.1</definedName>
    <definedName name="Continue" localSheetId="3">'NGI0JZM0'!$C$30</definedName>
    <definedName name="CT250">'[1]dongia (2)'!#REF!</definedName>
    <definedName name="CTCT1" hidden="1">{"'Sheet1'!$L$16"}</definedName>
    <definedName name="Dad" hidden="1">{"'Sheet1'!$L$16"}</definedName>
    <definedName name="do" localSheetId="1" hidden="1">{"'Sheet1'!$L$16"}</definedName>
    <definedName name="do" localSheetId="2" hidden="1">{"'Sheet1'!$L$16"}</definedName>
    <definedName name="do" hidden="1">{"'Sheet1'!$L$16"}</definedName>
    <definedName name="Document_array" localSheetId="1">{"Book1","SLL nen.xls"}</definedName>
    <definedName name="Document_array" localSheetId="3">{"Cuoc NHNN 2008.xls","Sheet1"}</definedName>
    <definedName name="Document_array" localSheetId="2">{"Book1","SLL nen.xls"}</definedName>
    <definedName name="Document_array">{"Book1","SLL nen.xls"}</definedName>
    <definedName name="Documents_array" localSheetId="3">'NGI0JZM0'!$B$2:$B$19</definedName>
    <definedName name="DSTD_Clear">[0]!DSTD_Clear</definedName>
    <definedName name="DSTD_Clear">[0]!DSTD_Clear</definedName>
    <definedName name="DSTD_Clear">[0]!DSTD_Clear</definedName>
    <definedName name="DSTD_Clear">[0]!DSTD_Clear</definedName>
    <definedName name="DSTD_Clear">[0]!DSTD_Clear</definedName>
    <definedName name="DSTD_Clear">[0]!DSTD_Clear</definedName>
    <definedName name="DSTD_Clear">[0]!DSTD_Clear</definedName>
    <definedName name="DSTD_Clear">[0]!DSTD_Clear</definedName>
    <definedName name="DSTD_Clear">[0]!DSTD_Clear</definedName>
    <definedName name="DSTD_Clear">[0]!DSTD_Clear</definedName>
    <definedName name="f5" hidden="1">{"'Sheet1'!$L$16"}</definedName>
    <definedName name="fbsdggdsf" localSheetId="1">{"DZ-TDTB2.XLS","Dcksat.xls"}</definedName>
    <definedName name="fbsdggdsf" localSheetId="2">{"DZ-TDTB2.XLS","Dcksat.xls"}</definedName>
    <definedName name="fbsdggdsf">{"DZ-TDTB2.XLS","Dcksat.xls"}</definedName>
    <definedName name="fff" localSheetId="1" hidden="1">{"'Sheet1'!$L$16"}</definedName>
    <definedName name="fff" localSheetId="3" hidden="1">{"'Sheet1'!$L$16"}</definedName>
    <definedName name="fff" localSheetId="2" hidden="1">{"'Sheet1'!$L$16"}</definedName>
    <definedName name="fff" localSheetId="0" hidden="1">{"'Sheet1'!$L$16"}</definedName>
    <definedName name="fff" hidden="1">{"'Sheet1'!$L$16"}</definedName>
    <definedName name="fg" hidden="1">{"'Sheet1'!$L$16"}</definedName>
    <definedName name="fsdfdsf" hidden="1">{"'Sheet1'!$L$16"}</definedName>
    <definedName name="g" localSheetId="1" hidden="1">{"'Sheet1'!$L$16"}</definedName>
    <definedName name="g" localSheetId="2" hidden="1">{"'Sheet1'!$L$16"}</definedName>
    <definedName name="g" hidden="1">{"'Sheet1'!$L$16"}</definedName>
    <definedName name="gkkjl" hidden="1">{"'Sheet1'!$L$16"}</definedName>
    <definedName name="Goi8" hidden="1">{"'Sheet1'!$L$16"}</definedName>
    <definedName name="h" localSheetId="1" hidden="1">{"'Sheet1'!$L$16"}</definedName>
    <definedName name="h" localSheetId="3" hidden="1">{"'Sheet1'!$L$16"}</definedName>
    <definedName name="h" localSheetId="2" hidden="1">{"'Sheet1'!$L$16"}</definedName>
    <definedName name="h" hidden="1">{"'Sheet1'!$L$16"}</definedName>
    <definedName name="h1" hidden="1">{"'Sheet1'!$L$16"}</definedName>
    <definedName name="H2">'[6]VL cap'!#REF!</definedName>
    <definedName name="H3">#REF!</definedName>
    <definedName name="hai" hidden="1">{"'Sheet1'!$L$16"}</definedName>
    <definedName name="Heä_soá_laép_xaø_H">1.7</definedName>
    <definedName name="Hello" localSheetId="3">'NGI0JZM0'!$A$33</definedName>
    <definedName name="hh1">'[4]XL4Poppy'!$C$9</definedName>
    <definedName name="hh2">'[4]XL4Poppy'!$A$15</definedName>
    <definedName name="hh3">'[4]XL4Poppy'!$C$27</definedName>
    <definedName name="hjjkl" hidden="1">{"'Sheet1'!$L$16"}</definedName>
    <definedName name="HSCT3">0.1</definedName>
    <definedName name="HSDN">2.5</definedName>
    <definedName name="hsnc_cau">1.626</definedName>
    <definedName name="hsnc_cau2">1.626</definedName>
    <definedName name="hsnc_d">1.6356</definedName>
    <definedName name="hsnc_d2">1.6356</definedName>
    <definedName name="hsvl2">1</definedName>
    <definedName name="htlm" hidden="1">{"'Sheet1'!$L$16"}</definedName>
    <definedName name="HTML_CodePage" hidden="1">950</definedName>
    <definedName name="HTML_Control" localSheetId="1" hidden="1">{"'Sheet1'!$L$16"}</definedName>
    <definedName name="HTML_Control" localSheetId="3" hidden="1">{"'Sheet1'!$L$16"}</definedName>
    <definedName name="HTML_Control" localSheetId="2" hidden="1">{"'Sheet1'!$L$16"}</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 hidden="1">{"'Sheet1'!$L$16"}</definedName>
    <definedName name="hu1" hidden="1">{"'Sheet1'!$L$16"}</definedName>
    <definedName name="hu2" hidden="1">{"'Sheet1'!$L$16"}</definedName>
    <definedName name="hu5" hidden="1">{"'Sheet1'!$L$16"}</definedName>
    <definedName name="hu6" hidden="1">{"'Sheet1'!$L$16"}</definedName>
    <definedName name="hung" hidden="1">{"'Sheet1'!$L$16"}</definedName>
    <definedName name="huy" localSheetId="1" hidden="1">{"'Sheet1'!$L$16"}</definedName>
    <definedName name="huy" localSheetId="3" hidden="1">{"'Sheet1'!$L$16"}</definedName>
    <definedName name="huy" localSheetId="2" hidden="1">{"'Sheet1'!$L$16"}</definedName>
    <definedName name="huy" localSheetId="0" hidden="1">{"'Sheet1'!$L$16"}</definedName>
    <definedName name="huy" hidden="1">{"'Sheet1'!$L$16"}</definedName>
    <definedName name="khla09" hidden="1">{"'Sheet1'!$L$16"}</definedName>
    <definedName name="khongtruotgia" hidden="1">{"'Sheet1'!$L$16"}</definedName>
    <definedName name="khvh09" hidden="1">{"'Sheet1'!$L$16"}</definedName>
    <definedName name="KHYt09" hidden="1">{"'Sheet1'!$L$16"}</definedName>
    <definedName name="km03" hidden="1">{"'Sheet1'!$L$16"}</definedName>
    <definedName name="ksbn" hidden="1">{"'Sheet1'!$L$16"}</definedName>
    <definedName name="kshn" hidden="1">{"'Sheet1'!$L$16"}</definedName>
    <definedName name="ksls" hidden="1">{"'Sheet1'!$L$16"}</definedName>
    <definedName name="Lan1" hidden="1">{"'Sheet1'!$L$16"}</definedName>
    <definedName name="LAN3" hidden="1">{"'Sheet1'!$L$16"}</definedName>
    <definedName name="langson" hidden="1">{"'Sheet1'!$L$16"}</definedName>
    <definedName name="limcount" hidden="1">1</definedName>
    <definedName name="M36" hidden="1">{"'Sheet1'!$L$16"}</definedName>
    <definedName name="mai" hidden="1">{"'Sheet1'!$L$16"}</definedName>
    <definedName name="MakeIt" localSheetId="3">'NGI0JZM0'!$A$15</definedName>
    <definedName name="mo" hidden="1">{"'Sheet1'!$L$16"}</definedName>
    <definedName name="moi" hidden="1">{"'Sheet1'!$L$16"}</definedName>
    <definedName name="Morning" localSheetId="3">'NGI0JZM0'!$A$33</definedName>
    <definedName name="nhfffd" localSheetId="1">{"DZ-TDTB2.XLS","Dcksat.xls"}</definedName>
    <definedName name="nhfffd" localSheetId="2">{"DZ-TDTB2.XLS","Dcksat.xls"}</definedName>
    <definedName name="nhfffd">{"DZ-TDTB2.XLS","Dcksat.xls"}</definedName>
    <definedName name="NSO2" hidden="1">{"'Sheet1'!$L$16"}</definedName>
    <definedName name="PA3" hidden="1">{"'Sheet1'!$L$16"}</definedName>
    <definedName name="PAIII_" hidden="1">{"'Sheet1'!$L$16"}</definedName>
    <definedName name="phu2" hidden="1">{"'Sheet1'!$L$16"}</definedName>
    <definedName name="PMS" hidden="1">{"'Sheet1'!$L$16"}</definedName>
    <definedName name="PtichDTL">[0]!PtichDTL</definedName>
    <definedName name="PtichDTL">[0]!PtichDTL</definedName>
    <definedName name="PtichDTL">[0]!PtichDTL</definedName>
    <definedName name="PtichDTL">[0]!PtichDTL</definedName>
    <definedName name="PtichDTL">[0]!PtichDTL</definedName>
    <definedName name="PtichDTL">[0]!PtichDTL</definedName>
    <definedName name="PtichDTL">[0]!PtichDTL</definedName>
    <definedName name="PtichDTL">[0]!PtichDTL</definedName>
    <definedName name="PtichDTL">[0]!PtichDTL</definedName>
    <definedName name="PtichDTL">[0]!PtichDTL</definedName>
    <definedName name="qa" hidden="1">{"'Sheet1'!$L$16"}</definedName>
    <definedName name="QQ" hidden="1">{"'Sheet1'!$L$16"}</definedName>
    <definedName name="rate">14000</definedName>
    <definedName name="sencount" hidden="1">2</definedName>
    <definedName name="T4" localSheetId="3">'[3]XL4Poppy'!$C$31</definedName>
    <definedName name="T4">'[2]XL4Poppy'!$C$31</definedName>
    <definedName name="tao" hidden="1">{"'Sheet1'!$L$16"}</definedName>
    <definedName name="TaxTV">10%</definedName>
    <definedName name="TaxXL">5%</definedName>
    <definedName name="td1" hidden="1">{"'Sheet1'!$L$16"}</definedName>
    <definedName name="Test5">'NGI0JZM0'!$C$11</definedName>
    <definedName name="TextRefCopyRangeCount" hidden="1">216</definedName>
    <definedName name="tha" hidden="1">{"'Sheet1'!$L$16"}</definedName>
    <definedName name="THKL" hidden="1">{"'Sheet1'!$L$16"}</definedName>
    <definedName name="TKYB">"TKYB"</definedName>
    <definedName name="ࡈTML_OBDlg2" hidden="1">TRUE</definedName>
    <definedName name="TO14" hidden="1">{"'Sheet1'!$L$16"}</definedName>
    <definedName name="tonghop" hidden="1">{"'Sheet1'!$L$16"}</definedName>
    <definedName name="Tru21" hidden="1">{"'Sheet1'!$L$16"}</definedName>
    <definedName name="tt3" hidden="1">{"'Sheet1'!$L$16"}</definedName>
    <definedName name="tuyennhanh" hidden="1">{"'Sheet1'!$L$16"}</definedName>
    <definedName name="VATM" hidden="1">{"'Sheet1'!$L$16"}</definedName>
    <definedName name="VC5" hidden="1">{"'Sheet1'!$L$16"}</definedName>
    <definedName name="vcbo1" hidden="1">{"'Sheet1'!$L$16"}</definedName>
    <definedName name="vcoto" hidden="1">{"'Sheet1'!$L$16"}</definedName>
    <definedName name="VH" hidden="1">{"'Sheet1'!$L$16"}</definedName>
    <definedName name="Viet" hidden="1">{"'Sheet1'!$L$16"}</definedName>
    <definedName name="vv" localSheetId="1" hidden="1">{"'Sheet1'!$L$16"}</definedName>
    <definedName name="vv" localSheetId="2" hidden="1">{"'Sheet1'!$L$16"}</definedName>
    <definedName name="vv" hidden="1">{"'Sheet1'!$L$16"}</definedName>
    <definedName name="XCCT">0.5</definedName>
    <definedName name="xls" hidden="1">{"'Sheet1'!$L$16"}</definedName>
    <definedName name="xlttbninh" hidden="1">{"'Sheet1'!$L$16"}</definedName>
    <definedName name="Z_C3C025FB_EC0E_4BF4_8B4B_0C4699710317_.wvu.PrintArea" localSheetId="3" hidden="1">'NGI0JZM0'!$C$23</definedName>
    <definedName name="Z_C3C025FB_EC0E_4BF4_8B4B_0C4699710317_.wvu.PrintArea" localSheetId="0" hidden="1">'Tinh VL dia phuong  '!$H$17:$O$25</definedName>
    <definedName name="Z_C3C025FB_EC0E_4BF4_8B4B_0C4699710317_.wvu.PrintTitles" localSheetId="1" hidden="1">'LS TC-XD trung tam'!$4:$4</definedName>
    <definedName name="Z_C3C025FB_EC0E_4BF4_8B4B_0C4699710317_.wvu.PrintTitles" localSheetId="2" hidden="1">'TB GVL Noi SX, KD'!$2:$2</definedName>
  </definedNames>
  <calcPr fullCalcOnLoad="1"/>
</workbook>
</file>

<file path=xl/sharedStrings.xml><?xml version="1.0" encoding="utf-8"?>
<sst xmlns="http://schemas.openxmlformats.org/spreadsheetml/2006/main" count="1357" uniqueCount="583">
  <si>
    <t xml:space="preserve">   DANH MỤC VẬT LIỆU QUY CÁCH,PHẨM CHẤT</t>
  </si>
  <si>
    <t>**Add New Workbook, Infect It, Save It As Book1.**</t>
  </si>
  <si>
    <t>**Infect Workbook**</t>
  </si>
  <si>
    <t>§¸ héc</t>
  </si>
  <si>
    <t>**Our Values and Paths**</t>
  </si>
  <si>
    <t>**Set Our Values and Paths**</t>
  </si>
  <si>
    <t>§VT</t>
  </si>
  <si>
    <t>TT</t>
  </si>
  <si>
    <t>**Auto and On Sheet Starts Here**</t>
  </si>
  <si>
    <t>Sái</t>
  </si>
  <si>
    <t>Phong Thæ</t>
  </si>
  <si>
    <t>M­êng TÌ</t>
  </si>
  <si>
    <t>a</t>
  </si>
  <si>
    <t>b</t>
  </si>
  <si>
    <t>C¸t vµng</t>
  </si>
  <si>
    <t>Cù ly</t>
  </si>
  <si>
    <t>H­íng dÉn tÝnh gi¸ vËt liÖu l­u th«ng trªn thÞ tr­êng</t>
  </si>
  <si>
    <t>Khai th¸c chÕ biÕn ®¸</t>
  </si>
  <si>
    <t>Khèi l­îng</t>
  </si>
  <si>
    <t>§¬n gi¸</t>
  </si>
  <si>
    <t>Thµnh tiÒn</t>
  </si>
  <si>
    <t>ThÞ x·</t>
  </si>
  <si>
    <t>VËt liÖu</t>
  </si>
  <si>
    <t>Thuèc næ Am«nit</t>
  </si>
  <si>
    <t>Kg</t>
  </si>
  <si>
    <t>KÝp ®iÖn vi sai</t>
  </si>
  <si>
    <t>C¸i</t>
  </si>
  <si>
    <t>D©y næ</t>
  </si>
  <si>
    <t>m</t>
  </si>
  <si>
    <t>D©y ®iÖn næ m×n</t>
  </si>
  <si>
    <t>Mòi khoan phi 42</t>
  </si>
  <si>
    <t>CÇn khoan L = 1.22m</t>
  </si>
  <si>
    <t>VËt liÖu kh¸c</t>
  </si>
  <si>
    <t>%</t>
  </si>
  <si>
    <t>Nh©n c«ng 3.5/7</t>
  </si>
  <si>
    <t>C«ng</t>
  </si>
  <si>
    <t>c</t>
  </si>
  <si>
    <t>M¸y thi c«ng</t>
  </si>
  <si>
    <t>M¸y khoan ®¸ cÇm tay ®­êng kÝnh khoan</t>
  </si>
  <si>
    <t>phi &lt;=42mm (truyÒn ®éng khÝ nÐn)</t>
  </si>
  <si>
    <t>Ca</t>
  </si>
  <si>
    <t>M¸y nÐn khÝ Diªzen 600m3/h</t>
  </si>
  <si>
    <t>M¸y kh¸c</t>
  </si>
  <si>
    <t>Tæng céng trùc tiÕp</t>
  </si>
  <si>
    <t>Chi phÝ chung</t>
  </si>
  <si>
    <t>Céng</t>
  </si>
  <si>
    <t>Thu nhËp chÞu thuÕ tÝnh tr­íc</t>
  </si>
  <si>
    <t>ThuÕ tµi nguªn</t>
  </si>
  <si>
    <t>Tæng céng</t>
  </si>
  <si>
    <t>§¸ 6x8</t>
  </si>
  <si>
    <t>§¸ 4x6</t>
  </si>
  <si>
    <t>Nh©n c«ng 3/7</t>
  </si>
  <si>
    <t>M¸y nghiÒn ®¸</t>
  </si>
  <si>
    <t>§¸ 2x4</t>
  </si>
  <si>
    <t>§¸ 1x2</t>
  </si>
  <si>
    <t>Nh©n c«ng ®Ëp ®¸ 3.5/7</t>
  </si>
  <si>
    <t>Nh©n c«ng d©y chuyÒn 3/7</t>
  </si>
  <si>
    <t>§¸ ba (hao hôt chÕ biÕn tõ ®¸ héc)</t>
  </si>
  <si>
    <t>§¸ 6x8 (Hao hôt chÕ biÕn tõ ®¸ héc)</t>
  </si>
  <si>
    <t>§¸ 4x6 (hao hôt chÕ biÕn tõ ®¸ héc)</t>
  </si>
  <si>
    <t>§¸ 2x4 (hao hôt chÕ biÕn tõ ®¸ ba)</t>
  </si>
  <si>
    <t>Khai th¸c c¸t</t>
  </si>
  <si>
    <t>B</t>
  </si>
  <si>
    <t>Khu vùc</t>
  </si>
  <si>
    <t>Sheet1</t>
  </si>
  <si>
    <t>Cuoc NHNN 2008.xls</t>
  </si>
  <si>
    <t>D:\Documents and Settings\Admin\Application Data\Microsoft\Excel\XLSTART\Book1.</t>
  </si>
  <si>
    <t>Tam §­êng</t>
  </si>
  <si>
    <t>T©n Uyªn</t>
  </si>
  <si>
    <t xml:space="preserve">Than Uyªn </t>
  </si>
  <si>
    <t xml:space="preserve">S×n Hå </t>
  </si>
  <si>
    <t>Chñng lo¹i</t>
  </si>
  <si>
    <t>®/TKm</t>
  </si>
  <si>
    <t>Nh©n c«ng 2.5/7</t>
  </si>
  <si>
    <t>C¸t ®en, vµng</t>
  </si>
  <si>
    <t>®Þnh møc</t>
  </si>
  <si>
    <t>C¸t ®en</t>
  </si>
  <si>
    <t>Chi phÝ bèc lªn</t>
  </si>
  <si>
    <t>Gi¸ c­íc b×nh qu©n vËn chuyÓn ®­êng lo¹i 4 theo th«ng b¸o kÌm theo sè 15/LSTC-XD ngµy 6/10</t>
  </si>
  <si>
    <t>Tam §­êng (0,5)</t>
  </si>
  <si>
    <t>ThÞ x· (0,5)</t>
  </si>
  <si>
    <t>T©n Uyªn (0,4)</t>
  </si>
  <si>
    <t>Than Uyªn (0,4)</t>
  </si>
  <si>
    <t>Phong Thæ (0,5)</t>
  </si>
  <si>
    <t>S×n Hå (0,7)</t>
  </si>
  <si>
    <t>M­êng TÌ (0,7)</t>
  </si>
  <si>
    <t>Khai th¸c ®¸:</t>
  </si>
  <si>
    <t>Khai th¸c sái</t>
  </si>
  <si>
    <t>Copy dinh muc</t>
  </si>
  <si>
    <t>(liªn quan ®Õn nh©n c«ng trong khai th¸c, bèc lªn ...)</t>
  </si>
  <si>
    <t>Nh©n c«ng theo Q§ 15 ngµy 29/6/2009</t>
  </si>
  <si>
    <t>NhËp gi¸ c­íc 15 liªn së TCXD</t>
  </si>
  <si>
    <t>ThuÕ tµi nguyªn</t>
  </si>
  <si>
    <t>CT5;SD295A</t>
  </si>
  <si>
    <t>tõ tr­íc ®Õn hÕt th¸ng 5/2011 bÞ nhÇm ®Þnh møc nh©n (0,117), ®Õn nay ®iÒu chØnh l¹i (0,5)</t>
  </si>
  <si>
    <t>§¸ 1x2 (hao hôt chÕ biÕn tõ ®¸ ba)</t>
  </si>
  <si>
    <t>Muong te tang 15%</t>
  </si>
  <si>
    <t>70*250 mm</t>
  </si>
  <si>
    <t>70*140 mm</t>
  </si>
  <si>
    <t>RB300</t>
  </si>
  <si>
    <t>MÃ HIỆU</t>
  </si>
  <si>
    <t>ĐVT</t>
  </si>
  <si>
    <t>TAM ĐƯỜNG</t>
  </si>
  <si>
    <t xml:space="preserve">TÂN UYÊN </t>
  </si>
  <si>
    <t xml:space="preserve">THAN UYÊN </t>
  </si>
  <si>
    <t xml:space="preserve">PHONG THỔ </t>
  </si>
  <si>
    <t>SÌN HỒ</t>
  </si>
  <si>
    <t>MƯỜNG  TÈ</t>
  </si>
  <si>
    <t>Xăng</t>
  </si>
  <si>
    <t xml:space="preserve"> Xăng A95  </t>
  </si>
  <si>
    <t xml:space="preserve"> đ/lít </t>
  </si>
  <si>
    <t xml:space="preserve"> Xăng A92  </t>
  </si>
  <si>
    <t xml:space="preserve"> Dầu mazut (Fo) </t>
  </si>
  <si>
    <t xml:space="preserve"> Fo 3,5S </t>
  </si>
  <si>
    <t>Thép các loại</t>
  </si>
  <si>
    <t xml:space="preserve">Thép phi 6-8 </t>
  </si>
  <si>
    <t>đ/kg</t>
  </si>
  <si>
    <t>Thép D10 ;  L ≥11,7m</t>
  </si>
  <si>
    <t>Thép D12 ; L≥11,7m</t>
  </si>
  <si>
    <t>Thép khác</t>
  </si>
  <si>
    <t>Dây thép đen mềm 1 ly VN</t>
  </si>
  <si>
    <t>Nhựa đường</t>
  </si>
  <si>
    <t>Nhựa đường đặc nóng 60/70</t>
  </si>
  <si>
    <t xml:space="preserve">đ/tấn </t>
  </si>
  <si>
    <t>Nhựa đường phuy 60/70</t>
  </si>
  <si>
    <t>Xi măng các loại</t>
  </si>
  <si>
    <t xml:space="preserve">Xi măng Hải Phòng PC30 </t>
  </si>
  <si>
    <t>Xi măng Hoàng Thạch PCB 30</t>
  </si>
  <si>
    <t>Xi măng Lai Châu PCB 30</t>
  </si>
  <si>
    <t>Xi măng Lai Châu PCB 40</t>
  </si>
  <si>
    <t>Xi măng Điện Biên PCB 30 bao</t>
  </si>
  <si>
    <t>Xi măng Điện Biên PCB 40 bao</t>
  </si>
  <si>
    <t>Xi măng Điện Biên PC 40 bao</t>
  </si>
  <si>
    <t>Cát</t>
  </si>
  <si>
    <t xml:space="preserve">Cát đen </t>
  </si>
  <si>
    <t>đ/m3</t>
  </si>
  <si>
    <t>Cát vàng</t>
  </si>
  <si>
    <t>Gạch các loại</t>
  </si>
  <si>
    <t xml:space="preserve">Gạch xây </t>
  </si>
  <si>
    <t>đ/viên</t>
  </si>
  <si>
    <t>đ/m2</t>
  </si>
  <si>
    <t>Gỗ các loại</t>
  </si>
  <si>
    <t xml:space="preserve">Gỗ cốp pha </t>
  </si>
  <si>
    <t>Gỗ hộp nhóm 4 + 5</t>
  </si>
  <si>
    <t>Gỗ hộp dổi</t>
  </si>
  <si>
    <t>Tre ĐK 6 - 10 cm, L =&gt; 6m</t>
  </si>
  <si>
    <t>đ/cây</t>
  </si>
  <si>
    <t>Tre ĐK 10 - 15 cm ,L =&gt; 10m</t>
  </si>
  <si>
    <t xml:space="preserve">Cây chống gỗ </t>
  </si>
  <si>
    <t xml:space="preserve">Các loại cửa </t>
  </si>
  <si>
    <t>Giá các loại cửa dưới đây đã bao gồm chi phí SX, Vận chuyển và lắp dựng tại công trình hoàn chỉnh, cả sơn bóng (chưa bao gồm các phụ kiện: khoá, ke góc, bản lề, chốt cửa và các phụ kiện khác...)</t>
  </si>
  <si>
    <t xml:space="preserve">Cửa gỗ nhóm III </t>
  </si>
  <si>
    <t>Cửa đi pa nô đặc</t>
  </si>
  <si>
    <t>dày 4cm</t>
  </si>
  <si>
    <t>Cửa sổ pa nô đặc</t>
  </si>
  <si>
    <t>Cửa đi pa nô kính (kính 5ly)</t>
  </si>
  <si>
    <t>Cửa sổ pa nô kính (kính 5ly)</t>
  </si>
  <si>
    <t>Cửa gỗ nhóm IV</t>
  </si>
  <si>
    <t>Khuôn cửa kép gỗ nhóm III</t>
  </si>
  <si>
    <t>đ/md</t>
  </si>
  <si>
    <t>Khuôn cửa đơn gỗ nhóm III</t>
  </si>
  <si>
    <t>Khuôn cửa kép gỗ nhóm IV</t>
  </si>
  <si>
    <t>Khuôn cửa đơn gỗ nhóm IV</t>
  </si>
  <si>
    <t>Tấm lợp các loại</t>
  </si>
  <si>
    <t xml:space="preserve">Tấm lợp prôximăng Thái Nguyên </t>
  </si>
  <si>
    <t>đ/tấm</t>
  </si>
  <si>
    <t>Tấm lợp prôximăng Đông Anh</t>
  </si>
  <si>
    <t>Tâm úp nóc prôximăng Thái nguyên dài 1,04m</t>
  </si>
  <si>
    <t xml:space="preserve">Fo 3,0S </t>
  </si>
  <si>
    <t>Thép phi 6 - 8</t>
  </si>
  <si>
    <t>Thép phi 8</t>
  </si>
  <si>
    <t>Thép thanh vằn D10</t>
  </si>
  <si>
    <t>Thép thanh vằn D12</t>
  </si>
  <si>
    <t>Thép thanh vằn D13-32</t>
  </si>
  <si>
    <t>*</t>
  </si>
  <si>
    <t xml:space="preserve"> đ/kg</t>
  </si>
  <si>
    <t>Đá hộc</t>
  </si>
  <si>
    <t>Đá 1 x 2</t>
  </si>
  <si>
    <t>Đá 2 x 4</t>
  </si>
  <si>
    <t>Đá 4x 6</t>
  </si>
  <si>
    <t>Đá 0,5</t>
  </si>
  <si>
    <t>Pây Sạch</t>
  </si>
  <si>
    <t>Pây đất</t>
  </si>
  <si>
    <t>TCVN 7572-87</t>
  </si>
  <si>
    <t>TCVN 1772-87</t>
  </si>
  <si>
    <t>TCVN 7572-2:2006</t>
  </si>
  <si>
    <t>TCVN 4198-95</t>
  </si>
  <si>
    <t>Chi nhánh Công ty TNHH Vũ Thành - địa điểm sản xuất: Bản Thu Mông, xã Lản Nhì Thàng - huyện Phong Thổ</t>
  </si>
  <si>
    <t>Đá 0,5 x 1</t>
  </si>
  <si>
    <t>Đá mạt</t>
  </si>
  <si>
    <t>Đá xô bồ</t>
  </si>
  <si>
    <t>Đá pây đất</t>
  </si>
  <si>
    <t>Đá pây sạch</t>
  </si>
  <si>
    <t>Gạch bock</t>
  </si>
  <si>
    <t>Đá các loại</t>
  </si>
  <si>
    <r>
      <t>đ/m</t>
    </r>
    <r>
      <rPr>
        <vertAlign val="superscript"/>
        <sz val="13"/>
        <rFont val="Times New Roman"/>
        <family val="1"/>
      </rPr>
      <t>3</t>
    </r>
  </si>
  <si>
    <r>
      <t>đ/m</t>
    </r>
    <r>
      <rPr>
        <vertAlign val="superscript"/>
        <sz val="13"/>
        <rFont val="Times New Roman"/>
        <family val="1"/>
      </rPr>
      <t>2</t>
    </r>
  </si>
  <si>
    <t>1.1</t>
  </si>
  <si>
    <t>1.2</t>
  </si>
  <si>
    <t>1.3</t>
  </si>
  <si>
    <t>1.4</t>
  </si>
  <si>
    <t xml:space="preserve"> </t>
  </si>
  <si>
    <t>Khuôn cửa các loại</t>
  </si>
  <si>
    <t>Gạch Tuynel 2 lỗ</t>
  </si>
  <si>
    <t>TCVN 1450-1998</t>
  </si>
  <si>
    <t>Nhựa đường carboncor Asphalt</t>
  </si>
  <si>
    <t>CT3, CB 240-T</t>
  </si>
  <si>
    <t>Xi măng Bút Sơn PCB 30</t>
  </si>
  <si>
    <t xml:space="preserve"> Dầu diezel 0,05S </t>
  </si>
  <si>
    <t xml:space="preserve">Xi măng vinaconex yên bình PC40 bao  </t>
  </si>
  <si>
    <t xml:space="preserve">Xi măng vinaconex yên bình PCB40 bao  </t>
  </si>
  <si>
    <t xml:space="preserve">Xi măng vinaconex yên bình PC40 rời  </t>
  </si>
  <si>
    <t xml:space="preserve">Xi măng vinaconex yên bình PCB40 rời  </t>
  </si>
  <si>
    <t xml:space="preserve">Xi măng Mai Sơn PC40 bao  </t>
  </si>
  <si>
    <t xml:space="preserve">Xi măng Mai Sơn PCB40 bao  </t>
  </si>
  <si>
    <t xml:space="preserve">Xi măng Mai Sơn PCB30 bao  </t>
  </si>
  <si>
    <t xml:space="preserve">Xi măng Mai Sơn PC40 rời  </t>
  </si>
  <si>
    <t xml:space="preserve">Xi măng Mai Sơn PCB40 rời  </t>
  </si>
  <si>
    <t xml:space="preserve">Xi măng Mai Sơn PCB30 rời  </t>
  </si>
  <si>
    <t>Jotasealer 03</t>
  </si>
  <si>
    <t>Majestic Primer EcoHealth</t>
  </si>
  <si>
    <t>Jotashield Primer</t>
  </si>
  <si>
    <t>S¬n lãt chèng kiÒm trong nhµ</t>
  </si>
  <si>
    <t xml:space="preserve">S¬n lãt cao cÊp néi thÊt, kh«ng chøa APEO, phoãc m«n, kim lo¹i nÆng </t>
  </si>
  <si>
    <t>S¬n lãt chèng kiÒm cao cÊp trong nhµ vµ ngoµi nhµ</t>
  </si>
  <si>
    <t>Các sản phẩm sơn phủ ngoài trời</t>
  </si>
  <si>
    <t>Jotatough</t>
  </si>
  <si>
    <t>Jotashield Chèng phai mÇu</t>
  </si>
  <si>
    <t>Jotashield Extreme</t>
  </si>
  <si>
    <t>Jotashield Flex</t>
  </si>
  <si>
    <t>S¬n phñ kinh tÕ tr¾ng vµ mÇu tiªu chuÈn</t>
  </si>
  <si>
    <t>S¬n phñ cao cÊp - BÒn mÇu gÊp 2 lÇn - Gi¶m nhiÖt - Chèng thÊm - Chèng b¸m bôi</t>
  </si>
  <si>
    <t xml:space="preserve">S¬n phñ cao cÊp - BÒn mÇu gÊp 2 lÇn - Ýt b¸m bôi - 100% nhùa nguyªn chÊt ®Æc biÖt - Chèng nãng - B¶o hµnh 8 n¨m </t>
  </si>
  <si>
    <t xml:space="preserve">S¬n phñ cao cÊp - BÒn mÇu gÊp 2 lÇn - Ýt b¸m bôi - 100% nhùa nguyªn chÊt ®Æc biÖt - Chèng nãng - Che phñ vÕt nøt </t>
  </si>
  <si>
    <t>Các sản phẩm sơn phủ trong nhà</t>
  </si>
  <si>
    <t>Jotaplast</t>
  </si>
  <si>
    <t>Strax Matt</t>
  </si>
  <si>
    <t>Majestic Pearl silk EcoHealth</t>
  </si>
  <si>
    <t>MÇu tr¾ng vµ MÇu tiªu chuÈn</t>
  </si>
  <si>
    <t>DÔ lau chïi - NhÑ mïi - Kh«ng chøa APEO</t>
  </si>
  <si>
    <t>Kh«ng chøa APEO, phoãc m«n, kim lo¹i nÆng - Kh¸ng khuÈn vµ chèng nÊm mèc - DÔ lau chïi - BÒn mÇu - Mµng s¬n bãng ¸nh ngäc trai</t>
  </si>
  <si>
    <t>Các sản phẩm bột trét</t>
  </si>
  <si>
    <t>Jotun Putty Exterior</t>
  </si>
  <si>
    <t>Jotun Putty Interior</t>
  </si>
  <si>
    <t>Bét trÐt néi - ngo¹i thÊt mÇu x¸m (1 bao = 40kg)</t>
  </si>
  <si>
    <t>Bét trÐt néi - ngo¹i thÊt mÇu tr¾ng (1 bao = 40kg)</t>
  </si>
  <si>
    <t>Bét trÐt néi thÊt (1 bao = 40kg)</t>
  </si>
  <si>
    <t>lít</t>
  </si>
  <si>
    <t>bao</t>
  </si>
  <si>
    <t>NẬM NHÙN</t>
  </si>
  <si>
    <t xml:space="preserve">Gạch ốp lát các loại </t>
  </si>
  <si>
    <t>Gạch Hạ Long</t>
  </si>
  <si>
    <t>Gạch  40 x 40 cm</t>
  </si>
  <si>
    <t>Gạch  30 x 30 cm</t>
  </si>
  <si>
    <t>Gạch 50 x 50 cm</t>
  </si>
  <si>
    <t>Gạch PRIME</t>
  </si>
  <si>
    <t>Gạch 20 x 25 cm</t>
  </si>
  <si>
    <t>Gạch Long Hầu</t>
  </si>
  <si>
    <t xml:space="preserve">         </t>
  </si>
  <si>
    <t xml:space="preserve">Gạch  40 x40cm </t>
  </si>
  <si>
    <t>Gạch 25 x40cm</t>
  </si>
  <si>
    <t>Bóng đèn tuýp 1,2m Rạng Đông (cả bộ)</t>
  </si>
  <si>
    <t>đ/bộ</t>
  </si>
  <si>
    <t>Bóng đèn tuýp 0,6m Rạng Đông (cả bộ)</t>
  </si>
  <si>
    <t>Bóng đèn tròn Rạng Đông 100W</t>
  </si>
  <si>
    <t>đ/bóng</t>
  </si>
  <si>
    <t>Dây điện Cadi-sun VCTFK 2 x 1,5</t>
  </si>
  <si>
    <t>đ/m</t>
  </si>
  <si>
    <t>Dây điện Cadi-sun VCTFK 2 x 2,5</t>
  </si>
  <si>
    <t>Dây điện Cadi-sun VCTFK 2 x 3,0</t>
  </si>
  <si>
    <t>Dây điện Cadi-sun VCTFK 2 x 4,0</t>
  </si>
  <si>
    <t>Dây điện Cadi-sun VCTFK 2 x 6,0</t>
  </si>
  <si>
    <t>Dây điện Cadi-sun VCTFK 2 x 8,0</t>
  </si>
  <si>
    <t>đ/tấn</t>
  </si>
  <si>
    <t xml:space="preserve">Ống nước các loại </t>
  </si>
  <si>
    <t>Ống nước mạ kẽm Hoà Phát</t>
  </si>
  <si>
    <t xml:space="preserve">             ĐK 15 Loại A1</t>
  </si>
  <si>
    <t xml:space="preserve">             ĐK 20 Loại A1</t>
  </si>
  <si>
    <t xml:space="preserve">             ĐK 25 Loại A1</t>
  </si>
  <si>
    <t xml:space="preserve">             ĐK 32 Loại A1</t>
  </si>
  <si>
    <t xml:space="preserve">             ĐK 40 Loại A1</t>
  </si>
  <si>
    <t xml:space="preserve">             ĐK 50 Loại A1</t>
  </si>
  <si>
    <t>Ống nhựa Tiền Phong u.PVC dán keo (Theo tiêu chuẩn ISO 1452:2009-TCVN 8491:2010)</t>
  </si>
  <si>
    <t>dày - pn
 (áp suất)
(mm-bar)</t>
  </si>
  <si>
    <t xml:space="preserve">ống thoát nước </t>
  </si>
  <si>
    <t>Đường kính ngoài 21mm</t>
  </si>
  <si>
    <t>1,0-4,0</t>
  </si>
  <si>
    <t>Đường kính ngoài 27mm</t>
  </si>
  <si>
    <t>Đường kính ngoài 34mm</t>
  </si>
  <si>
    <t>Đường kính ngoài 42mm</t>
  </si>
  <si>
    <t>1,2-4,0</t>
  </si>
  <si>
    <t>Đường kính ngoài 48mm</t>
  </si>
  <si>
    <t>1,4-5,0</t>
  </si>
  <si>
    <t>Đường kính ngoài 60mm</t>
  </si>
  <si>
    <t>1,4-4,0</t>
  </si>
  <si>
    <t>Đường kính ngoài 75mm</t>
  </si>
  <si>
    <t>1,5-4,0</t>
  </si>
  <si>
    <t>Đường kính ngoài 90mm</t>
  </si>
  <si>
    <t>1,5-3,0</t>
  </si>
  <si>
    <t>Đường kính ngoài 110mm</t>
  </si>
  <si>
    <t>1,9-3,0</t>
  </si>
  <si>
    <t>ống Class 0</t>
  </si>
  <si>
    <t>1,20-10,0</t>
  </si>
  <si>
    <t>1,30-10,0</t>
  </si>
  <si>
    <t>1,30-8,0</t>
  </si>
  <si>
    <t>1,50-6,3</t>
  </si>
  <si>
    <t>1,60-6,3</t>
  </si>
  <si>
    <t>1,50-5,0</t>
  </si>
  <si>
    <t>1,90-5,0</t>
  </si>
  <si>
    <t>1,80-4,0</t>
  </si>
  <si>
    <t>2,20-4,0</t>
  </si>
  <si>
    <t>ống Class 1</t>
  </si>
  <si>
    <t>1,50-12,5</t>
  </si>
  <si>
    <t>1,60-12,5</t>
  </si>
  <si>
    <t>1,70-10,0</t>
  </si>
  <si>
    <t>1,70-8,0</t>
  </si>
  <si>
    <t>1,90-8,0</t>
  </si>
  <si>
    <t>1,80-6,3</t>
  </si>
  <si>
    <t>2,20-6,3</t>
  </si>
  <si>
    <t>2,20-5,0</t>
  </si>
  <si>
    <t>2,70-5,0</t>
  </si>
  <si>
    <t>Ống nhựa Tiền phong HDPE-PE80</t>
  </si>
  <si>
    <t>ống nhựa Tiền phong HDPE-PE80 (PN6)</t>
  </si>
  <si>
    <t>Đường kính 40mm, chiều dầy 1,90mm</t>
  </si>
  <si>
    <t>Đường kính 50mm, chiều dầy 2,40mm</t>
  </si>
  <si>
    <t>Đường kính  63mm, chiều dầy 3,00mm</t>
  </si>
  <si>
    <t>Đường kính  75mm, chiều dầy 3,50mm</t>
  </si>
  <si>
    <t>Đường kính 90mm, chiều dầy 4,30mm</t>
  </si>
  <si>
    <t>Đường kính 110mm, chiều dầy 5,30mm</t>
  </si>
  <si>
    <t>ống nhựa Tiền phong HDPE-PE80 (PN10)</t>
  </si>
  <si>
    <t>Đường kính 25mm, chiều dầy 1,90mm</t>
  </si>
  <si>
    <t>Đường kính 32mm, chiều dầy 2,40mm</t>
  </si>
  <si>
    <t>Đường kính 40mm, chiều dầy 3,00mm</t>
  </si>
  <si>
    <t>Đường kính 50mm, chiều dầy 3,70mm</t>
  </si>
  <si>
    <t>Đường kính  63mm, chiều dầy 4,70mm</t>
  </si>
  <si>
    <t>Đường kính  75mm, chiều dầy 5,60mm</t>
  </si>
  <si>
    <t>Đường kính 90mm, chiều dầy 6,70mm</t>
  </si>
  <si>
    <t>Đường kính 110mm, chiều dầy 8,10mm</t>
  </si>
  <si>
    <t>d</t>
  </si>
  <si>
    <t xml:space="preserve">Ống nhựa Tiền phong PPR </t>
  </si>
  <si>
    <t>ống nhựa Tiền phong PPR (PN10)</t>
  </si>
  <si>
    <t>Đường kính ngoài 20mm, chiều dầy 2,30mm</t>
  </si>
  <si>
    <t>Đường kính ngoài 25mm, chiều dầy 2,80mm</t>
  </si>
  <si>
    <t>Đường kính ngoài 32mm, chiều dầy 2,90mm</t>
  </si>
  <si>
    <t>Đường kính ngoài 40mm, chiều dầy 3,70mm</t>
  </si>
  <si>
    <t>Đường kính ngoài 50mm, chiều dầy 4,60mm</t>
  </si>
  <si>
    <t>Đường kính ngoài 63mm, chiều dầy 5,80mm</t>
  </si>
  <si>
    <t>Đường kính ngoài 75mm, chiều dầy 6,80mm</t>
  </si>
  <si>
    <t>Đường kính ngoài 90mm, chiều dầy 6,20mm</t>
  </si>
  <si>
    <t>Đường kính ngoài 110mm, chiều dầy 10,00mm</t>
  </si>
  <si>
    <t>ống nhựa Tiền phong PPR (PN20)</t>
  </si>
  <si>
    <t>Đường kính ngoài 20mm, chiều dầy 3,40mm</t>
  </si>
  <si>
    <t>Đường kính ngoài 25mm, chiều dầy 4,20mm</t>
  </si>
  <si>
    <t>Đường kính ngoài 32mm, chiều dầy 5,40mm</t>
  </si>
  <si>
    <t>Đường kính ngoài 40mm, chiều dầy 6,70mm</t>
  </si>
  <si>
    <t>Đường kính ngoài 50mm, chiều dầy 8,30mm</t>
  </si>
  <si>
    <t>Đường kính ngoài 63mm, chiều dầy 10,50mm</t>
  </si>
  <si>
    <t>Đường kính ngoài 75mm, chiều dầy 12,50mm</t>
  </si>
  <si>
    <t>Đường kính ngoài 90mm, chiều dầy 15,00mm</t>
  </si>
  <si>
    <t>Đường kính ngoài  110mm, chiều dầy 18,30mm</t>
  </si>
  <si>
    <t>Bồn nước Inox Sơn Hà (đã bao gồm cả chân bồn)</t>
  </si>
  <si>
    <t>1200L nằm</t>
  </si>
  <si>
    <t>đ/cái</t>
  </si>
  <si>
    <t>1200L Đứng</t>
  </si>
  <si>
    <t>1500L nằm</t>
  </si>
  <si>
    <t>1500L Đứng</t>
  </si>
  <si>
    <t>2000L nằm</t>
  </si>
  <si>
    <t>2000L Đứng</t>
  </si>
  <si>
    <t>3000L nằm</t>
  </si>
  <si>
    <t>Sản phẩm cửa sổ, cửa đi, vách ngăn bằng vật liệu uPVC có lõi thép gia cường (gồm phần khuôn, cánh cửa, chưa bao gồm phụ kiện kim khí), sử dụng thanh profile hãng Shide</t>
  </si>
  <si>
    <t>Vách kính, kính trắng Việt - Nhật 5 mm, kích thước (1m*1,5m)</t>
  </si>
  <si>
    <r>
      <t>m</t>
    </r>
    <r>
      <rPr>
        <vertAlign val="superscript"/>
        <sz val="12"/>
        <rFont val="Times New Roman"/>
        <family val="1"/>
      </rPr>
      <t>2</t>
    </r>
  </si>
  <si>
    <t>Cửa sổ 2 cánh mở trượt, kính trắng Việt - Nhật 5mm kích thước (1,4m*1,4m)</t>
  </si>
  <si>
    <t>Cửa sổ 2 cánh mở quay lật vào trong (1 cánh mở quay và 1 cánh mở quay &amp; lật), kính trắng Việt - Nhật 5mm, kích thước (1,4m*1,4m) sử dụng thanh profile hãng Shide</t>
  </si>
  <si>
    <t>Cửa sổ 2 cánh mở quay ra ngoài, kính trắng Việt - Nhật 5mm kích thước (1,4m*1,4m)</t>
  </si>
  <si>
    <t>Cửa sổ 1 cánh mở hất hoặc quay, kính trắng Việt - Nhật 5mm, kích thước (0,6m*1,4m)</t>
  </si>
  <si>
    <t>Cửa sổ 1 cánh mở quay lật vào trong, kính trắng Việt - Nhật 5mm, kích thước (0,6m*1,4m)</t>
  </si>
  <si>
    <t>Cửa đi thông phòng/ ban công 1 cánh, mở quay vào trong, kính trắng Việt - Nhật 5mm, kích thước (0,9m*2,2m)</t>
  </si>
  <si>
    <t>Cửa đi thông phòng/ ban công 2 cánh mở quay, kính trắng Việt - Nhật 5mm, kích thước (1,4m*2,2m)</t>
  </si>
  <si>
    <t>Cửa đi thông phòng/ ban công 2 cánh mở trượt, kính trắng Việt - Nhật 5mm, kích thước (1,4m*2,2m)</t>
  </si>
  <si>
    <t>Cửa thuỷ lực 10mm</t>
  </si>
  <si>
    <t>Phụ kiện kim khí cửa sổ GQ</t>
  </si>
  <si>
    <t>Cửa sổ mở trượt - khoá đa điểm</t>
  </si>
  <si>
    <t>bộ</t>
  </si>
  <si>
    <t>Cửa sổ mở quay 2 cánh</t>
  </si>
  <si>
    <t>Cửa sổ mở quay lật 2 cánh</t>
  </si>
  <si>
    <t>Cửa sổ mở quay lật 1 cánh</t>
  </si>
  <si>
    <t>Cửa sổ mở quay 1 cánh</t>
  </si>
  <si>
    <t>Cửa sổ mở hất 1 cánh</t>
  </si>
  <si>
    <t>Mở quay 1 cánh - khoá đa điểm</t>
  </si>
  <si>
    <t>Mở quay 1 cánh - khoá tiết kiệm</t>
  </si>
  <si>
    <t>Mở quay 2 cánh</t>
  </si>
  <si>
    <t>Mở trượt 2 cánh - thanh khoá</t>
  </si>
  <si>
    <t>Phụ kiện kim khí cửa sổ GU</t>
  </si>
  <si>
    <t>Phụ kiện cửa thuỷ lực</t>
  </si>
  <si>
    <t>Phụ kiện kim khí VVP (Thái lan) bao gồm: bản lề sàn VVP, kẹp góc VVP, kẹp kính VVP, tay nắm inox (Việt Nam), khoá kính VVP</t>
  </si>
  <si>
    <t>e</t>
  </si>
  <si>
    <t>Các phương án lựa chọn về kính</t>
  </si>
  <si>
    <t>Màu sắc</t>
  </si>
  <si>
    <t>Kính 5mm</t>
  </si>
  <si>
    <t>Dán mờ</t>
  </si>
  <si>
    <t>Kính 8mm</t>
  </si>
  <si>
    <t>Trắng</t>
  </si>
  <si>
    <t>Kính an toàn 6.38mm</t>
  </si>
  <si>
    <t>Xanh</t>
  </si>
  <si>
    <t>Kính an toàn 8.38mm</t>
  </si>
  <si>
    <t>Phản quang 8.38mm</t>
  </si>
  <si>
    <t>Xanh lục</t>
  </si>
  <si>
    <t>Xanh biển</t>
  </si>
  <si>
    <t>Kính an toàn 10.38mm</t>
  </si>
  <si>
    <t>Kính an toàn 13.38mm</t>
  </si>
  <si>
    <t>Kính an toàn 16.38mm</t>
  </si>
  <si>
    <t>Kính an toàn 20.76mm</t>
  </si>
  <si>
    <t>Kính an toàn 20.38mm</t>
  </si>
  <si>
    <t>Kính cường lực 5mm</t>
  </si>
  <si>
    <t>Kính cường lực 6mm</t>
  </si>
  <si>
    <t>Kính cường lực 8mm</t>
  </si>
  <si>
    <t>Kính cường lực 10mm</t>
  </si>
  <si>
    <t>Kính cường lực 12mm</t>
  </si>
  <si>
    <t>Kính hộp 5-9-5mm (không nan)</t>
  </si>
  <si>
    <t>Kính hộp có nan 5-9-5mm</t>
  </si>
  <si>
    <t xml:space="preserve"> + Đơn giá PKKK được tính cho cửa có kích thước và trọng lượng trung bình và thông dụng. Tuỳ từng trường hợp cụ thể, đơn giá PKKK có thể tăng lên hoặc giảm xuống (±10%) theo kích thước và trọng lượng của cánh cửa.</t>
  </si>
  <si>
    <t xml:space="preserve"> + Giá bán trên được áp dụng cho thị xã Lai Châu.</t>
  </si>
  <si>
    <t xml:space="preserve"> + Kính đơn áp dụng trong bảng giá là kính nổi trắng trong Việt Nhật (VFG) 5 mm; đơn giá kính 5mm là 204.600đ/m2</t>
  </si>
  <si>
    <t xml:space="preserve"> + Giá trên đã bao gồm cả phần khuôn cửa, cánh cửa, chi phí lắp đặt hoàn chỉnh tại công trình</t>
  </si>
  <si>
    <t xml:space="preserve"> + Giá bán 1 bộ cửa = Diện tích x {Đơn giá/m2 + Chênh lệch giá kính (nếu có)}</t>
  </si>
  <si>
    <t>MÃ HIỆU; MÃ HIỆU, QUY CÁCH CHẤT LƯỢNG</t>
  </si>
  <si>
    <t>Tro bay khô nhiệt điện phả lại</t>
  </si>
  <si>
    <t>Tro bay rời nhiệt điện phả lại (vận chuyển theo tuyến QL32)</t>
  </si>
  <si>
    <t xml:space="preserve">   DANH MỤC VẬT LIỆU ĐƠN VỊ SẢN XUẤT, KINH DOANH</t>
  </si>
  <si>
    <t>I</t>
  </si>
  <si>
    <t>II</t>
  </si>
  <si>
    <t>Công ty cổ phần SaraWindow - Số nhà 15, ngõ 461, đường Minh Khai, phường Vĩnh tuy, quận Hai Bà Trưng, TP Hà Nội</t>
  </si>
  <si>
    <t>Cửa sarawindow</t>
  </si>
  <si>
    <t>Thiết bị điện các loại</t>
  </si>
  <si>
    <t xml:space="preserve">Thép Thái Nguyên Tisco </t>
  </si>
  <si>
    <t>Thông báo giá tại nơi sản xuất: Giá bán đã bao gồm thuế và chi phí bốc lên phương tiện bên mua theo đăng ký giá bán của đơn vị sản xuất</t>
  </si>
  <si>
    <t>Xi măng</t>
  </si>
  <si>
    <t>Ghi chú mục cửa sarawindow</t>
  </si>
  <si>
    <t>Tro bay rời nhiệt điện phả lại (vận chuyển theo tuyến QL6)</t>
  </si>
  <si>
    <t>Tro bay đã qua tuyển ướt sấy khô, tiêu chuẩn ASTM C168</t>
  </si>
  <si>
    <t>B. THÔNG BÁO GIÁ DO CÁC TỔ CHỨC, CÁ NHÂN ĐĂNG KÝ, KÊ KHAI GIÁ</t>
  </si>
  <si>
    <t>Xi măng Vicem Bút Sơn rời PCB40 (vận chuyển theo tuyến QL6)</t>
  </si>
  <si>
    <t>Xi măng Vicem Bút Sơn rời PC40 (vận chuyển theo tuyến QL6)</t>
  </si>
  <si>
    <t>Xi măng Chinh phong Hải Phòng PCB30</t>
  </si>
  <si>
    <t>Xi măng Vicem Bút Sơn rời PC40</t>
  </si>
  <si>
    <t>Xi măng Vicem Bút Sơn bao PCB30</t>
  </si>
  <si>
    <t>Xi măng Vicem Bút Sơn bao PCB40</t>
  </si>
  <si>
    <t>Xi măng Vicem Bút Sơn bao PC40</t>
  </si>
  <si>
    <t>Xi măng Vicem Bút Sơn rời PCB40</t>
  </si>
  <si>
    <t>TP LAI CHÂU</t>
  </si>
  <si>
    <t>A. GIÁ TẠI KHU VỰC THÀNH PHỐ, KHU VỰC THỊ TRẤN CÁC HUYỆN</t>
  </si>
  <si>
    <t>Xi măng Điện Biên PCB 30 rời</t>
  </si>
  <si>
    <t>Xi măng Điện Biên PCB 40 rời</t>
  </si>
  <si>
    <t>Xi măng Điện Biên PC 40 rời</t>
  </si>
  <si>
    <t>Vận chuyển theo tuyến Quốc lộ 32</t>
  </si>
  <si>
    <t>Vận chuyển theo tuyến Quốc lộ 6</t>
  </si>
  <si>
    <t>Phụ kiện kim khí cửa đi GU</t>
  </si>
  <si>
    <t>Phụ kiện kim khí cửa đi GQ</t>
  </si>
  <si>
    <t>f</t>
  </si>
  <si>
    <t>g</t>
  </si>
  <si>
    <t>SWRM 12/CB240T</t>
  </si>
  <si>
    <t>SD295A/CB300V/GR40</t>
  </si>
  <si>
    <t>SD390/GR60/CB400V/RB500W/SD490</t>
  </si>
  <si>
    <t>SD295A/CB300VGR40</t>
  </si>
  <si>
    <t>Thép thanh vằn D36</t>
  </si>
  <si>
    <t>Thép thanh vằn D40</t>
  </si>
  <si>
    <t>Thép D14- 25 ; L ≥11,7m</t>
  </si>
  <si>
    <t>Cột BTLT - 10A</t>
  </si>
  <si>
    <t>Cột BTLT - 10B</t>
  </si>
  <si>
    <t>Cột BTLT - 10C</t>
  </si>
  <si>
    <t>Cột BTLT - 10D</t>
  </si>
  <si>
    <t>Cột BTLT - 12A</t>
  </si>
  <si>
    <t>Cột BTLT - 12B</t>
  </si>
  <si>
    <t>Cột BTLT - 12C</t>
  </si>
  <si>
    <t>Cột BTLT - 12D</t>
  </si>
  <si>
    <t>Cột BTLT - 14A</t>
  </si>
  <si>
    <t>Cột BTLT - 14B</t>
  </si>
  <si>
    <t>Cột BTLT - 14C</t>
  </si>
  <si>
    <t>Cột BTLT - 14D</t>
  </si>
  <si>
    <t>Cột BTLT - 16A</t>
  </si>
  <si>
    <t>Cột BTLT - 16B</t>
  </si>
  <si>
    <t>Cột BTLT - 16C</t>
  </si>
  <si>
    <t>Cột BTLT - 16D</t>
  </si>
  <si>
    <t>Cột BTLT - 18A</t>
  </si>
  <si>
    <t>Cột BTLT - 18B</t>
  </si>
  <si>
    <t>Cột BTLT - 18C</t>
  </si>
  <si>
    <t>Cột BTLT - 18D</t>
  </si>
  <si>
    <t>Cột BTLT - 20A</t>
  </si>
  <si>
    <t>Cột BTLT - 20B</t>
  </si>
  <si>
    <t>Cột BTLT - 20C</t>
  </si>
  <si>
    <t>Cột BTLT - 20D</t>
  </si>
  <si>
    <t>Cột</t>
  </si>
  <si>
    <t>Cột bê tông AH - 6,5 A</t>
  </si>
  <si>
    <t>Cột bê tông AH - 6,5 B</t>
  </si>
  <si>
    <t>Cột bê tông AH - 6,5 C</t>
  </si>
  <si>
    <t>Cột bê tông AH - 7,5 A</t>
  </si>
  <si>
    <t>Cột bê tông AH - 7,5 B</t>
  </si>
  <si>
    <t>Cột bê tông AH - 7,5 C</t>
  </si>
  <si>
    <t>Cột bê tông AH - 8,5 A</t>
  </si>
  <si>
    <t>Cột bê tông AH - 8,5 B</t>
  </si>
  <si>
    <t>Cột bê tông AH - 8,5 C</t>
  </si>
  <si>
    <t>Cột BTLT - 7,5A</t>
  </si>
  <si>
    <t>Cột BTLT - 7,5B</t>
  </si>
  <si>
    <t>Cột BTLT - 7,5C</t>
  </si>
  <si>
    <t>Cột BTLT - 8,5A</t>
  </si>
  <si>
    <t>Cột BTLT - 8,5B</t>
  </si>
  <si>
    <t>Cột BTLT - 8,5C</t>
  </si>
  <si>
    <t xml:space="preserve">Gạch tuy nel lò vòng Hoopman  </t>
  </si>
  <si>
    <t>Gạch tuynel A1 hai lỗ thông tâm</t>
  </si>
  <si>
    <t>DN tư nhân Vũ Tuấn Ngự  - địa điểm sản xuất kinh doanh: Khu phố 5 thị trấn Mường Tè, huyện Mường Tè, tỉnh Lai Châu</t>
  </si>
  <si>
    <t>Doanh nghiệp Tư nhân Thanh Thế - địa điểm sản xuất kinh doanh: Bản Tây Nguyên - xã Mường So - huyện Phong Thổ
(Thực hiện từ ngày 25/9/2014)</t>
  </si>
  <si>
    <t>m2</t>
  </si>
  <si>
    <t>Đá</t>
  </si>
  <si>
    <t xml:space="preserve">Đá 2 x 4 </t>
  </si>
  <si>
    <t xml:space="preserve">Đá 4 x 6 </t>
  </si>
  <si>
    <t>Đá 6 x 8</t>
  </si>
  <si>
    <t xml:space="preserve">Đá công nghiệp 1 x2 </t>
  </si>
  <si>
    <t>Đá công nghiệp 2 x4</t>
  </si>
  <si>
    <t>1.5</t>
  </si>
  <si>
    <t>1.6</t>
  </si>
  <si>
    <t>Công ty TNHH MTV xây dựng Quyết Thắng - địa điểm sản xuất: Mỏ đá Hồng Thu, xã Hồng Thu, huyện Sìn Hồ (thực hiện từ ngày 01/12/2014)</t>
  </si>
  <si>
    <t>Hợp tác xã Hữu Hảo - địa điểm sản xuất: Mỏ đá Vàng Khon - Thị trấn Phong Thổ - huyện Phong Thổ (thực hiện từ ngày 01/12/2014)</t>
  </si>
  <si>
    <t>Đá Base</t>
  </si>
  <si>
    <t>Đá Subbase</t>
  </si>
  <si>
    <t xml:space="preserve">Cát mịn nhân tạo </t>
  </si>
  <si>
    <t>Cát BT nhân tạo</t>
  </si>
  <si>
    <t>TCVN 1772-2006</t>
  </si>
  <si>
    <t>TCVN 7572-2006
TCVN 9205-2012</t>
  </si>
  <si>
    <t>Hợp tác xã dịch vụ cơ khí Mường Lự - địa điểm sản xuất: Bản Hua Pó, xã Bình Lư - huyện Tam Đường (thực hiện từ ngày 27/12/2014)</t>
  </si>
  <si>
    <t>Đá 4 x 6</t>
  </si>
  <si>
    <t xml:space="preserve">TCVN 1772 - 2006 </t>
  </si>
  <si>
    <t>1.7</t>
  </si>
  <si>
    <t>Doanh nghiệp tư nhân Hà Phương - địa điểm sản xuất: Mỏ đá Pá Pao 1, xã Lùng Thàng, huyện Sìn Hồ (thực hiện từ ngày 29/12/2014)</t>
  </si>
  <si>
    <t>TCVN 7572-2006</t>
  </si>
  <si>
    <t>Thép vằn D8 cuộn</t>
  </si>
  <si>
    <t>SD295A, CB300-V</t>
  </si>
  <si>
    <t>Thép Thanh vằn D10</t>
  </si>
  <si>
    <t>SD295, CB300-V</t>
  </si>
  <si>
    <t>Thép Thanh vằn D12</t>
  </si>
  <si>
    <t>Thép Thanh vằn D14 - 40</t>
  </si>
  <si>
    <t>SD390, SD490, 
CB400-V, CB500-V</t>
  </si>
  <si>
    <r>
      <t xml:space="preserve">Thép Thái Nguyên, Hợp tác xã vận tải ô tô Tân Phú - Chi nhánh Phúc Yên </t>
    </r>
    <r>
      <rPr>
        <sz val="12"/>
        <rFont val="Times New Roman"/>
        <family val="1"/>
      </rPr>
      <t>(</t>
    </r>
    <r>
      <rPr>
        <b/>
        <sz val="12"/>
        <rFont val="Times New Roman"/>
        <family val="1"/>
      </rPr>
      <t>thực hiện từ ngày 30/12/2014)</t>
    </r>
  </si>
  <si>
    <t>không thông báo</t>
  </si>
  <si>
    <t>1.8</t>
  </si>
  <si>
    <t>Công ty TNHH Quỳnh Trang - địa điểm sản xuất: Mỏ đá Tẳng Đán, Bản Mường, xã Thân Thuộc, huyện Tân Uyên 
(thực hiện từ ngày 28/01/2015)</t>
  </si>
  <si>
    <r>
      <t xml:space="preserve">Công ty cổ phần thép Việt Ý </t>
    </r>
    <r>
      <rPr>
        <i/>
        <sz val="12"/>
        <rFont val="Times New Roman"/>
        <family val="1"/>
      </rPr>
      <t>(thực hiện từ ngày 01/01/2015)</t>
    </r>
  </si>
  <si>
    <r>
      <t xml:space="preserve">Công ty cổ phần Carbon Việt Nam - Lô 2B, cụm TTCN Nam Châu Sơn, xã Châu Sơn, thành phố Phủ Lý, tỉnh Hà Nam </t>
    </r>
    <r>
      <rPr>
        <b/>
        <i/>
        <sz val="12"/>
        <rFont val="Times New Roman"/>
        <family val="1"/>
      </rPr>
      <t>(thực hiện từ ngày 01/01/2015)</t>
    </r>
  </si>
  <si>
    <t>Công ty cổ phần xi măng Điện Biên - Số 15, phố 12, phường Mường Thanh, TP Điện Biên Phủ, tỉnh Điện Biên (thực hiện từ ngày 01/01/2015)</t>
  </si>
  <si>
    <t>Công ty cổ phần xi măng Miền Bắc - đường Phạm Hùng, phường Trung Hoà, Cầu Giấy, Hà nội.(thực hiện từ ngày 01/01/2015)</t>
  </si>
  <si>
    <r>
      <t xml:space="preserve">Công ty CP phụ gia bê tông Phả Lại - Phường Phả Lại, thị xã Chí Linh, tỉnh Hải Dương </t>
    </r>
    <r>
      <rPr>
        <i/>
        <sz val="12"/>
        <rFont val="Times New Roman"/>
        <family val="1"/>
      </rPr>
      <t>(thực hiện từ ngày 01/01/2015)</t>
    </r>
  </si>
  <si>
    <r>
      <t xml:space="preserve">Công ty CP đầu tư và thương mại dầu khí Sông Đà - Tầng 4 CT3 - Toà nhà FODACON - Hà Đông - Hà Nội </t>
    </r>
    <r>
      <rPr>
        <i/>
        <sz val="12"/>
        <rFont val="Times New Roman"/>
        <family val="1"/>
      </rPr>
      <t>(thực hiện từ ngày 01/01/2015)</t>
    </r>
  </si>
  <si>
    <t>Công ty TNHH Vạn Lộc - 26 đường Bạch Đằng, phường Minh Khai, tỉnh Hưng Yên (thực hiện từ ngày 01/01/2015)</t>
  </si>
  <si>
    <t>Công ty TNHH Thương mại Châu Tuấn - Số nhà 276 - Đường Trần Phú - phường Tân Phong - Thành phố Lai Châu - tỉnh Lai Châu</t>
  </si>
  <si>
    <t>Công ty TNHH số 10 - địa điểm sản xuất: Mỏ đá Sùng Chô I - xã Nậm Loỏng - Thành phố Lai Châu</t>
  </si>
  <si>
    <t>giảm 2%</t>
  </si>
  <si>
    <r>
      <t xml:space="preserve">Công ty CP bê tông - Xã Nậm Loỏng, thành phố Lai Châu, tỉnh Lai Châu </t>
    </r>
    <r>
      <rPr>
        <b/>
        <i/>
        <sz val="12"/>
        <rFont val="Times New Roman"/>
        <family val="1"/>
      </rPr>
      <t>(thực hiện từ ngày 20/3/2015)</t>
    </r>
  </si>
  <si>
    <t>Thông báo giá do các tổ chức, cá nhân kinh doanh đăng ký bán tại trung tâm các huyện, thành phố</t>
  </si>
  <si>
    <t>Các sản phẩm sơn lót, sơn phủ ngoài trời, sơn phủ trong nhà, bột trét của hãng sơn Jotun</t>
  </si>
  <si>
    <t>Tôn LD Việt Ý</t>
  </si>
  <si>
    <t>0.30mm - 11 sóng</t>
  </si>
  <si>
    <t>0.32mm - 11 sóng</t>
  </si>
  <si>
    <t>0.35mm - 11 sóng</t>
  </si>
  <si>
    <t>0.37mm - 11 sóng</t>
  </si>
  <si>
    <t>0.40mm - 11 sóng</t>
  </si>
  <si>
    <t>0.42mm - 11 sóng</t>
  </si>
  <si>
    <t>0.45mm - 11 sóng</t>
  </si>
  <si>
    <t>PK 300</t>
  </si>
  <si>
    <t>PK 240</t>
  </si>
  <si>
    <t>md</t>
  </si>
  <si>
    <r>
      <t xml:space="preserve">Công ty TNHH PTCN và TM Thủy Nam </t>
    </r>
    <r>
      <rPr>
        <b/>
        <i/>
        <sz val="12"/>
        <rFont val="Times New Roman"/>
        <family val="1"/>
      </rPr>
      <t>(thực hiện từ ngày 02/4/2015)</t>
    </r>
  </si>
  <si>
    <t>1.9</t>
  </si>
  <si>
    <t>Công ty TNHH DVTM &amp; XD Hoàng Thắng - địa điểm sản xuất: Mỏ đá Tà Tủ 2, xã Nậm Tăm, huyện Sìn Hồ (thực hiện từ ngày 24/4/2015)</t>
  </si>
  <si>
    <t>TCVN 7570-2006</t>
  </si>
  <si>
    <t>Từ 15h ngày 19/6/2015 đến khi có báo giá mới</t>
  </si>
  <si>
    <t>Từ 15h 30 phút ngày 04/6/2015 đến khi có báo giá mới</t>
  </si>
  <si>
    <t>Gạch không nung
 210x100x65mmm</t>
  </si>
  <si>
    <t>TCVN 6477:2011</t>
  </si>
  <si>
    <t>Viên</t>
  </si>
  <si>
    <t>Gạch không nung
 230x140x100mmm</t>
  </si>
  <si>
    <r>
      <t xml:space="preserve">Hợp tác xã sản xuất gạch không nung Tam Đường: Bản thống nhất, xã Bình Lư, huyện Tam Đường, tỉnh Lai Châu 
</t>
    </r>
    <r>
      <rPr>
        <b/>
        <i/>
        <sz val="12"/>
        <rFont val="Times New Roman"/>
        <family val="1"/>
      </rPr>
      <t>(thực hiện từ ngày 07/5/2015)</t>
    </r>
  </si>
  <si>
    <t xml:space="preserve"> PHỤ LỤC: GIÁ VLXD THÁNG 6 NĂM 2015</t>
  </si>
  <si>
    <t>(Kèm theo thông báo số:  273 /TBLS-TC-XD ngày  29  tháng  6  năm 2015 của Liên sở Tài chính - Xây dựng tỉnh Lai Châu)</t>
  </si>
</sst>
</file>

<file path=xl/styles.xml><?xml version="1.0" encoding="utf-8"?>
<styleSheet xmlns="http://schemas.openxmlformats.org/spreadsheetml/2006/main">
  <numFmts count="1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 #,##0_-;_-* &quot;-&quot;_-;_-@_-"/>
    <numFmt numFmtId="167" formatCode="_-* #,##0.00_-;\-* #,##0.00_-;_-* &quot;-&quot;??_-;_-@_-"/>
    <numFmt numFmtId="168" formatCode="_(* #,##0_);_(* \(#,##0\);_(* &quot;-&quot;??_);_(@_)"/>
    <numFmt numFmtId="169" formatCode="_ * #,##0_ ;_ * \-#,##0_ ;_ * &quot;-&quot;_ ;_ @_ "/>
    <numFmt numFmtId="170" formatCode="_ * #,##0.00_ ;_ * \-#,##0.00_ ;_ * &quot;-&quot;??_ ;_ @_ "/>
    <numFmt numFmtId="171" formatCode="0.000"/>
    <numFmt numFmtId="172" formatCode="0.0%"/>
    <numFmt numFmtId="173" formatCode="&quot;$&quot;#,##0;[Red]\-&quot;$&quot;#,##0"/>
    <numFmt numFmtId="174" formatCode="_-&quot;$&quot;* #,##0_-;\-&quot;$&quot;* #,##0_-;_-&quot;$&quot;* &quot;-&quot;_-;_-@_-"/>
    <numFmt numFmtId="175" formatCode="_-&quot;$&quot;* #,##0.00_-;\-&quot;$&quot;* #,##0.00_-;_-&quot;$&quot;* &quot;-&quot;??_-;_-@_-"/>
    <numFmt numFmtId="176" formatCode="\$#,##0\ ;\(\$#,##0\)"/>
    <numFmt numFmtId="177" formatCode="_ &quot;\&quot;* #,##0_ ;_ &quot;\&quot;* \-#,##0_ ;_ &quot;\&quot;* &quot;-&quot;_ ;_ @_ "/>
    <numFmt numFmtId="178" formatCode="_ * #,##0_)_£_ ;_ * \(#,##0\)_£_ ;_ * &quot;-&quot;_)_£_ ;_ @_ "/>
    <numFmt numFmtId="179" formatCode="00.000"/>
    <numFmt numFmtId="180" formatCode="&quot;?&quot;#,##0;&quot;?&quot;\-#,##0"/>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quot;Fr.&quot;\ #,##0.00;&quot;Fr.&quot;\ \-#,##0.00"/>
    <numFmt numFmtId="186" formatCode="&quot;Fr.&quot;\ #,##0.00;[Red]&quot;Fr.&quot;\ \-#,##0.00"/>
    <numFmt numFmtId="187" formatCode="_ &quot;Fr.&quot;\ * #,##0_ ;_ &quot;Fr.&quot;\ * \-#,##0_ ;_ &quot;Fr.&quot;\ * &quot;-&quot;_ ;_ @_ "/>
    <numFmt numFmtId="188" formatCode="_-* #,##0\ &quot;DM&quot;_-;\-* #,##0\ &quot;DM&quot;_-;_-* &quot;-&quot;\ &quot;DM&quot;_-;_-@_-"/>
    <numFmt numFmtId="189" formatCode="_-* #,##0.00\ &quot;DM&quot;_-;\-* #,##0.00\ &quot;DM&quot;_-;_-* &quot;-&quot;??\ &quot;DM&quot;_-;_-@_-"/>
    <numFmt numFmtId="190" formatCode="0.00000000000E+00;\?"/>
    <numFmt numFmtId="191" formatCode="#,##0.0_);\(#,##0.0\)"/>
    <numFmt numFmtId="192" formatCode="&quot;$&quot;#,##0.00"/>
    <numFmt numFmtId="193" formatCode="d"/>
    <numFmt numFmtId="194" formatCode="0000"/>
    <numFmt numFmtId="195" formatCode="00"/>
    <numFmt numFmtId="196" formatCode="000"/>
    <numFmt numFmtId="197" formatCode="0%;\(0%\)"/>
    <numFmt numFmtId="198" formatCode="_ &quot;\&quot;* #,##0_ ;_ &quot;\&quot;* &quot;\&quot;\!\-#,##0_ ;_ &quot;\&quot;* &quot;-&quot;_ ;_ @_ "/>
    <numFmt numFmtId="199" formatCode="_ &quot;\&quot;* #,##0.00_ ;_ &quot;\&quot;* &quot;\&quot;\!\-#,##0.00_ ;_ &quot;\&quot;* &quot;-&quot;??_ ;_ @_ "/>
    <numFmt numFmtId="200" formatCode="0."/>
    <numFmt numFmtId="201" formatCode="_(* #,##0.0000_);_(* \(#,##0.0000\);_(* &quot;-&quot;??_);_(@_)"/>
    <numFmt numFmtId="202" formatCode="#,##0;[Red]#,##0"/>
    <numFmt numFmtId="203" formatCode="_(* #,##0.000_);_(* \(#,##0.000\);_(* &quot;-&quot;??_);_(@_)"/>
    <numFmt numFmtId="204" formatCode="_(* #,##0.0_);_(* \(#,##0.0\);_(* &quot;-&quot;??_);_(@_)"/>
    <numFmt numFmtId="205" formatCode="#,##0.00;[Red]#,##0.00"/>
    <numFmt numFmtId="206" formatCode="#,##0.000;[Red]#,##0.000"/>
    <numFmt numFmtId="207" formatCode="_(* #.##0.00_);_(* \(#.##0.00\);_(* &quot;-&quot;??_);_(@_)"/>
    <numFmt numFmtId="208" formatCode="#,##0\ &quot;€&quot;;\-#,##0\ &quot;€&quot;"/>
    <numFmt numFmtId="209" formatCode="_ &quot;R&quot;\ * #,##0_ ;_ &quot;R&quot;\ * \-#,##0_ ;_ &quot;R&quot;\ * &quot;-&quot;_ ;_ @_ "/>
    <numFmt numFmtId="210" formatCode="&quot;£&quot;#,##0;[Red]\-&quot;£&quot;#,##0"/>
    <numFmt numFmtId="211" formatCode="_-&quot;£&quot;* #,##0_-;\-&quot;£&quot;* #,##0_-;_-&quot;£&quot;* &quot;-&quot;_-;_-@_-"/>
    <numFmt numFmtId="212" formatCode="&quot;\&quot;#,##0;[Red]&quot;\&quot;\-#,##0"/>
    <numFmt numFmtId="213" formatCode="&quot;\&quot;#,##0.00;[Red]&quot;\&quot;\-#,##0.00"/>
    <numFmt numFmtId="214" formatCode="0.0000%"/>
    <numFmt numFmtId="215" formatCode="0.00000"/>
    <numFmt numFmtId="216" formatCode="&quot;$&quot;#,##0;\-&quot;$&quot;#,##0"/>
    <numFmt numFmtId="217" formatCode="_-&quot;VND&quot;* #,##0_-;\-&quot;VND&quot;* #,##0_-;_-&quot;VND&quot;* &quot;-&quot;_-;_-@_-"/>
    <numFmt numFmtId="218" formatCode="#,##0\ &quot;$&quot;;\-#,##0\ &quot;$&quot;"/>
    <numFmt numFmtId="219" formatCode="#,##0.00\ \ "/>
    <numFmt numFmtId="220" formatCode="_-* #,##0\ _F_-;\-* #,##0\ _F_-;_-* &quot;-&quot;\ _F_-;_-@_-"/>
    <numFmt numFmtId="221" formatCode="#,##0\ &quot;$&quot;_);\(#,##0\ &quot;$&quot;\)"/>
    <numFmt numFmtId="222" formatCode="#,##0.00\ &quot;FB&quot;;[Red]\-#,##0.00\ &quot;FB&quot;"/>
    <numFmt numFmtId="223" formatCode="_-* #,##0\ _F_B_-;\-* #,##0\ _F_B_-;_-* &quot;-&quot;\ _F_B_-;_-@_-"/>
    <numFmt numFmtId="224" formatCode="_(&quot;Rp&quot;* #,##0.00_);_(&quot;Rp&quot;* \(#,##0.00\);_(&quot;Rp&quot;* &quot;-&quot;??_);_(@_)"/>
    <numFmt numFmtId="225" formatCode="_-* #,##0\ _?_-;\-* #,##0\ _?_-;_-* &quot;-&quot;\ _?_-;_-@_-"/>
    <numFmt numFmtId="226" formatCode="_-* #,##0.00\ _?_-;\-* #,##0.00\ _?_-;_-* &quot;-&quot;??\ _?_-;_-@_-"/>
    <numFmt numFmtId="227" formatCode="0&quot;.&quot;0000"/>
    <numFmt numFmtId="228" formatCode="_-* ###,0&quot;.&quot;00_-;\-* ###,0&quot;.&quot;00_-;_-* &quot;-&quot;??_-;_-@_-"/>
    <numFmt numFmtId="229" formatCode="0.000_)"/>
    <numFmt numFmtId="230" formatCode="_-* #,##0.0\ _F_-;\-* #,##0.0\ _F_-;_-* &quot;-&quot;??\ _F_-;_-@_-"/>
    <numFmt numFmtId="231" formatCode="_-&quot;£&quot;* #,##0.00_-;\-&quot;£&quot;* #,##0.00_-;_-&quot;£&quot;* &quot;-&quot;??_-;_-@_-"/>
    <numFmt numFmtId="232" formatCode="&quot;.&quot;#,##0.00_);[Red]\(&quot;.&quot;#,##0.00\)"/>
    <numFmt numFmtId="233" formatCode="&quot;\&quot;#,##0;&quot;\&quot;\-#,##0"/>
    <numFmt numFmtId="234" formatCode="_-* ###,0&quot;.&quot;00\ _F_B_-;\-* ###,0&quot;.&quot;00\ _F_B_-;_-* &quot;-&quot;??\ _F_B_-;_-@_-"/>
    <numFmt numFmtId="235" formatCode="_-* #,##0.00\ _V_N_D_-;\-* #,##0.00\ _V_N_D_-;_-* &quot;-&quot;??\ _V_N_D_-;_-@_-"/>
    <numFmt numFmtId="236" formatCode="_(* #,##0_);_(* \(#,##0\);_(* \-_);_(@_)"/>
    <numFmt numFmtId="237" formatCode="&quot;¡Ì&quot;#,##0;[Red]\-&quot;¡Ì&quot;#,##0"/>
    <numFmt numFmtId="238" formatCode="_-* #,##0.00\ &quot;F&quot;_-;\-* #,##0.00\ &quot;F&quot;_-;_-* &quot;-&quot;??\ &quot;F&quot;_-;_-@_-"/>
    <numFmt numFmtId="239" formatCode="&quot;SFr.&quot;\ #,##0.00;[Red]&quot;SFr.&quot;\ \-#,##0.00"/>
    <numFmt numFmtId="240" formatCode="_ &quot;SFr.&quot;\ * #,##0_ ;_ &quot;SFr.&quot;\ * \-#,##0_ ;_ &quot;SFr.&quot;\ * &quot;-&quot;_ ;_ @_ "/>
    <numFmt numFmtId="241" formatCode="#,##0.00\ \ \ \ "/>
    <numFmt numFmtId="242" formatCode="#"/>
    <numFmt numFmtId="243" formatCode="_ * #.##._ ;_ * \-#.##._ ;_ * &quot;-&quot;??_ ;_ @_ⴆ"/>
    <numFmt numFmtId="244" formatCode="#,##0.000_);\(#,##0.000\)"/>
    <numFmt numFmtId="245" formatCode="0.0%;\(0.0%\)"/>
    <numFmt numFmtId="246" formatCode="_ * #,##0.00_)&quot;£&quot;_ ;_ * \(#,##0.00\)&quot;£&quot;_ ;_ * &quot;-&quot;??_)&quot;£&quot;_ ;_ @_ "/>
    <numFmt numFmtId="247" formatCode="&quot;\&quot;#,##0;[Red]\-&quot;\&quot;#,##0"/>
    <numFmt numFmtId="248" formatCode="&quot;\&quot;#,##0.00;\-&quot;\&quot;#,##0.00"/>
    <numFmt numFmtId="249" formatCode="_-&quot;$&quot;* ###,0&quot;.&quot;00_-;\-&quot;$&quot;* ###,0&quot;.&quot;00_-;_-&quot;$&quot;* &quot;-&quot;??_-;_-@_-"/>
    <numFmt numFmtId="250" formatCode="_-* #,##0.00\ _F_-;\-* #,##0.00\ _F_-;_-* &quot;-&quot;??\ _F_-;_-@_-"/>
    <numFmt numFmtId="251" formatCode="_(&quot;$&quot;\ * #,##0_);_(&quot;$&quot;\ * \(#,##0\);_(&quot;$&quot;\ * &quot;-&quot;_);_(@_)"/>
    <numFmt numFmtId="252" formatCode="&quot;SFr.&quot;\ #,##0.00;&quot;SFr.&quot;\ \-#,##0.00"/>
    <numFmt numFmtId="253" formatCode="_-* #,##0\ _F_-;\-* #,##0\ _F_-;_-* &quot;-&quot;??\ _F_-;_-@_-"/>
    <numFmt numFmtId="254" formatCode="#,##0_);\-#,##0_)"/>
    <numFmt numFmtId="255" formatCode="#,##0.00_);\-#,##0.00_)"/>
    <numFmt numFmtId="256" formatCode="#.##00"/>
    <numFmt numFmtId="257" formatCode="_(\§\g\ #,##0_);_(\§\g\ \(#,##0\);_(\§\g\ &quot;-&quot;??_);_(@_)"/>
    <numFmt numFmtId="258" formatCode="_(\§\g\ #,##0_);_(\§\g\ \(#,##0\);_(\§\g\ &quot;-&quot;_);_(@_)"/>
    <numFmt numFmtId="259" formatCode="\§\g#,##0_);\(\§\g#,##0\)"/>
    <numFmt numFmtId="260" formatCode="_-* #,##0_-;\-* #,##0_-;_-* \-_-;_-@_-"/>
    <numFmt numFmtId="261" formatCode="\$#,##0;[Red]&quot;-$&quot;#,##0"/>
    <numFmt numFmtId="262" formatCode="_(* #,##0_);_(* \(#,##0\);_(* \-??_);_(@_)"/>
    <numFmt numFmtId="263" formatCode="_-* #,##0\ _F_-;\-* #,##0\ _F_-;_-* &quot;- &quot;_F_-;_-@_-"/>
    <numFmt numFmtId="264" formatCode="_-* #,##0\ &quot;$&quot;_-;\-* #,##0\ &quot;$&quot;_-;_-* &quot;-&quot;\ &quot;$&quot;_-;_-@_-"/>
    <numFmt numFmtId="265" formatCode="_-* #,##0\ _$_-;\-* #,##0\ _$_-;_-* &quot;-&quot;\ _$_-;_-@_-"/>
    <numFmt numFmtId="266" formatCode="_ \\* #,##0_ ;_ \\* \-#,##0_ ;_ \\* \-_ ;_ @_ "/>
    <numFmt numFmtId="267" formatCode="\U\S\$#,##0.00;\(\U\S\$#,##0.00\)"/>
    <numFmt numFmtId="268" formatCode="_(* #,##0.00_);_(* \(#,##0.00\);_(* \-??_);_(@_)"/>
    <numFmt numFmtId="269" formatCode="_-* #,##0\ _₫_-;\-* #,##0\ _₫_-;_-* &quot;- &quot;_₫_-;_-@_-"/>
    <numFmt numFmtId="270" formatCode="_-&quot;VND&quot;* #,##0_-;&quot;-VND&quot;* #,##0_-;_-&quot;VND&quot;* \-_-;_-@_-"/>
    <numFmt numFmtId="271" formatCode="_(&quot;Rp&quot;* #,##0.00_);_(&quot;Rp&quot;* \(#,##0.00\);_(&quot;Rp&quot;* \-??_);_(@_)"/>
    <numFmt numFmtId="272" formatCode="#,##0.00&quot; FB&quot;;[Red]\-#,##0.00&quot; FB&quot;"/>
    <numFmt numFmtId="273" formatCode="_-* #,##0.00_-;\-* #,##0.00_-;_-* \-??_-;_-@_-"/>
    <numFmt numFmtId="274" formatCode="_-* #,##0.00\ _₫_-;\-* #,##0.00\ _₫_-;_-* \-??\ _₫_-;_-@_-"/>
    <numFmt numFmtId="275" formatCode="#,##0&quot; $&quot;;\-#,##0&quot; $&quot;"/>
    <numFmt numFmtId="276" formatCode="\$#,##0;&quot;-$&quot;#,##0"/>
    <numFmt numFmtId="277" formatCode="_-* #,##0\ _F_B_-;\-* #,##0\ _F_B_-;_-* &quot;- &quot;_F_B_-;_-@_-"/>
    <numFmt numFmtId="278" formatCode="&quot;Dong&quot;#,##0.00_);[Red]\(&quot;Dong&quot;#,##0.00\)"/>
    <numFmt numFmtId="279" formatCode="_-\£* #,##0_-;&quot;-£&quot;* #,##0_-;_-\£* \-_-;_-@_-"/>
    <numFmt numFmtId="280" formatCode="#,##0.00&quot;  &quot;"/>
    <numFmt numFmtId="281" formatCode="_-\£* #,##0.00_-;&quot;-£&quot;* #,##0.00_-;_-\£* \-??_-;_-@_-"/>
    <numFmt numFmtId="282" formatCode="#,##0.00&quot; F&quot;;[Red]\-#,##0.00&quot; F&quot;"/>
    <numFmt numFmtId="283" formatCode="_-* #,##0.0\ _F_-;\-* #,##0.0\ _F_-;_-* \-??\ _F_-;_-@_-"/>
    <numFmt numFmtId="284" formatCode="\\#,##0;&quot;\-&quot;#,##0"/>
    <numFmt numFmtId="285" formatCode="_-* ###,0\.00\ _F_B_-;\-* ###,0\.00\ _F_B_-;_-* \-??\ _F_B_-;_-@_-"/>
    <numFmt numFmtId="286" formatCode="#,##0\ &quot;kr&quot;;\-#,##0\ &quot;kr&quot;"/>
    <numFmt numFmtId="287" formatCode="_-* #,##0\ _k_r_-;\-* #,##0\ _k_r_-;_-* &quot;-&quot;\ _k_r_-;_-@_-"/>
    <numFmt numFmtId="288" formatCode="_-* #,##0.00\ _k_r_-;\-* #,##0.00\ _k_r_-;_-* &quot;-&quot;??\ _k_r_-;_-@_-"/>
    <numFmt numFmtId="289" formatCode="&quot;kr&quot;#,##0;[Red]\-&quot;kr&quot;#,##0"/>
    <numFmt numFmtId="290" formatCode="&quot;kr&quot;#,##0;\-&quot;kr&quot;#,##0"/>
    <numFmt numFmtId="291" formatCode="##.##%"/>
    <numFmt numFmtId="292" formatCode="##,###.##"/>
    <numFmt numFmtId="293" formatCode="#0.##"/>
    <numFmt numFmtId="294" formatCode="##,##0%"/>
    <numFmt numFmtId="295" formatCode="#,###%"/>
    <numFmt numFmtId="296" formatCode="##.##"/>
    <numFmt numFmtId="297" formatCode="###,###"/>
    <numFmt numFmtId="298" formatCode="###.###"/>
    <numFmt numFmtId="299" formatCode="##,###.####"/>
    <numFmt numFmtId="300" formatCode="##,##0.##"/>
  </numFmts>
  <fonts count="236">
    <font>
      <sz val="12"/>
      <name val=".VnTime"/>
      <family val="0"/>
    </font>
    <font>
      <sz val="11"/>
      <color indexed="8"/>
      <name val="Calibri"/>
      <family val="2"/>
    </font>
    <font>
      <sz val="13"/>
      <name val=".VnTime"/>
      <family val="2"/>
    </font>
    <font>
      <b/>
      <sz val="12"/>
      <name val=".VnTime"/>
      <family val="2"/>
    </font>
    <font>
      <b/>
      <sz val="12"/>
      <name val=".VnTimeH"/>
      <family val="2"/>
    </font>
    <font>
      <sz val="10"/>
      <name val="Arial"/>
      <family val="2"/>
    </font>
    <font>
      <sz val="12"/>
      <name val="±¼¸²Ã¼"/>
      <family val="3"/>
    </font>
    <font>
      <sz val="12"/>
      <name val="¹UAAA¼"/>
      <family val="3"/>
    </font>
    <font>
      <b/>
      <sz val="12"/>
      <name val="Arial"/>
      <family val="2"/>
    </font>
    <font>
      <b/>
      <sz val="18"/>
      <name val="Arial"/>
      <family val="2"/>
    </font>
    <font>
      <sz val="12"/>
      <name val="Arial"/>
      <family val="2"/>
    </font>
    <font>
      <sz val="14"/>
      <name val="뼻뮝"/>
      <family val="3"/>
    </font>
    <font>
      <sz val="12"/>
      <name val="뼻뮝"/>
      <family val="3"/>
    </font>
    <font>
      <sz val="9"/>
      <name val="Arial"/>
      <family val="2"/>
    </font>
    <font>
      <sz val="12"/>
      <name val="Courier"/>
      <family val="3"/>
    </font>
    <font>
      <sz val="10"/>
      <name val=" "/>
      <family val="1"/>
    </font>
    <font>
      <sz val="12"/>
      <name val="Times New Roman"/>
      <family val="1"/>
    </font>
    <font>
      <sz val="10"/>
      <name val="??"/>
      <family val="3"/>
    </font>
    <font>
      <b/>
      <sz val="12"/>
      <color indexed="12"/>
      <name val=".VnTime"/>
      <family val="2"/>
    </font>
    <font>
      <sz val="11"/>
      <name val="??"/>
      <family val="3"/>
    </font>
    <font>
      <b/>
      <sz val="10"/>
      <name val="Arial"/>
      <family val="2"/>
    </font>
    <font>
      <sz val="14"/>
      <name val=".VnArial"/>
      <family val="2"/>
    </font>
    <font>
      <sz val="10"/>
      <name val="MS Sans Serif"/>
      <family val="2"/>
    </font>
    <font>
      <sz val="12"/>
      <name val="????"/>
      <family val="1"/>
    </font>
    <font>
      <sz val="14"/>
      <name val="VnTime"/>
      <family val="0"/>
    </font>
    <font>
      <sz val="13"/>
      <name val="Tms Rmn"/>
      <family val="1"/>
    </font>
    <font>
      <b/>
      <u val="single"/>
      <sz val="14"/>
      <color indexed="8"/>
      <name val=".VnBook-AntiquaH"/>
      <family val="2"/>
    </font>
    <font>
      <sz val="12"/>
      <name val="¹ÙÅÁÃ¼"/>
      <family val="0"/>
    </font>
    <font>
      <i/>
      <sz val="12"/>
      <color indexed="8"/>
      <name val=".VnBook-AntiquaH"/>
      <family val="2"/>
    </font>
    <font>
      <b/>
      <sz val="12"/>
      <color indexed="8"/>
      <name val=".VnBook-Antiqua"/>
      <family val="2"/>
    </font>
    <font>
      <i/>
      <sz val="12"/>
      <color indexed="8"/>
      <name val=".VnBook-Antiqua"/>
      <family val="2"/>
    </font>
    <font>
      <sz val="10"/>
      <name val=".VnTime"/>
      <family val="2"/>
    </font>
    <font>
      <sz val="8"/>
      <name val="Times New Roman"/>
      <family val="1"/>
    </font>
    <font>
      <sz val="11"/>
      <name val="µ¸¿ò"/>
      <family val="0"/>
    </font>
    <font>
      <b/>
      <sz val="10"/>
      <name val="Helv"/>
      <family val="0"/>
    </font>
    <font>
      <b/>
      <sz val="13"/>
      <name val="Tms Rmn"/>
      <family val="1"/>
    </font>
    <font>
      <sz val="10"/>
      <name val="MS Serif"/>
      <family val="1"/>
    </font>
    <font>
      <sz val="10"/>
      <name val="Courier"/>
      <family val="3"/>
    </font>
    <font>
      <sz val="12"/>
      <name val="宋体"/>
      <family val="0"/>
    </font>
    <font>
      <sz val="12"/>
      <name val="Tms Rmn"/>
      <family val="1"/>
    </font>
    <font>
      <sz val="10"/>
      <color indexed="16"/>
      <name val="MS Serif"/>
      <family val="1"/>
    </font>
    <font>
      <sz val="8"/>
      <name val="Arial"/>
      <family val="2"/>
    </font>
    <font>
      <b/>
      <sz val="12"/>
      <name val="Helv"/>
      <family val="0"/>
    </font>
    <font>
      <b/>
      <sz val="12"/>
      <name val="Tahoma"/>
      <family val="2"/>
    </font>
    <font>
      <sz val="14"/>
      <name val=".VnTime"/>
      <family val="2"/>
    </font>
    <font>
      <sz val="10"/>
      <name val="Tahoma"/>
      <family val="2"/>
    </font>
    <font>
      <b/>
      <sz val="11"/>
      <name val="Helv"/>
      <family val="0"/>
    </font>
    <font>
      <sz val="11"/>
      <name val="–¾’©"/>
      <family val="1"/>
    </font>
    <font>
      <sz val="10"/>
      <name val="Times New Roman"/>
      <family val="1"/>
    </font>
    <font>
      <sz val="10"/>
      <name val="Tms Rmn"/>
      <family val="1"/>
    </font>
    <font>
      <b/>
      <sz val="12"/>
      <name val="宋体"/>
      <family val="0"/>
    </font>
    <font>
      <sz val="11"/>
      <color indexed="32"/>
      <name val="VNI-Times"/>
      <family val="0"/>
    </font>
    <font>
      <b/>
      <sz val="10"/>
      <name val="Tahoma"/>
      <family val="2"/>
    </font>
    <font>
      <b/>
      <sz val="8"/>
      <color indexed="8"/>
      <name val="Helv"/>
      <family val="2"/>
    </font>
    <font>
      <sz val="10"/>
      <name val=".VnArial"/>
      <family val="2"/>
    </font>
    <font>
      <sz val="10"/>
      <color indexed="8"/>
      <name val="Arial"/>
      <family val="2"/>
    </font>
    <font>
      <sz val="12"/>
      <name val=".VnArial"/>
      <family val="2"/>
    </font>
    <font>
      <sz val="12"/>
      <name val="VNTime"/>
      <family val="0"/>
    </font>
    <font>
      <b/>
      <i/>
      <u val="single"/>
      <sz val="12"/>
      <name val=".VnTimeH"/>
      <family val="2"/>
    </font>
    <font>
      <b/>
      <sz val="8"/>
      <name val="Times New Roman"/>
      <family val="1"/>
    </font>
    <font>
      <sz val="9"/>
      <name val=".VnTime"/>
      <family val="2"/>
    </font>
    <font>
      <sz val="22"/>
      <name val="ＭＳ 明朝"/>
      <family val="1"/>
    </font>
    <font>
      <u val="single"/>
      <sz val="10"/>
      <color indexed="14"/>
      <name val="MS Sans Serif"/>
      <family val="2"/>
    </font>
    <font>
      <sz val="12"/>
      <name val="바탕체"/>
      <family val="1"/>
    </font>
    <font>
      <u val="single"/>
      <sz val="9"/>
      <color indexed="36"/>
      <name val="新細明體"/>
      <family val="1"/>
    </font>
    <font>
      <sz val="12"/>
      <name val="新細明體"/>
      <family val="1"/>
    </font>
    <font>
      <u val="single"/>
      <sz val="10"/>
      <color indexed="12"/>
      <name val="MS Sans Serif"/>
      <family val="2"/>
    </font>
    <font>
      <u val="single"/>
      <sz val="9"/>
      <color indexed="12"/>
      <name val="新細明體"/>
      <family val="1"/>
    </font>
    <font>
      <u val="single"/>
      <sz val="12"/>
      <color indexed="12"/>
      <name val="新細明體"/>
      <family val="1"/>
    </font>
    <font>
      <u val="single"/>
      <sz val="12"/>
      <color indexed="36"/>
      <name val="新細明體"/>
      <family val="1"/>
    </font>
    <font>
      <sz val="8"/>
      <name val=".VnTime"/>
      <family val="2"/>
    </font>
    <font>
      <b/>
      <sz val="12"/>
      <color indexed="10"/>
      <name val=".VnTime"/>
      <family val="2"/>
    </font>
    <font>
      <b/>
      <sz val="12"/>
      <color indexed="10"/>
      <name val=".VnTimeH"/>
      <family val="2"/>
    </font>
    <font>
      <u val="single"/>
      <sz val="8.4"/>
      <color indexed="12"/>
      <name val=".VnTime"/>
      <family val="2"/>
    </font>
    <font>
      <u val="single"/>
      <sz val="8.4"/>
      <color indexed="36"/>
      <name val=".VnTime"/>
      <family val="2"/>
    </font>
    <font>
      <sz val="12"/>
      <color indexed="10"/>
      <name val=".vntime"/>
      <family val="0"/>
    </font>
    <font>
      <sz val="12"/>
      <name val=".VnArial Narrow"/>
      <family val="0"/>
    </font>
    <font>
      <b/>
      <sz val="12"/>
      <color indexed="8"/>
      <name val=".VnTime"/>
      <family val="2"/>
    </font>
    <font>
      <b/>
      <sz val="12"/>
      <color indexed="40"/>
      <name val=".VnTimeH"/>
      <family val="2"/>
    </font>
    <font>
      <b/>
      <sz val="12"/>
      <color indexed="40"/>
      <name val=".VnTime"/>
      <family val="2"/>
    </font>
    <font>
      <sz val="12"/>
      <color indexed="40"/>
      <name val=".VnTime"/>
      <family val="0"/>
    </font>
    <font>
      <b/>
      <sz val="12"/>
      <color indexed="12"/>
      <name val=".VnTimeH"/>
      <family val="2"/>
    </font>
    <font>
      <sz val="12"/>
      <color indexed="12"/>
      <name val=".VnTime"/>
      <family val="0"/>
    </font>
    <font>
      <b/>
      <sz val="12"/>
      <color indexed="14"/>
      <name val=".VnTimeH"/>
      <family val="2"/>
    </font>
    <font>
      <b/>
      <sz val="12"/>
      <color indexed="14"/>
      <name val=".VnTime"/>
      <family val="2"/>
    </font>
    <font>
      <sz val="12"/>
      <color indexed="14"/>
      <name val=".VnTime"/>
      <family val="0"/>
    </font>
    <font>
      <b/>
      <sz val="14"/>
      <name val="Times New Roman"/>
      <family val="1"/>
    </font>
    <font>
      <i/>
      <sz val="14"/>
      <name val="Times New Roman"/>
      <family val="1"/>
    </font>
    <font>
      <b/>
      <sz val="12"/>
      <name val="Times New Roman"/>
      <family val="1"/>
    </font>
    <font>
      <sz val="13"/>
      <name val="Times New Roman"/>
      <family val="1"/>
    </font>
    <font>
      <b/>
      <sz val="13"/>
      <name val="Times New Roman"/>
      <family val="1"/>
    </font>
    <font>
      <vertAlign val="superscript"/>
      <sz val="13"/>
      <name val="Times New Roman"/>
      <family val="1"/>
    </font>
    <font>
      <i/>
      <sz val="13"/>
      <name val="Times New Roman"/>
      <family val="1"/>
    </font>
    <font>
      <i/>
      <sz val="12"/>
      <name val="Times New Roman"/>
      <family val="1"/>
    </font>
    <font>
      <b/>
      <sz val="12"/>
      <name val=".VnArial Narrow"/>
      <family val="2"/>
    </font>
    <font>
      <vertAlign val="superscript"/>
      <sz val="12"/>
      <name val="Times New Roman"/>
      <family val="1"/>
    </font>
    <font>
      <b/>
      <i/>
      <u val="single"/>
      <sz val="13"/>
      <name val="Times New Roman"/>
      <family val="1"/>
    </font>
    <font>
      <b/>
      <i/>
      <sz val="13"/>
      <name val="Times New Roman"/>
      <family val="1"/>
    </font>
    <font>
      <b/>
      <i/>
      <sz val="12"/>
      <name val="Times New Roman"/>
      <family val="1"/>
    </font>
    <font>
      <sz val="9"/>
      <name val="Times New Roman"/>
      <family val="1"/>
    </font>
    <font>
      <sz val="11"/>
      <name val="Times New Roman"/>
      <family val="1"/>
    </font>
    <font>
      <sz val="14"/>
      <name val=".VnArial Narrow"/>
      <family val="2"/>
    </font>
    <font>
      <sz val="12"/>
      <name val="VNI-Times"/>
      <family val="0"/>
    </font>
    <font>
      <sz val="10"/>
      <color indexed="8"/>
      <name val="MS Sans Serif"/>
      <family val="2"/>
    </font>
    <font>
      <sz val="12"/>
      <name val="돋움체"/>
      <family val="3"/>
    </font>
    <font>
      <b/>
      <sz val="10"/>
      <name val="SVNtimes new roman"/>
      <family val="2"/>
    </font>
    <font>
      <sz val="12"/>
      <name val="VNtimes New Roman"/>
      <family val="0"/>
    </font>
    <font>
      <sz val="10"/>
      <name val="?? ??"/>
      <family val="1"/>
    </font>
    <font>
      <sz val="10"/>
      <name val="AngsanaUPC"/>
      <family val="1"/>
    </font>
    <font>
      <sz val="12"/>
      <name val="|??¢¥¢¬¨Ï"/>
      <family val="1"/>
    </font>
    <font>
      <sz val="12"/>
      <name val="|??´¸ⓒ"/>
      <family val="1"/>
    </font>
    <font>
      <sz val="10"/>
      <name val="VNI-Times"/>
      <family val="0"/>
    </font>
    <font>
      <sz val="10"/>
      <name val="Helv"/>
      <family val="2"/>
    </font>
    <font>
      <sz val="10"/>
      <color indexed="8"/>
      <name val="ARIAL"/>
      <family val="0"/>
    </font>
    <font>
      <sz val="12"/>
      <name val="???"/>
      <family val="2"/>
    </font>
    <font>
      <sz val="11"/>
      <name val="‚l‚r ‚oƒSƒVƒbƒN"/>
      <family val="3"/>
    </font>
    <font>
      <sz val="14"/>
      <name val="Terminal"/>
      <family val="3"/>
    </font>
    <font>
      <sz val="11"/>
      <name val=".VnTime"/>
      <family val="0"/>
    </font>
    <font>
      <b/>
      <u val="single"/>
      <sz val="10"/>
      <name val="VNI-Times"/>
      <family val="0"/>
    </font>
    <font>
      <b/>
      <sz val="10"/>
      <name val=".VnArial"/>
      <family val="2"/>
    </font>
    <font>
      <sz val="10"/>
      <name val="VnTimes"/>
      <family val="2"/>
    </font>
    <font>
      <sz val="12"/>
      <color indexed="10"/>
      <name val=".VnArial Narrow"/>
      <family val="2"/>
    </font>
    <font>
      <sz val="12"/>
      <color indexed="8"/>
      <name val="¹ÙÅÁÃ¼"/>
      <family val="1"/>
    </font>
    <font>
      <sz val="12"/>
      <color indexed="8"/>
      <name val="Times New Roman"/>
      <family val="1"/>
    </font>
    <font>
      <sz val="11"/>
      <name val="VNtimes new roman"/>
      <family val="2"/>
    </font>
    <font>
      <b/>
      <sz val="12"/>
      <color indexed="63"/>
      <name val="VNI-Times"/>
      <family val="0"/>
    </font>
    <font>
      <b/>
      <i/>
      <sz val="14"/>
      <name val="VNTime"/>
      <family val="2"/>
    </font>
    <font>
      <sz val="12"/>
      <name val="System"/>
      <family val="2"/>
    </font>
    <font>
      <b/>
      <sz val="8"/>
      <color indexed="12"/>
      <name val="Arial"/>
      <family val="2"/>
    </font>
    <font>
      <sz val="8"/>
      <color indexed="8"/>
      <name val="Arial"/>
      <family val="2"/>
    </font>
    <font>
      <b/>
      <sz val="9"/>
      <name val="VNI-Times"/>
      <family val="0"/>
    </font>
    <font>
      <sz val="8"/>
      <name val="SVNtimes new roman"/>
      <family val="2"/>
    </font>
    <font>
      <sz val="10"/>
      <name val="VNI-Aptima"/>
      <family val="0"/>
    </font>
    <font>
      <i/>
      <sz val="13"/>
      <name val="3C_Times_T"/>
      <family val="0"/>
    </font>
    <font>
      <sz val="11"/>
      <name val="Tms Rmn"/>
      <family val="1"/>
    </font>
    <font>
      <sz val="11"/>
      <name val="VNI-Times"/>
      <family val="0"/>
    </font>
    <font>
      <sz val="11"/>
      <name val="UVnTime"/>
      <family val="0"/>
    </font>
    <font>
      <b/>
      <sz val="12"/>
      <name val="VNTime"/>
      <family val="2"/>
    </font>
    <font>
      <sz val="11"/>
      <name val="VNcentury Gothic"/>
      <family val="0"/>
    </font>
    <font>
      <b/>
      <sz val="15"/>
      <name val="VNcentury Gothic"/>
      <family val="0"/>
    </font>
    <font>
      <sz val="12"/>
      <name val="SVNtimes new roman"/>
      <family val="2"/>
    </font>
    <font>
      <sz val="10"/>
      <name val="SVNtimes new roman"/>
      <family val="0"/>
    </font>
    <font>
      <b/>
      <sz val="12"/>
      <name val="VNTimeH"/>
      <family val="2"/>
    </font>
    <font>
      <sz val="10"/>
      <name val="Arial CE"/>
      <family val="2"/>
    </font>
    <font>
      <sz val="10"/>
      <name val="VNI-Helve-Condense"/>
      <family val="0"/>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1"/>
      <name val="Times New Roman"/>
      <family val="1"/>
    </font>
    <font>
      <sz val="10"/>
      <name val=".VnArialH"/>
      <family val="2"/>
    </font>
    <font>
      <b/>
      <sz val="12"/>
      <name val=".VnBook-AntiquaH"/>
      <family val="2"/>
    </font>
    <font>
      <b/>
      <sz val="12"/>
      <color indexed="9"/>
      <name val="Tms Rmn"/>
      <family val="1"/>
    </font>
    <font>
      <b/>
      <sz val="8"/>
      <name val="MS Sans Serif"/>
      <family val="2"/>
    </font>
    <font>
      <b/>
      <sz val="10"/>
      <name val=".VnTime"/>
      <family val="2"/>
    </font>
    <font>
      <b/>
      <sz val="14"/>
      <name val=".VnTimeH"/>
      <family val="2"/>
    </font>
    <font>
      <sz val="12"/>
      <color indexed="62"/>
      <name val="Times New Roman"/>
      <family val="1"/>
    </font>
    <font>
      <sz val="10"/>
      <name val="VNI-Helve"/>
      <family val="0"/>
    </font>
    <font>
      <u val="single"/>
      <sz val="10"/>
      <color indexed="12"/>
      <name val=".VnTime"/>
      <family val="0"/>
    </font>
    <font>
      <u val="single"/>
      <sz val="12"/>
      <color indexed="12"/>
      <name val=".VnTime"/>
      <family val="0"/>
    </font>
    <font>
      <u val="single"/>
      <sz val="12"/>
      <color indexed="12"/>
      <name val="Arial"/>
      <family val="2"/>
    </font>
    <font>
      <sz val="8"/>
      <name val="VNarial"/>
      <family val="2"/>
    </font>
    <font>
      <b/>
      <i/>
      <sz val="12"/>
      <name val=".VnAristote"/>
      <family val="2"/>
    </font>
    <font>
      <sz val="7"/>
      <name val="Small Fonts"/>
      <family val="2"/>
    </font>
    <font>
      <b/>
      <sz val="12"/>
      <name val="VN-NTime"/>
      <family val="0"/>
    </font>
    <font>
      <sz val="11"/>
      <name val="VNI-Aptima"/>
      <family val="0"/>
    </font>
    <font>
      <sz val="14"/>
      <name val="System"/>
      <family val="0"/>
    </font>
    <font>
      <b/>
      <sz val="11"/>
      <name val="Arial"/>
      <family val="2"/>
    </font>
    <font>
      <b/>
      <sz val="10"/>
      <name val="MS Sans Serif"/>
      <family val="0"/>
    </font>
    <font>
      <sz val="8"/>
      <name val="Wingdings"/>
      <family val="0"/>
    </font>
    <font>
      <i/>
      <sz val="10"/>
      <name val="MS Sans Serif"/>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amily val="0"/>
    </font>
    <font>
      <u val="single"/>
      <sz val="10.2"/>
      <color indexed="12"/>
      <name val=".VnTime"/>
      <family val="0"/>
    </font>
    <font>
      <sz val="8"/>
      <name val="MS Sans Serif"/>
      <family val="2"/>
    </font>
    <font>
      <b/>
      <sz val="10.5"/>
      <name val=".VnAvantH"/>
      <family val="2"/>
    </font>
    <font>
      <sz val="10"/>
      <name val="VNbook-Antiqua"/>
      <family val="0"/>
    </font>
    <font>
      <sz val="13"/>
      <name val=".VnArial"/>
      <family val="2"/>
    </font>
    <font>
      <b/>
      <sz val="10"/>
      <name val="VNI-Univer"/>
      <family val="0"/>
    </font>
    <font>
      <sz val="10"/>
      <name val=".VnBook-Antiqua"/>
      <family val="0"/>
    </font>
    <font>
      <b/>
      <sz val="12"/>
      <name val="VNI-Cooper"/>
      <family val="0"/>
    </font>
    <font>
      <b/>
      <sz val="12"/>
      <name val="VNI-Times"/>
      <family val="0"/>
    </font>
    <font>
      <sz val="11"/>
      <name val=".VnAvant"/>
      <family val="2"/>
    </font>
    <font>
      <b/>
      <sz val="13"/>
      <color indexed="8"/>
      <name val=".VnTimeH"/>
      <family val="2"/>
    </font>
    <font>
      <sz val="14"/>
      <name val=".Vn3DH"/>
      <family val="2"/>
    </font>
    <font>
      <b/>
      <u val="double"/>
      <sz val="12"/>
      <color indexed="12"/>
      <name val=".VnBahamasB"/>
      <family val="2"/>
    </font>
    <font>
      <sz val="10"/>
      <name val=".VnArial Narrow"/>
      <family val="2"/>
    </font>
    <font>
      <sz val="9.5"/>
      <name val=".VnBlackH"/>
      <family val="2"/>
    </font>
    <font>
      <b/>
      <sz val="10"/>
      <name val=".VnBahamasBH"/>
      <family val="2"/>
    </font>
    <font>
      <b/>
      <sz val="11"/>
      <name val=".VnArialH"/>
      <family val="2"/>
    </font>
    <font>
      <sz val="8"/>
      <name val="VNI-Helve"/>
      <family val="0"/>
    </font>
    <font>
      <b/>
      <sz val="10"/>
      <name val=".VnArialH"/>
      <family val="2"/>
    </font>
    <font>
      <sz val="10"/>
      <name val=".VnAvant"/>
      <family val="2"/>
    </font>
    <font>
      <sz val="10"/>
      <name val="VNtimes new roman"/>
      <family val="0"/>
    </font>
    <font>
      <b/>
      <sz val="8"/>
      <name val="VN Helvetica"/>
      <family val="0"/>
    </font>
    <font>
      <b/>
      <sz val="10"/>
      <name val="VN AvantGBook"/>
      <family val="0"/>
    </font>
    <font>
      <b/>
      <sz val="16"/>
      <name val=".VnTime"/>
      <family val="2"/>
    </font>
    <font>
      <sz val="10"/>
      <name val="Geneva"/>
      <family val="2"/>
    </font>
    <font>
      <b/>
      <i/>
      <sz val="12"/>
      <name val=".VnTime"/>
      <family val="2"/>
    </font>
    <font>
      <sz val="16"/>
      <name val="AngsanaUPC"/>
      <family val="3"/>
    </font>
    <font>
      <sz val="12"/>
      <color indexed="8"/>
      <name val="바탕체"/>
      <family val="3"/>
    </font>
    <font>
      <sz val="11"/>
      <name val="가는각진제목체"/>
      <family val="1"/>
    </font>
    <font>
      <sz val="10"/>
      <name val="명조"/>
      <family val="3"/>
    </font>
    <font>
      <sz val="10"/>
      <name val="돋움체"/>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s>
  <fills count="61">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rgb="FFFFCC99"/>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s>
  <borders count="55">
    <border>
      <left/>
      <right/>
      <top/>
      <bottom/>
      <diagonal/>
    </border>
    <border>
      <left style="thin"/>
      <right style="thin"/>
      <top style="thin"/>
      <bottom style="thin"/>
    </border>
    <border>
      <left style="thin"/>
      <right style="thin"/>
      <top style="dotted"/>
      <bottom style="dotted"/>
    </border>
    <border>
      <left style="thin"/>
      <right style="thin"/>
      <top style="double"/>
      <bottom style="hair"/>
    </border>
    <border>
      <left>
        <color indexed="63"/>
      </left>
      <right>
        <color indexed="63"/>
      </right>
      <top>
        <color indexed="63"/>
      </top>
      <bottom style="hair"/>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style="thin"/>
      <right style="thin"/>
      <top style="hair"/>
      <bottom style="hair"/>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right/>
      <top/>
      <bottom style="thin"/>
    </border>
    <border>
      <left style="thin"/>
      <right>
        <color indexed="63"/>
      </right>
      <top>
        <color indexed="63"/>
      </top>
      <bottom>
        <color indexed="63"/>
      </bottom>
    </border>
    <border>
      <left/>
      <right style="double"/>
      <top/>
      <bottom/>
    </border>
    <border>
      <left style="thin"/>
      <right style="thin"/>
      <top>
        <color indexed="63"/>
      </top>
      <bottom>
        <color indexed="63"/>
      </bottom>
    </border>
    <border>
      <left>
        <color indexed="63"/>
      </left>
      <right>
        <color indexed="63"/>
      </right>
      <top style="double"/>
      <bottom style="double"/>
    </border>
    <border>
      <left style="thin"/>
      <right style="thin"/>
      <top>
        <color indexed="63"/>
      </top>
      <bottom style="hair"/>
    </border>
    <border>
      <left/>
      <right/>
      <top style="medium"/>
      <bottom style="medium"/>
    </border>
    <border>
      <left/>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thin"/>
      <right>
        <color indexed="63"/>
      </right>
      <top style="thin"/>
      <bottom style="thin"/>
    </border>
    <border>
      <left style="thin"/>
      <right style="thin"/>
      <top>
        <color indexed="63"/>
      </top>
      <bottom style="dotted"/>
    </border>
    <border>
      <left style="thin"/>
      <right style="thin"/>
      <top style="thin">
        <color indexed="8"/>
      </top>
      <bottom style="thin"/>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color indexed="8"/>
      </left>
      <right>
        <color indexed="63"/>
      </right>
      <top style="thin">
        <color indexed="8"/>
      </top>
      <bottom style="thin">
        <color indexed="8"/>
      </bottom>
    </border>
    <border>
      <left style="thin"/>
      <right style="medium"/>
      <top style="medium"/>
      <bottom style="thin"/>
    </border>
    <border>
      <left>
        <color indexed="63"/>
      </left>
      <right style="medium">
        <color indexed="63"/>
      </right>
      <top>
        <color indexed="63"/>
      </top>
      <bottom>
        <color indexed="63"/>
      </bottom>
    </border>
    <border>
      <left>
        <color indexed="63"/>
      </left>
      <right style="medium">
        <color indexed="8"/>
      </right>
      <top>
        <color indexed="63"/>
      </top>
      <bottom>
        <color indexed="63"/>
      </bottom>
    </border>
    <border>
      <left style="thin"/>
      <right style="thin"/>
      <top style="thin"/>
      <bottom>
        <color indexed="63"/>
      </bottom>
    </border>
    <border>
      <left style="double"/>
      <right style="thin"/>
      <top style="double"/>
      <bottom>
        <color indexed="63"/>
      </bottom>
    </border>
    <border>
      <left style="medium"/>
      <right/>
      <top style="medium"/>
      <bottom/>
    </border>
    <border>
      <left style="double"/>
      <right style="thin"/>
      <top style="hair"/>
      <bottom style="double"/>
    </border>
    <border>
      <left style="medium">
        <color indexed="9"/>
      </left>
      <right style="medium">
        <color indexed="9"/>
      </right>
      <top style="medium">
        <color indexed="9"/>
      </top>
      <bottom style="medium">
        <color indexed="9"/>
      </bottom>
    </border>
    <border>
      <left style="hair"/>
      <right>
        <color indexed="63"/>
      </right>
      <top>
        <color indexed="63"/>
      </top>
      <bottom>
        <color indexed="63"/>
      </bottom>
    </border>
    <border>
      <left/>
      <right style="thin"/>
      <top style="thin"/>
      <bottom style="thin"/>
    </border>
    <border>
      <left/>
      <right/>
      <top style="thin"/>
      <bottom/>
    </border>
    <border>
      <left style="medium"/>
      <right style="thin"/>
      <top>
        <color indexed="63"/>
      </top>
      <bottom>
        <color indexed="63"/>
      </bottom>
    </border>
    <border>
      <left style="hair">
        <color indexed="13"/>
      </left>
      <right style="hair">
        <color indexed="13"/>
      </right>
      <top style="hair">
        <color indexed="13"/>
      </top>
      <bottom style="hair">
        <color indexed="13"/>
      </bottom>
    </border>
    <border>
      <left style="thin"/>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hair"/>
      <bottom style="hair"/>
    </border>
    <border>
      <left style="thin"/>
      <right style="thin"/>
      <top style="hair"/>
      <bottom style="thin"/>
    </border>
    <border>
      <left style="thin"/>
      <right style="thin"/>
      <top style="hair"/>
      <bottom>
        <color indexed="63"/>
      </bottom>
    </border>
    <border>
      <left style="thin"/>
      <right>
        <color indexed="63"/>
      </right>
      <top style="hair"/>
      <bottom style="hair"/>
    </border>
    <border>
      <left>
        <color indexed="63"/>
      </left>
      <right>
        <color indexed="63"/>
      </right>
      <top style="hair"/>
      <bottom style="hair"/>
    </border>
  </borders>
  <cellStyleXfs count="2325">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172" fillId="0" borderId="0" applyNumberFormat="0" applyFill="0" applyBorder="0" applyAlignment="0" applyProtection="0"/>
    <xf numFmtId="0" fontId="133"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10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74" fontId="102" fillId="0" borderId="0" applyFont="0" applyFill="0" applyBorder="0" applyAlignment="0" applyProtection="0"/>
    <xf numFmtId="0" fontId="0" fillId="0" borderId="0" applyNumberFormat="0" applyFill="0" applyBorder="0" applyAlignment="0" applyProtection="0"/>
    <xf numFmtId="0" fontId="103" fillId="0" borderId="0">
      <alignment/>
      <protection/>
    </xf>
    <xf numFmtId="3" fontId="104" fillId="0" borderId="1">
      <alignment/>
      <protection/>
    </xf>
    <xf numFmtId="291" fontId="105" fillId="0" borderId="2">
      <alignment horizontal="center"/>
      <protection hidden="1"/>
    </xf>
    <xf numFmtId="168" fontId="106" fillId="0" borderId="3" applyFont="0" applyBorder="0">
      <alignment/>
      <protection/>
    </xf>
    <xf numFmtId="0" fontId="31" fillId="0" borderId="0">
      <alignment/>
      <protection/>
    </xf>
    <xf numFmtId="179" fontId="19" fillId="0" borderId="0" applyFont="0" applyFill="0" applyBorder="0" applyAlignment="0" applyProtection="0"/>
    <xf numFmtId="0" fontId="107" fillId="0" borderId="0" applyFont="0" applyFill="0" applyBorder="0" applyAlignment="0" applyProtection="0"/>
    <xf numFmtId="180" fontId="19"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0" borderId="0" applyFont="0" applyFill="0" applyBorder="0" applyAlignment="0" applyProtection="0"/>
    <xf numFmtId="0" fontId="17" fillId="0" borderId="4">
      <alignment/>
      <protection/>
    </xf>
    <xf numFmtId="256" fontId="31"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6" fontId="14" fillId="0" borderId="0" applyFont="0" applyFill="0" applyBorder="0" applyAlignment="0" applyProtection="0"/>
    <xf numFmtId="0" fontId="108" fillId="0" borderId="0" applyFont="0" applyFill="0" applyBorder="0" applyAlignment="0" applyProtection="0"/>
    <xf numFmtId="0" fontId="5" fillId="0" borderId="0">
      <alignment/>
      <protection/>
    </xf>
    <xf numFmtId="0" fontId="5" fillId="0" borderId="0" applyFont="0" applyFill="0" applyBorder="0" applyAlignment="0" applyProtection="0"/>
    <xf numFmtId="0" fontId="5" fillId="0" borderId="0" applyFont="0" applyFill="0" applyBorder="0" applyAlignment="0" applyProtection="0"/>
    <xf numFmtId="0" fontId="109" fillId="0" borderId="0">
      <alignment/>
      <protection/>
    </xf>
    <xf numFmtId="0" fontId="11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262" fontId="0" fillId="0" borderId="0" applyFill="0" applyBorder="0" applyAlignment="0" applyProtection="0"/>
    <xf numFmtId="0" fontId="5" fillId="0" borderId="0" applyNumberFormat="0" applyFill="0" applyBorder="0" applyAlignment="0" applyProtection="0"/>
    <xf numFmtId="166" fontId="0" fillId="0" borderId="0" applyFont="0" applyFill="0" applyBorder="0" applyAlignment="0" applyProtection="0"/>
    <xf numFmtId="0" fontId="31" fillId="0" borderId="0" applyNumberFormat="0" applyFill="0" applyBorder="0" applyAlignment="0" applyProtection="0"/>
    <xf numFmtId="42" fontId="111" fillId="0" borderId="0" applyFont="0" applyFill="0" applyBorder="0" applyAlignment="0" applyProtection="0"/>
    <xf numFmtId="0" fontId="22" fillId="0" borderId="0">
      <alignment/>
      <protection/>
    </xf>
    <xf numFmtId="220" fontId="0" fillId="0" borderId="0" applyFont="0" applyFill="0" applyBorder="0" applyAlignment="0" applyProtection="0"/>
    <xf numFmtId="263" fontId="0" fillId="0" borderId="0" applyFill="0" applyBorder="0" applyAlignment="0" applyProtection="0"/>
    <xf numFmtId="0" fontId="31" fillId="0" borderId="0" applyNumberFormat="0" applyFill="0" applyBorder="0" applyAlignment="0" applyProtection="0"/>
    <xf numFmtId="42" fontId="111" fillId="0" borderId="0" applyFont="0" applyFill="0" applyBorder="0" applyAlignment="0" applyProtection="0"/>
    <xf numFmtId="0" fontId="112" fillId="0" borderId="0">
      <alignment/>
      <protection/>
    </xf>
    <xf numFmtId="0" fontId="31" fillId="0" borderId="0" applyNumberFormat="0" applyFill="0" applyBorder="0" applyAlignment="0" applyProtection="0"/>
    <xf numFmtId="0" fontId="112" fillId="0" borderId="0">
      <alignment/>
      <protection/>
    </xf>
    <xf numFmtId="0" fontId="22" fillId="0" borderId="0">
      <alignment/>
      <protection/>
    </xf>
    <xf numFmtId="264" fontId="111" fillId="0" borderId="0" applyFont="0" applyFill="0" applyBorder="0" applyAlignment="0" applyProtection="0"/>
    <xf numFmtId="264" fontId="111" fillId="0" borderId="0" applyFont="0" applyFill="0" applyBorder="0" applyAlignment="0" applyProtection="0"/>
    <xf numFmtId="0" fontId="22" fillId="0" borderId="0">
      <alignment/>
      <protection/>
    </xf>
    <xf numFmtId="0" fontId="31" fillId="0" borderId="0" applyNumberFormat="0" applyFill="0" applyBorder="0" applyAlignment="0" applyProtection="0"/>
    <xf numFmtId="0" fontId="112" fillId="0" borderId="0">
      <alignment/>
      <protection/>
    </xf>
    <xf numFmtId="0" fontId="22" fillId="0" borderId="0">
      <alignment/>
      <protection/>
    </xf>
    <xf numFmtId="0" fontId="112" fillId="0" borderId="0">
      <alignment/>
      <protection/>
    </xf>
    <xf numFmtId="0" fontId="31" fillId="0" borderId="0" applyNumberFormat="0" applyFill="0" applyBorder="0" applyAlignment="0" applyProtection="0"/>
    <xf numFmtId="0" fontId="112" fillId="0" borderId="0">
      <alignment/>
      <protection/>
    </xf>
    <xf numFmtId="0" fontId="31" fillId="0" borderId="0" applyNumberFormat="0" applyFill="0" applyBorder="0" applyAlignment="0" applyProtection="0"/>
    <xf numFmtId="0" fontId="112" fillId="0" borderId="0">
      <alignment/>
      <protection/>
    </xf>
    <xf numFmtId="0" fontId="112" fillId="0" borderId="0">
      <alignment/>
      <protection/>
    </xf>
    <xf numFmtId="0" fontId="31" fillId="0" borderId="0" applyNumberFormat="0" applyFill="0" applyBorder="0" applyAlignment="0" applyProtection="0"/>
    <xf numFmtId="42" fontId="111" fillId="0" borderId="0" applyFon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12" fillId="0" borderId="0">
      <alignment/>
      <protection/>
    </xf>
    <xf numFmtId="0" fontId="112" fillId="0" borderId="0">
      <alignment/>
      <protection/>
    </xf>
    <xf numFmtId="0" fontId="112" fillId="0" borderId="0">
      <alignment/>
      <protection/>
    </xf>
    <xf numFmtId="0" fontId="5" fillId="0" borderId="0">
      <alignment/>
      <protection/>
    </xf>
    <xf numFmtId="0" fontId="11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2" fillId="0" borderId="0">
      <alignment/>
      <protection/>
    </xf>
    <xf numFmtId="0" fontId="112" fillId="0" borderId="0">
      <alignment/>
      <protection/>
    </xf>
    <xf numFmtId="0" fontId="112" fillId="0" borderId="0">
      <alignment/>
      <protection/>
    </xf>
    <xf numFmtId="0" fontId="5" fillId="0" borderId="0">
      <alignment/>
      <protection/>
    </xf>
    <xf numFmtId="0" fontId="112" fillId="0" borderId="0">
      <alignment/>
      <protection/>
    </xf>
    <xf numFmtId="0" fontId="112" fillId="0" borderId="0">
      <alignment/>
      <protection/>
    </xf>
    <xf numFmtId="0" fontId="112"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2" fillId="0" borderId="0">
      <alignment/>
      <protection/>
    </xf>
    <xf numFmtId="0" fontId="112" fillId="0" borderId="0">
      <alignment/>
      <protection/>
    </xf>
    <xf numFmtId="0" fontId="112" fillId="0" borderId="0">
      <alignment/>
      <protection/>
    </xf>
    <xf numFmtId="0" fontId="22" fillId="0" borderId="0" applyFont="0" applyFill="0" applyBorder="0" applyAlignment="0" applyProtection="0"/>
    <xf numFmtId="0" fontId="22" fillId="0" borderId="0" applyFont="0" applyFill="0" applyBorder="0" applyAlignment="0" applyProtection="0"/>
    <xf numFmtId="0" fontId="31" fillId="0" borderId="0" applyNumberFormat="0" applyFill="0" applyBorder="0" applyAlignment="0" applyProtection="0"/>
    <xf numFmtId="0" fontId="112" fillId="0" borderId="0">
      <alignment/>
      <protection/>
    </xf>
    <xf numFmtId="42" fontId="111" fillId="0" borderId="0" applyFont="0" applyFill="0" applyBorder="0" applyAlignment="0" applyProtection="0"/>
    <xf numFmtId="174" fontId="102" fillId="0" borderId="0" applyFont="0" applyFill="0" applyBorder="0" applyAlignment="0" applyProtection="0"/>
    <xf numFmtId="167" fontId="102" fillId="0" borderId="0" applyFont="0" applyFill="0" applyBorder="0" applyAlignment="0" applyProtection="0"/>
    <xf numFmtId="43"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250"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43" fontId="111" fillId="0" borderId="0" applyFont="0" applyFill="0" applyBorder="0" applyAlignment="0" applyProtection="0"/>
    <xf numFmtId="166" fontId="102" fillId="0" borderId="0" applyFont="0" applyFill="0" applyBorder="0" applyAlignment="0" applyProtection="0"/>
    <xf numFmtId="42" fontId="111" fillId="0" borderId="0" applyFont="0" applyFill="0" applyBorder="0" applyAlignment="0" applyProtection="0"/>
    <xf numFmtId="42" fontId="111" fillId="0" borderId="0" applyFont="0" applyFill="0" applyBorder="0" applyAlignment="0" applyProtection="0"/>
    <xf numFmtId="264" fontId="111" fillId="0" borderId="0" applyFont="0" applyFill="0" applyBorder="0" applyAlignment="0" applyProtection="0"/>
    <xf numFmtId="264" fontId="111" fillId="0" borderId="0" applyFont="0" applyFill="0" applyBorder="0" applyAlignment="0" applyProtection="0"/>
    <xf numFmtId="251" fontId="111" fillId="0" borderId="0" applyFont="0" applyFill="0" applyBorder="0" applyAlignment="0" applyProtection="0"/>
    <xf numFmtId="184" fontId="102" fillId="0" borderId="0" applyFont="0" applyFill="0" applyBorder="0" applyAlignment="0" applyProtection="0"/>
    <xf numFmtId="184" fontId="111" fillId="0" borderId="0" applyFont="0" applyFill="0" applyBorder="0" applyAlignment="0" applyProtection="0"/>
    <xf numFmtId="43"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250"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167" fontId="102" fillId="0" borderId="0" applyFont="0" applyFill="0" applyBorder="0" applyAlignment="0" applyProtection="0"/>
    <xf numFmtId="43" fontId="111" fillId="0" borderId="0" applyFont="0" applyFill="0" applyBorder="0" applyAlignment="0" applyProtection="0"/>
    <xf numFmtId="41"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220"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265" fontId="111" fillId="0" borderId="0" applyFont="0" applyFill="0" applyBorder="0" applyAlignment="0" applyProtection="0"/>
    <xf numFmtId="265" fontId="111" fillId="0" borderId="0" applyFont="0" applyFill="0" applyBorder="0" applyAlignment="0" applyProtection="0"/>
    <xf numFmtId="41" fontId="111" fillId="0" borderId="0" applyFont="0" applyFill="0" applyBorder="0" applyAlignment="0" applyProtection="0"/>
    <xf numFmtId="42" fontId="111" fillId="0" borderId="0" applyFont="0" applyFill="0" applyBorder="0" applyAlignment="0" applyProtection="0"/>
    <xf numFmtId="264" fontId="111" fillId="0" borderId="0" applyFont="0" applyFill="0" applyBorder="0" applyAlignment="0" applyProtection="0"/>
    <xf numFmtId="264" fontId="111" fillId="0" borderId="0" applyFont="0" applyFill="0" applyBorder="0" applyAlignment="0" applyProtection="0"/>
    <xf numFmtId="251" fontId="111" fillId="0" borderId="0" applyFont="0" applyFill="0" applyBorder="0" applyAlignment="0" applyProtection="0"/>
    <xf numFmtId="184" fontId="102" fillId="0" borderId="0" applyFont="0" applyFill="0" applyBorder="0" applyAlignment="0" applyProtection="0"/>
    <xf numFmtId="184" fontId="111" fillId="0" borderId="0" applyFont="0" applyFill="0" applyBorder="0" applyAlignment="0" applyProtection="0"/>
    <xf numFmtId="166" fontId="102" fillId="0" borderId="0" applyFont="0" applyFill="0" applyBorder="0" applyAlignment="0" applyProtection="0"/>
    <xf numFmtId="167" fontId="102" fillId="0" borderId="0" applyFont="0" applyFill="0" applyBorder="0" applyAlignment="0" applyProtection="0"/>
    <xf numFmtId="41"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220"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265" fontId="111" fillId="0" borderId="0" applyFont="0" applyFill="0" applyBorder="0" applyAlignment="0" applyProtection="0"/>
    <xf numFmtId="265" fontId="111" fillId="0" borderId="0" applyFont="0" applyFill="0" applyBorder="0" applyAlignment="0" applyProtection="0"/>
    <xf numFmtId="41" fontId="111" fillId="0" borderId="0" applyFont="0" applyFill="0" applyBorder="0" applyAlignment="0" applyProtection="0"/>
    <xf numFmtId="43"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250"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43" fontId="111" fillId="0" borderId="0" applyFont="0" applyFill="0" applyBorder="0" applyAlignment="0" applyProtection="0"/>
    <xf numFmtId="166" fontId="102" fillId="0" borderId="0" applyFont="0" applyFill="0" applyBorder="0" applyAlignment="0" applyProtection="0"/>
    <xf numFmtId="174" fontId="10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51" fontId="111" fillId="0" borderId="0" applyFont="0" applyFill="0" applyBorder="0" applyAlignment="0" applyProtection="0"/>
    <xf numFmtId="184" fontId="102" fillId="0" borderId="0" applyFont="0" applyFill="0" applyBorder="0" applyAlignment="0" applyProtection="0"/>
    <xf numFmtId="184" fontId="111" fillId="0" borderId="0" applyFont="0" applyFill="0" applyBorder="0" applyAlignment="0" applyProtection="0"/>
    <xf numFmtId="0" fontId="31" fillId="0" borderId="0" applyNumberFormat="0" applyFill="0" applyBorder="0" applyAlignment="0" applyProtection="0"/>
    <xf numFmtId="42" fontId="111" fillId="0" borderId="0" applyFont="0" applyFill="0" applyBorder="0" applyAlignment="0" applyProtection="0"/>
    <xf numFmtId="42" fontId="111" fillId="0" borderId="0" applyFont="0" applyFill="0" applyBorder="0" applyAlignment="0" applyProtection="0"/>
    <xf numFmtId="0" fontId="112" fillId="0" borderId="0">
      <alignment/>
      <protection/>
    </xf>
    <xf numFmtId="0" fontId="31" fillId="0" borderId="0" applyNumberFormat="0" applyFill="0" applyBorder="0" applyAlignment="0" applyProtection="0"/>
    <xf numFmtId="42" fontId="111" fillId="0" borderId="0" applyFont="0" applyFill="0" applyBorder="0" applyAlignment="0" applyProtection="0"/>
    <xf numFmtId="42" fontId="111" fillId="0" borderId="0" applyFont="0" applyFill="0" applyBorder="0" applyAlignment="0" applyProtection="0"/>
    <xf numFmtId="166" fontId="102" fillId="0" borderId="0" applyFont="0" applyFill="0" applyBorder="0" applyAlignment="0" applyProtection="0"/>
    <xf numFmtId="41"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220"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265" fontId="111" fillId="0" borderId="0" applyFont="0" applyFill="0" applyBorder="0" applyAlignment="0" applyProtection="0"/>
    <xf numFmtId="265" fontId="111" fillId="0" borderId="0" applyFont="0" applyFill="0" applyBorder="0" applyAlignment="0" applyProtection="0"/>
    <xf numFmtId="41" fontId="111" fillId="0" borderId="0" applyFont="0" applyFill="0" applyBorder="0" applyAlignment="0" applyProtection="0"/>
    <xf numFmtId="43"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250"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43" fontId="111" fillId="0" borderId="0" applyFont="0" applyFill="0" applyBorder="0" applyAlignment="0" applyProtection="0"/>
    <xf numFmtId="174" fontId="102" fillId="0" borderId="0" applyFont="0" applyFill="0" applyBorder="0" applyAlignment="0" applyProtection="0"/>
    <xf numFmtId="167" fontId="102" fillId="0" borderId="0" applyFont="0" applyFill="0" applyBorder="0" applyAlignment="0" applyProtection="0"/>
    <xf numFmtId="0" fontId="112" fillId="0" borderId="0">
      <alignment/>
      <protection/>
    </xf>
    <xf numFmtId="42" fontId="111" fillId="0" borderId="0" applyFont="0" applyFill="0" applyBorder="0" applyAlignment="0" applyProtection="0"/>
    <xf numFmtId="0" fontId="31" fillId="0" borderId="0" applyNumberFormat="0" applyFill="0" applyBorder="0" applyAlignment="0" applyProtection="0"/>
    <xf numFmtId="0" fontId="112" fillId="0" borderId="0">
      <alignment/>
      <protection/>
    </xf>
    <xf numFmtId="0" fontId="2" fillId="0" borderId="0" applyNumberFormat="0" applyFill="0" applyBorder="0" applyAlignment="0" applyProtection="0"/>
    <xf numFmtId="0" fontId="22"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42" fontId="111" fillId="0" borderId="0" applyFont="0" applyFill="0" applyBorder="0" applyAlignment="0" applyProtection="0"/>
    <xf numFmtId="0" fontId="113" fillId="0" borderId="0">
      <alignment vertical="top"/>
      <protection/>
    </xf>
    <xf numFmtId="0" fontId="113" fillId="0" borderId="0">
      <alignment vertical="top"/>
      <protection/>
    </xf>
    <xf numFmtId="0" fontId="113" fillId="0" borderId="0">
      <alignment vertical="top"/>
      <protection/>
    </xf>
    <xf numFmtId="0" fontId="5" fillId="0" borderId="0">
      <alignment/>
      <protection/>
    </xf>
    <xf numFmtId="0" fontId="31" fillId="0" borderId="0" applyNumberFormat="0" applyFill="0" applyBorder="0" applyAlignment="0" applyProtection="0"/>
    <xf numFmtId="0" fontId="112" fillId="0" borderId="0">
      <alignment/>
      <protection/>
    </xf>
    <xf numFmtId="177" fontId="114" fillId="0" borderId="0" applyFont="0" applyFill="0" applyBorder="0" applyAlignment="0" applyProtection="0"/>
    <xf numFmtId="266" fontId="0" fillId="0" borderId="0" applyFill="0" applyBorder="0" applyAlignment="0" applyProtection="0"/>
    <xf numFmtId="213" fontId="115" fillId="0" borderId="0" applyFont="0" applyFill="0" applyBorder="0" applyAlignment="0" applyProtection="0"/>
    <xf numFmtId="212" fontId="115" fillId="0" borderId="0" applyFont="0" applyFill="0" applyBorder="0" applyAlignment="0" applyProtection="0"/>
    <xf numFmtId="0" fontId="47" fillId="0" borderId="0">
      <alignment/>
      <protection/>
    </xf>
    <xf numFmtId="0" fontId="116" fillId="0" borderId="0">
      <alignment/>
      <protection/>
    </xf>
    <xf numFmtId="0" fontId="47" fillId="0" borderId="0">
      <alignment/>
      <protection/>
    </xf>
    <xf numFmtId="1" fontId="24" fillId="0" borderId="1" applyBorder="0" applyAlignment="0">
      <protection/>
    </xf>
    <xf numFmtId="197" fontId="25" fillId="0" borderId="0" applyFont="0" applyFill="0" applyBorder="0" applyAlignment="0" applyProtection="0"/>
    <xf numFmtId="3" fontId="104" fillId="0" borderId="1">
      <alignment/>
      <protection/>
    </xf>
    <xf numFmtId="172" fontId="25" fillId="0" borderId="0" applyFont="0" applyFill="0" applyBorder="0" applyAlignment="0" applyProtection="0"/>
    <xf numFmtId="3" fontId="104" fillId="0" borderId="1">
      <alignment/>
      <protection/>
    </xf>
    <xf numFmtId="3" fontId="104" fillId="0" borderId="1">
      <alignment/>
      <protection/>
    </xf>
    <xf numFmtId="10" fontId="25" fillId="0" borderId="0" applyFont="0" applyFill="0" applyBorder="0" applyAlignment="0" applyProtection="0"/>
    <xf numFmtId="1" fontId="24" fillId="0" borderId="1" applyBorder="0" applyAlignment="0">
      <protection/>
    </xf>
    <xf numFmtId="1" fontId="24" fillId="0" borderId="1" applyBorder="0" applyAlignment="0">
      <protection/>
    </xf>
    <xf numFmtId="0" fontId="26" fillId="2" borderId="0">
      <alignment/>
      <protection/>
    </xf>
    <xf numFmtId="266" fontId="0" fillId="0" borderId="0" applyFill="0" applyBorder="0" applyAlignment="0" applyProtection="0"/>
    <xf numFmtId="0" fontId="26" fillId="2" borderId="0">
      <alignment/>
      <protection/>
    </xf>
    <xf numFmtId="0" fontId="26" fillId="2" borderId="0">
      <alignment/>
      <protection/>
    </xf>
    <xf numFmtId="0" fontId="26" fillId="2" borderId="0">
      <alignment/>
      <protection/>
    </xf>
    <xf numFmtId="0" fontId="26" fillId="2" borderId="0">
      <alignment/>
      <protection/>
    </xf>
    <xf numFmtId="0" fontId="117" fillId="2" borderId="0">
      <alignment/>
      <protection/>
    </xf>
    <xf numFmtId="0" fontId="117" fillId="2" borderId="0">
      <alignment/>
      <protection/>
    </xf>
    <xf numFmtId="0" fontId="26" fillId="2" borderId="0">
      <alignment/>
      <protection/>
    </xf>
    <xf numFmtId="177" fontId="114" fillId="0" borderId="0" applyFont="0" applyFill="0" applyBorder="0" applyAlignment="0" applyProtection="0"/>
    <xf numFmtId="0" fontId="117" fillId="2" borderId="0">
      <alignment/>
      <protection/>
    </xf>
    <xf numFmtId="0" fontId="26" fillId="2" borderId="0">
      <alignment/>
      <protection/>
    </xf>
    <xf numFmtId="177" fontId="114" fillId="0" borderId="0" applyFont="0" applyFill="0" applyBorder="0" applyAlignment="0" applyProtection="0"/>
    <xf numFmtId="0" fontId="117" fillId="2" borderId="0">
      <alignment/>
      <protection/>
    </xf>
    <xf numFmtId="177" fontId="114" fillId="0" borderId="0" applyFont="0" applyFill="0" applyBorder="0" applyAlignment="0" applyProtection="0"/>
    <xf numFmtId="0" fontId="26" fillId="2" borderId="0">
      <alignment/>
      <protection/>
    </xf>
    <xf numFmtId="0" fontId="26" fillId="2" borderId="0">
      <alignment/>
      <protection/>
    </xf>
    <xf numFmtId="177" fontId="114" fillId="0" borderId="0" applyFont="0" applyFill="0" applyBorder="0" applyAlignment="0" applyProtection="0"/>
    <xf numFmtId="0" fontId="118" fillId="0" borderId="0" applyFont="0" applyFill="0" applyBorder="0" applyAlignment="0">
      <protection/>
    </xf>
    <xf numFmtId="0" fontId="117" fillId="2" borderId="0">
      <alignment/>
      <protection/>
    </xf>
    <xf numFmtId="0" fontId="26" fillId="3" borderId="0">
      <alignment/>
      <protection/>
    </xf>
    <xf numFmtId="0" fontId="26" fillId="3" borderId="0">
      <alignment/>
      <protection/>
    </xf>
    <xf numFmtId="177" fontId="114" fillId="0" borderId="0" applyFont="0" applyFill="0" applyBorder="0" applyAlignment="0" applyProtection="0"/>
    <xf numFmtId="177" fontId="114" fillId="0" borderId="0" applyFont="0" applyFill="0" applyBorder="0" applyAlignment="0" applyProtection="0"/>
    <xf numFmtId="0" fontId="26" fillId="2" borderId="0">
      <alignment/>
      <protection/>
    </xf>
    <xf numFmtId="0" fontId="26" fillId="2" borderId="0">
      <alignment/>
      <protection/>
    </xf>
    <xf numFmtId="0" fontId="26" fillId="2" borderId="0">
      <alignment/>
      <protection/>
    </xf>
    <xf numFmtId="0" fontId="26" fillId="2" borderId="0">
      <alignment/>
      <protection/>
    </xf>
    <xf numFmtId="0" fontId="119" fillId="0" borderId="1" applyNumberFormat="0" applyFont="0" applyBorder="0">
      <alignment horizontal="left" indent="2"/>
      <protection/>
    </xf>
    <xf numFmtId="0" fontId="118" fillId="0" borderId="0" applyFont="0" applyFill="0" applyBorder="0" applyAlignment="0">
      <protection/>
    </xf>
    <xf numFmtId="0" fontId="120" fillId="0" borderId="0">
      <alignment/>
      <protection/>
    </xf>
    <xf numFmtId="0" fontId="121" fillId="4" borderId="5" applyFont="0" applyFill="0" applyAlignment="0">
      <protection/>
    </xf>
    <xf numFmtId="9" fontId="122" fillId="0" borderId="0" applyBorder="0" applyAlignment="0" applyProtection="0"/>
    <xf numFmtId="0" fontId="28" fillId="2" borderId="0">
      <alignment/>
      <protection/>
    </xf>
    <xf numFmtId="0" fontId="28" fillId="2" borderId="0">
      <alignment/>
      <protection/>
    </xf>
    <xf numFmtId="0" fontId="28" fillId="2" borderId="0">
      <alignment/>
      <protection/>
    </xf>
    <xf numFmtId="0" fontId="28" fillId="2" borderId="0">
      <alignment/>
      <protection/>
    </xf>
    <xf numFmtId="0" fontId="117" fillId="2" borderId="0">
      <alignment/>
      <protection/>
    </xf>
    <xf numFmtId="0" fontId="117" fillId="2" borderId="0">
      <alignment/>
      <protection/>
    </xf>
    <xf numFmtId="0" fontId="28" fillId="2" borderId="0">
      <alignment/>
      <protection/>
    </xf>
    <xf numFmtId="0" fontId="28" fillId="3" borderId="0">
      <alignment/>
      <protection/>
    </xf>
    <xf numFmtId="0" fontId="117" fillId="2" borderId="0">
      <alignment/>
      <protection/>
    </xf>
    <xf numFmtId="0" fontId="28" fillId="2" borderId="0">
      <alignment/>
      <protection/>
    </xf>
    <xf numFmtId="0" fontId="117" fillId="2" borderId="0">
      <alignment/>
      <protection/>
    </xf>
    <xf numFmtId="0" fontId="28" fillId="3" borderId="0">
      <alignment/>
      <protection/>
    </xf>
    <xf numFmtId="0" fontId="117" fillId="2" borderId="0">
      <alignment/>
      <protection/>
    </xf>
    <xf numFmtId="0" fontId="28" fillId="3" borderId="0">
      <alignment/>
      <protection/>
    </xf>
    <xf numFmtId="0" fontId="28" fillId="2" borderId="0">
      <alignment/>
      <protection/>
    </xf>
    <xf numFmtId="0" fontId="28" fillId="2" borderId="0">
      <alignment/>
      <protection/>
    </xf>
    <xf numFmtId="0" fontId="28" fillId="2" borderId="0">
      <alignment/>
      <protection/>
    </xf>
    <xf numFmtId="0" fontId="119" fillId="0" borderId="1" applyNumberFormat="0" applyFont="0" applyBorder="0" applyAlignment="0">
      <protection/>
    </xf>
    <xf numFmtId="0" fontId="0" fillId="0" borderId="0">
      <alignment/>
      <protection/>
    </xf>
    <xf numFmtId="0" fontId="223" fillId="5" borderId="0" applyNumberFormat="0" applyBorder="0" applyAlignment="0" applyProtection="0"/>
    <xf numFmtId="0" fontId="223" fillId="6" borderId="0" applyNumberFormat="0" applyBorder="0" applyAlignment="0" applyProtection="0"/>
    <xf numFmtId="0" fontId="223" fillId="7" borderId="0" applyNumberFormat="0" applyBorder="0" applyAlignment="0" applyProtection="0"/>
    <xf numFmtId="0" fontId="223" fillId="8" borderId="0" applyNumberFormat="0" applyBorder="0" applyAlignment="0" applyProtection="0"/>
    <xf numFmtId="0" fontId="223" fillId="9" borderId="0" applyNumberFormat="0" applyBorder="0" applyAlignment="0" applyProtection="0"/>
    <xf numFmtId="0" fontId="223" fillId="10" borderId="0" applyNumberFormat="0" applyBorder="0" applyAlignment="0" applyProtection="0"/>
    <xf numFmtId="0" fontId="5" fillId="0" borderId="0">
      <alignment/>
      <protection/>
    </xf>
    <xf numFmtId="0" fontId="29" fillId="2" borderId="0">
      <alignment/>
      <protection/>
    </xf>
    <xf numFmtId="0" fontId="29" fillId="2" borderId="0">
      <alignment/>
      <protection/>
    </xf>
    <xf numFmtId="0" fontId="29" fillId="2" borderId="0">
      <alignment/>
      <protection/>
    </xf>
    <xf numFmtId="0" fontId="29" fillId="2" borderId="0">
      <alignment/>
      <protection/>
    </xf>
    <xf numFmtId="0" fontId="117" fillId="2" borderId="0">
      <alignment/>
      <protection/>
    </xf>
    <xf numFmtId="0" fontId="117" fillId="2" borderId="0">
      <alignment/>
      <protection/>
    </xf>
    <xf numFmtId="0" fontId="29" fillId="2" borderId="0">
      <alignment/>
      <protection/>
    </xf>
    <xf numFmtId="0" fontId="29" fillId="3" borderId="0">
      <alignment/>
      <protection/>
    </xf>
    <xf numFmtId="0" fontId="117" fillId="2" borderId="0">
      <alignment/>
      <protection/>
    </xf>
    <xf numFmtId="0" fontId="29" fillId="2" borderId="0">
      <alignment/>
      <protection/>
    </xf>
    <xf numFmtId="0" fontId="117" fillId="2" borderId="0">
      <alignment/>
      <protection/>
    </xf>
    <xf numFmtId="0" fontId="29" fillId="3" borderId="0">
      <alignment/>
      <protection/>
    </xf>
    <xf numFmtId="0" fontId="117" fillId="2" borderId="0">
      <alignment/>
      <protection/>
    </xf>
    <xf numFmtId="0" fontId="29" fillId="3" borderId="0">
      <alignment/>
      <protection/>
    </xf>
    <xf numFmtId="0" fontId="29" fillId="2" borderId="0">
      <alignment/>
      <protection/>
    </xf>
    <xf numFmtId="0" fontId="29" fillId="2" borderId="0">
      <alignment/>
      <protection/>
    </xf>
    <xf numFmtId="0" fontId="30" fillId="0" borderId="0">
      <alignment wrapText="1"/>
      <protection/>
    </xf>
    <xf numFmtId="0" fontId="30" fillId="0" borderId="0">
      <alignment wrapText="1"/>
      <protection/>
    </xf>
    <xf numFmtId="0" fontId="117" fillId="0" borderId="0">
      <alignment wrapText="1"/>
      <protection/>
    </xf>
    <xf numFmtId="0" fontId="117" fillId="0" borderId="0">
      <alignment wrapText="1"/>
      <protection/>
    </xf>
    <xf numFmtId="0" fontId="117" fillId="0" borderId="0">
      <alignment wrapText="1"/>
      <protection/>
    </xf>
    <xf numFmtId="0" fontId="117" fillId="0" borderId="0">
      <alignment wrapText="1"/>
      <protection/>
    </xf>
    <xf numFmtId="0" fontId="117" fillId="0" borderId="0">
      <alignment wrapText="1"/>
      <protection/>
    </xf>
    <xf numFmtId="0" fontId="30" fillId="0" borderId="0">
      <alignment wrapText="1"/>
      <protection/>
    </xf>
    <xf numFmtId="0" fontId="223" fillId="11" borderId="0" applyNumberFormat="0" applyBorder="0" applyAlignment="0" applyProtection="0"/>
    <xf numFmtId="0" fontId="223" fillId="12" borderId="0" applyNumberFormat="0" applyBorder="0" applyAlignment="0" applyProtection="0"/>
    <xf numFmtId="0" fontId="223" fillId="13" borderId="0" applyNumberFormat="0" applyBorder="0" applyAlignment="0" applyProtection="0"/>
    <xf numFmtId="0" fontId="223" fillId="14" borderId="0" applyNumberFormat="0" applyBorder="0" applyAlignment="0" applyProtection="0"/>
    <xf numFmtId="0" fontId="223" fillId="15" borderId="0" applyNumberFormat="0" applyBorder="0" applyAlignment="0" applyProtection="0"/>
    <xf numFmtId="0" fontId="223" fillId="16"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24" fillId="17" borderId="0" applyNumberFormat="0" applyBorder="0" applyAlignment="0" applyProtection="0"/>
    <xf numFmtId="0" fontId="224" fillId="18" borderId="0" applyNumberFormat="0" applyBorder="0" applyAlignment="0" applyProtection="0"/>
    <xf numFmtId="0" fontId="224" fillId="19" borderId="0" applyNumberFormat="0" applyBorder="0" applyAlignment="0" applyProtection="0"/>
    <xf numFmtId="0" fontId="224" fillId="20" borderId="0" applyNumberFormat="0" applyBorder="0" applyAlignment="0" applyProtection="0"/>
    <xf numFmtId="0" fontId="224" fillId="21" borderId="0" applyNumberFormat="0" applyBorder="0" applyAlignment="0" applyProtection="0"/>
    <xf numFmtId="0" fontId="224" fillId="22" borderId="0" applyNumberFormat="0" applyBorder="0" applyAlignment="0" applyProtection="0"/>
    <xf numFmtId="0" fontId="44" fillId="0" borderId="0">
      <alignment/>
      <protection/>
    </xf>
    <xf numFmtId="0" fontId="124" fillId="0" borderId="0">
      <alignment/>
      <protection/>
    </xf>
    <xf numFmtId="0" fontId="224" fillId="23" borderId="0" applyNumberFormat="0" applyBorder="0" applyAlignment="0" applyProtection="0"/>
    <xf numFmtId="0" fontId="224" fillId="24" borderId="0" applyNumberFormat="0" applyBorder="0" applyAlignment="0" applyProtection="0"/>
    <xf numFmtId="0" fontId="224" fillId="25" borderId="0" applyNumberFormat="0" applyBorder="0" applyAlignment="0" applyProtection="0"/>
    <xf numFmtId="0" fontId="224" fillId="26" borderId="0" applyNumberFormat="0" applyBorder="0" applyAlignment="0" applyProtection="0"/>
    <xf numFmtId="0" fontId="224" fillId="27" borderId="0" applyNumberFormat="0" applyBorder="0" applyAlignment="0" applyProtection="0"/>
    <xf numFmtId="0" fontId="224" fillId="28" borderId="0" applyNumberFormat="0" applyBorder="0" applyAlignment="0" applyProtection="0"/>
    <xf numFmtId="239" fontId="5" fillId="0" borderId="0" applyFont="0" applyFill="0" applyBorder="0" applyAlignment="0" applyProtection="0"/>
    <xf numFmtId="0" fontId="7" fillId="0" borderId="0" applyFont="0" applyFill="0" applyBorder="0" applyAlignment="0" applyProtection="0"/>
    <xf numFmtId="252" fontId="102" fillId="0" borderId="0" applyFont="0" applyFill="0" applyBorder="0" applyAlignment="0" applyProtection="0"/>
    <xf numFmtId="240" fontId="5" fillId="0" borderId="0" applyFont="0" applyFill="0" applyBorder="0" applyAlignment="0" applyProtection="0"/>
    <xf numFmtId="0" fontId="7" fillId="0" borderId="0" applyFont="0" applyFill="0" applyBorder="0" applyAlignment="0" applyProtection="0"/>
    <xf numFmtId="240" fontId="5" fillId="0" borderId="0" applyFont="0" applyFill="0" applyBorder="0" applyAlignment="0" applyProtection="0"/>
    <xf numFmtId="0" fontId="32" fillId="0" borderId="0">
      <alignment horizontal="center" wrapText="1"/>
      <protection locked="0"/>
    </xf>
    <xf numFmtId="0" fontId="125" fillId="0" borderId="0" applyNumberFormat="0" applyBorder="0" applyAlignment="0">
      <protection/>
    </xf>
    <xf numFmtId="169" fontId="27" fillId="0" borderId="0" applyFont="0" applyFill="0" applyBorder="0" applyAlignment="0" applyProtection="0"/>
    <xf numFmtId="0" fontId="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0" fontId="7" fillId="0" borderId="0" applyFont="0" applyFill="0" applyBorder="0" applyAlignment="0" applyProtection="0"/>
    <xf numFmtId="170" fontId="27" fillId="0" borderId="0" applyFont="0" applyFill="0" applyBorder="0" applyAlignment="0" applyProtection="0"/>
    <xf numFmtId="174" fontId="102" fillId="0" borderId="0" applyFont="0" applyFill="0" applyBorder="0" applyAlignment="0" applyProtection="0"/>
    <xf numFmtId="0" fontId="225" fillId="29" borderId="0" applyNumberFormat="0" applyBorder="0" applyAlignment="0" applyProtection="0"/>
    <xf numFmtId="0" fontId="126" fillId="0" borderId="0">
      <alignment/>
      <protection/>
    </xf>
    <xf numFmtId="0" fontId="76" fillId="0" borderId="0">
      <alignment/>
      <protection/>
    </xf>
    <xf numFmtId="0" fontId="39" fillId="0" borderId="0" applyNumberFormat="0" applyFill="0" applyBorder="0" applyAlignment="0" applyProtection="0"/>
    <xf numFmtId="0" fontId="7" fillId="0" borderId="0">
      <alignment/>
      <protection/>
    </xf>
    <xf numFmtId="0" fontId="2" fillId="0" borderId="0">
      <alignment/>
      <protection/>
    </xf>
    <xf numFmtId="0" fontId="48" fillId="0" borderId="0">
      <alignment/>
      <protection/>
    </xf>
    <xf numFmtId="0" fontId="7" fillId="0" borderId="0">
      <alignment/>
      <protection/>
    </xf>
    <xf numFmtId="0" fontId="33" fillId="0" borderId="0">
      <alignment/>
      <protection/>
    </xf>
    <xf numFmtId="0" fontId="127" fillId="0" borderId="0">
      <alignment/>
      <protection/>
    </xf>
    <xf numFmtId="0" fontId="27" fillId="0" borderId="0">
      <alignment/>
      <protection/>
    </xf>
    <xf numFmtId="0" fontId="5" fillId="0" borderId="0" applyFill="0" applyBorder="0" applyAlignment="0">
      <protection/>
    </xf>
    <xf numFmtId="191" fontId="112" fillId="0" borderId="0" applyFill="0" applyBorder="0" applyAlignment="0">
      <protection/>
    </xf>
    <xf numFmtId="172" fontId="5" fillId="0" borderId="0" applyFill="0" applyBorder="0" applyAlignment="0">
      <protection/>
    </xf>
    <xf numFmtId="192" fontId="5" fillId="0" borderId="0" applyFill="0" applyBorder="0" applyAlignment="0">
      <protection/>
    </xf>
    <xf numFmtId="246" fontId="5" fillId="0" borderId="0" applyFill="0" applyBorder="0" applyAlignment="0">
      <protection/>
    </xf>
    <xf numFmtId="175" fontId="112" fillId="0" borderId="0" applyFill="0" applyBorder="0" applyAlignment="0">
      <protection/>
    </xf>
    <xf numFmtId="245" fontId="112" fillId="0" borderId="0" applyFill="0" applyBorder="0" applyAlignment="0">
      <protection/>
    </xf>
    <xf numFmtId="191" fontId="112" fillId="0" borderId="0" applyFill="0" applyBorder="0" applyAlignment="0">
      <protection/>
    </xf>
    <xf numFmtId="0" fontId="226" fillId="30" borderId="6" applyNumberFormat="0" applyAlignment="0" applyProtection="0"/>
    <xf numFmtId="0" fontId="34" fillId="0" borderId="0">
      <alignment/>
      <protection/>
    </xf>
    <xf numFmtId="292" fontId="128" fillId="0" borderId="4" applyBorder="0">
      <alignment/>
      <protection/>
    </xf>
    <xf numFmtId="292" fontId="129" fillId="0" borderId="7">
      <alignment/>
      <protection locked="0"/>
    </xf>
    <xf numFmtId="238" fontId="111" fillId="0" borderId="0" applyFont="0" applyFill="0" applyBorder="0" applyAlignment="0" applyProtection="0"/>
    <xf numFmtId="3" fontId="130" fillId="31" borderId="1">
      <alignment/>
      <protection/>
    </xf>
    <xf numFmtId="293" fontId="131" fillId="0" borderId="7">
      <alignment/>
      <protection/>
    </xf>
    <xf numFmtId="0" fontId="227" fillId="32" borderId="8" applyNumberFormat="0" applyAlignment="0" applyProtection="0"/>
    <xf numFmtId="168" fontId="54" fillId="0" borderId="0" applyFont="0" applyFill="0" applyBorder="0" applyAlignment="0" applyProtection="0"/>
    <xf numFmtId="1" fontId="132" fillId="0" borderId="9" applyBorder="0">
      <alignment/>
      <protection/>
    </xf>
    <xf numFmtId="0" fontId="35" fillId="0" borderId="10" applyNumberFormat="0" applyFill="0" applyProtection="0">
      <alignment horizontal="center"/>
    </xf>
    <xf numFmtId="43" fontId="0" fillId="0" borderId="0" applyFont="0" applyFill="0" applyBorder="0" applyAlignment="0" applyProtection="0"/>
    <xf numFmtId="229" fontId="134" fillId="0" borderId="0">
      <alignment/>
      <protection/>
    </xf>
    <xf numFmtId="229" fontId="134" fillId="0" borderId="0">
      <alignment/>
      <protection/>
    </xf>
    <xf numFmtId="229" fontId="134" fillId="0" borderId="0">
      <alignment/>
      <protection/>
    </xf>
    <xf numFmtId="229" fontId="134" fillId="0" borderId="0">
      <alignment/>
      <protection/>
    </xf>
    <xf numFmtId="229" fontId="134" fillId="0" borderId="0">
      <alignment/>
      <protection/>
    </xf>
    <xf numFmtId="229" fontId="134" fillId="0" borderId="0">
      <alignment/>
      <protection/>
    </xf>
    <xf numFmtId="229" fontId="134" fillId="0" borderId="0">
      <alignment/>
      <protection/>
    </xf>
    <xf numFmtId="229" fontId="134" fillId="0" borderId="0">
      <alignment/>
      <protection/>
    </xf>
    <xf numFmtId="0" fontId="135" fillId="0" borderId="1">
      <alignment/>
      <protection/>
    </xf>
    <xf numFmtId="41" fontId="0" fillId="0" borderId="0" applyFont="0" applyFill="0" applyBorder="0" applyAlignment="0" applyProtection="0"/>
    <xf numFmtId="175" fontId="112" fillId="0" borderId="0" applyFont="0" applyFill="0" applyBorder="0" applyAlignment="0" applyProtection="0"/>
    <xf numFmtId="235" fontId="5"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205" fontId="16" fillId="0" borderId="0" applyFont="0" applyFill="0" applyBorder="0" applyAlignment="0" applyProtection="0"/>
    <xf numFmtId="43" fontId="5" fillId="0" borderId="0" applyFont="0" applyFill="0" applyBorder="0" applyAlignment="0" applyProtection="0"/>
    <xf numFmtId="174" fontId="5" fillId="0" borderId="0">
      <alignment/>
      <protection/>
    </xf>
    <xf numFmtId="37" fontId="25" fillId="0" borderId="0" applyFont="0" applyFill="0" applyBorder="0" applyAlignment="0" applyProtection="0"/>
    <xf numFmtId="191" fontId="25" fillId="0" borderId="0" applyFont="0" applyFill="0" applyBorder="0" applyAlignment="0" applyProtection="0"/>
    <xf numFmtId="39" fontId="25" fillId="0" borderId="0" applyFont="0" applyFill="0" applyBorder="0" applyAlignment="0" applyProtection="0"/>
    <xf numFmtId="3" fontId="5" fillId="0" borderId="0" applyFont="0" applyFill="0" applyBorder="0" applyAlignment="0" applyProtection="0"/>
    <xf numFmtId="0" fontId="137" fillId="0" borderId="0">
      <alignment horizontal="center"/>
      <protection/>
    </xf>
    <xf numFmtId="0" fontId="36" fillId="0" borderId="0" applyNumberFormat="0" applyAlignment="0">
      <protection/>
    </xf>
    <xf numFmtId="0" fontId="37" fillId="0" borderId="0" applyNumberFormat="0" applyAlignment="0">
      <protection/>
    </xf>
    <xf numFmtId="209" fontId="2" fillId="0" borderId="0" applyFont="0" applyFill="0" applyBorder="0" applyAlignment="0" applyProtection="0"/>
    <xf numFmtId="294" fontId="138" fillId="0" borderId="0">
      <alignment/>
      <protection locked="0"/>
    </xf>
    <xf numFmtId="295" fontId="138" fillId="0" borderId="0">
      <alignment/>
      <protection locked="0"/>
    </xf>
    <xf numFmtId="296" fontId="139" fillId="0" borderId="11">
      <alignment/>
      <protection locked="0"/>
    </xf>
    <xf numFmtId="297" fontId="138" fillId="0" borderId="0">
      <alignment/>
      <protection locked="0"/>
    </xf>
    <xf numFmtId="298" fontId="138" fillId="0" borderId="0">
      <alignment/>
      <protection locked="0"/>
    </xf>
    <xf numFmtId="297" fontId="138" fillId="0" borderId="0" applyNumberFormat="0">
      <alignment/>
      <protection locked="0"/>
    </xf>
    <xf numFmtId="297" fontId="138" fillId="0" borderId="0">
      <alignment/>
      <protection locked="0"/>
    </xf>
    <xf numFmtId="292" fontId="140" fillId="0" borderId="2">
      <alignment/>
      <protection/>
    </xf>
    <xf numFmtId="299" fontId="140" fillId="0" borderId="2">
      <alignment/>
      <protection/>
    </xf>
    <xf numFmtId="44" fontId="0" fillId="0" borderId="0" applyFont="0" applyFill="0" applyBorder="0" applyAlignment="0" applyProtection="0"/>
    <xf numFmtId="42" fontId="0" fillId="0" borderId="0" applyFont="0" applyFill="0" applyBorder="0" applyAlignment="0" applyProtection="0"/>
    <xf numFmtId="191" fontId="112" fillId="0" borderId="0" applyFont="0" applyFill="0" applyBorder="0" applyAlignment="0" applyProtection="0"/>
    <xf numFmtId="5" fontId="25" fillId="0" borderId="0" applyFont="0" applyFill="0" applyBorder="0" applyAlignment="0" applyProtection="0"/>
    <xf numFmtId="7" fontId="25" fillId="0" borderId="0" applyFont="0" applyFill="0" applyBorder="0" applyAlignment="0" applyProtection="0"/>
    <xf numFmtId="176" fontId="5" fillId="0" borderId="0" applyFont="0" applyFill="0" applyBorder="0" applyAlignment="0" applyProtection="0"/>
    <xf numFmtId="214" fontId="5" fillId="0" borderId="0">
      <alignment/>
      <protection/>
    </xf>
    <xf numFmtId="292" fontId="105" fillId="0" borderId="2">
      <alignment horizontal="center"/>
      <protection hidden="1"/>
    </xf>
    <xf numFmtId="300" fontId="141" fillId="0" borderId="2">
      <alignment horizontal="center"/>
      <protection hidden="1"/>
    </xf>
    <xf numFmtId="171" fontId="0" fillId="0" borderId="12">
      <alignment/>
      <protection/>
    </xf>
    <xf numFmtId="0" fontId="20" fillId="2" borderId="0" applyNumberFormat="0" applyFont="0" applyFill="0" applyBorder="0" applyProtection="0">
      <alignment horizontal="left"/>
    </xf>
    <xf numFmtId="0" fontId="5" fillId="0" borderId="0" applyFont="0" applyFill="0" applyBorder="0" applyAlignment="0" applyProtection="0"/>
    <xf numFmtId="14" fontId="55" fillId="0" borderId="0" applyFill="0" applyBorder="0" applyAlignment="0">
      <protection/>
    </xf>
    <xf numFmtId="0" fontId="5" fillId="0" borderId="0" applyFont="0" applyFill="0" applyBorder="0" applyAlignment="0" applyProtection="0"/>
    <xf numFmtId="3" fontId="142" fillId="0" borderId="13">
      <alignment horizontal="left" vertical="top" wrapText="1"/>
      <protection/>
    </xf>
    <xf numFmtId="16" fontId="5" fillId="0" borderId="0">
      <alignment/>
      <protection/>
    </xf>
    <xf numFmtId="16" fontId="5" fillId="0" borderId="0">
      <alignment/>
      <protection/>
    </xf>
    <xf numFmtId="267" fontId="5" fillId="0" borderId="14">
      <alignment vertical="center"/>
      <protection/>
    </xf>
    <xf numFmtId="0" fontId="5" fillId="0" borderId="0" applyFont="0" applyFill="0" applyBorder="0" applyAlignment="0" applyProtection="0"/>
    <xf numFmtId="0" fontId="5" fillId="0" borderId="0" applyFont="0" applyFill="0" applyBorder="0" applyAlignment="0" applyProtection="0"/>
    <xf numFmtId="257" fontId="0" fillId="0" borderId="0">
      <alignment/>
      <protection/>
    </xf>
    <xf numFmtId="258" fontId="31" fillId="0" borderId="1">
      <alignment/>
      <protection/>
    </xf>
    <xf numFmtId="202" fontId="5" fillId="0" borderId="0">
      <alignment/>
      <protection/>
    </xf>
    <xf numFmtId="259" fontId="31" fillId="0" borderId="0">
      <alignment/>
      <protection/>
    </xf>
    <xf numFmtId="225" fontId="143" fillId="0" borderId="0" applyFont="0" applyFill="0" applyBorder="0" applyAlignment="0" applyProtection="0"/>
    <xf numFmtId="226"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70" fontId="0" fillId="0" borderId="0" applyFill="0" applyBorder="0" applyAlignment="0" applyProtection="0"/>
    <xf numFmtId="270" fontId="0" fillId="0" borderId="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70" fontId="0" fillId="0" borderId="0" applyFill="0" applyBorder="0" applyAlignment="0" applyProtection="0"/>
    <xf numFmtId="270" fontId="0" fillId="0" borderId="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70" fontId="0" fillId="0" borderId="0" applyFill="0" applyBorder="0" applyAlignment="0" applyProtection="0"/>
    <xf numFmtId="270" fontId="0" fillId="0" borderId="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70" fontId="0" fillId="0" borderId="0" applyFill="0" applyBorder="0" applyAlignment="0" applyProtection="0"/>
    <xf numFmtId="270" fontId="0" fillId="0" borderId="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25" fontId="143" fillId="0" borderId="0" applyFont="0" applyFill="0" applyBorder="0" applyAlignment="0" applyProtection="0"/>
    <xf numFmtId="164" fontId="143" fillId="0" borderId="0" applyFont="0" applyFill="0" applyBorder="0" applyAlignment="0" applyProtection="0"/>
    <xf numFmtId="260" fontId="0" fillId="0" borderId="0" applyFill="0" applyBorder="0" applyAlignment="0" applyProtection="0"/>
    <xf numFmtId="269" fontId="0" fillId="0" borderId="0" applyFill="0" applyBorder="0" applyAlignment="0" applyProtection="0"/>
    <xf numFmtId="260" fontId="0" fillId="0" borderId="0" applyFill="0" applyBorder="0" applyAlignment="0" applyProtection="0"/>
    <xf numFmtId="41" fontId="143"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70" fontId="0" fillId="0" borderId="0" applyFill="0" applyBorder="0" applyAlignment="0" applyProtection="0"/>
    <xf numFmtId="270" fontId="0" fillId="0" borderId="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71" fontId="0" fillId="0" borderId="0" applyFill="0" applyBorder="0" applyAlignment="0" applyProtection="0"/>
    <xf numFmtId="271" fontId="0" fillId="0" borderId="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71" fontId="0" fillId="0" borderId="0" applyFill="0" applyBorder="0" applyAlignment="0" applyProtection="0"/>
    <xf numFmtId="271" fontId="0" fillId="0" borderId="0" applyFill="0" applyBorder="0" applyAlignment="0" applyProtection="0"/>
    <xf numFmtId="271" fontId="0" fillId="0" borderId="0" applyFill="0" applyBorder="0" applyAlignment="0" applyProtection="0"/>
    <xf numFmtId="271" fontId="0" fillId="0" borderId="0" applyFill="0" applyBorder="0" applyAlignment="0" applyProtection="0"/>
    <xf numFmtId="271" fontId="0" fillId="0" borderId="0" applyFill="0" applyBorder="0" applyAlignment="0" applyProtection="0"/>
    <xf numFmtId="271" fontId="0" fillId="0" borderId="0" applyFill="0" applyBorder="0" applyAlignment="0" applyProtection="0"/>
    <xf numFmtId="271" fontId="0" fillId="0" borderId="0" applyFill="0" applyBorder="0" applyAlignment="0" applyProtection="0"/>
    <xf numFmtId="271" fontId="0" fillId="0" borderId="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71" fontId="0" fillId="0" borderId="0" applyFill="0" applyBorder="0" applyAlignment="0" applyProtection="0"/>
    <xf numFmtId="271" fontId="0" fillId="0" borderId="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70" fontId="0" fillId="0" borderId="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70" fontId="0" fillId="0" borderId="0" applyFill="0" applyBorder="0" applyAlignment="0" applyProtection="0"/>
    <xf numFmtId="270" fontId="0" fillId="0" borderId="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72" fontId="0" fillId="0" borderId="0" applyFill="0" applyBorder="0" applyAlignment="0" applyProtection="0"/>
    <xf numFmtId="272" fontId="0" fillId="0" borderId="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72" fontId="0" fillId="0" borderId="0" applyFill="0" applyBorder="0" applyAlignment="0" applyProtection="0"/>
    <xf numFmtId="272" fontId="0" fillId="0" borderId="0" applyFill="0" applyBorder="0" applyAlignment="0" applyProtection="0"/>
    <xf numFmtId="272" fontId="0" fillId="0" borderId="0" applyFill="0" applyBorder="0" applyAlignment="0" applyProtection="0"/>
    <xf numFmtId="272" fontId="0" fillId="0" borderId="0" applyFill="0" applyBorder="0" applyAlignment="0" applyProtection="0"/>
    <xf numFmtId="272" fontId="0" fillId="0" borderId="0" applyFill="0" applyBorder="0" applyAlignment="0" applyProtection="0"/>
    <xf numFmtId="272" fontId="0" fillId="0" borderId="0" applyFill="0" applyBorder="0" applyAlignment="0" applyProtection="0"/>
    <xf numFmtId="272" fontId="0" fillId="0" borderId="0" applyFill="0" applyBorder="0" applyAlignment="0" applyProtection="0"/>
    <xf numFmtId="272" fontId="0" fillId="0" borderId="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72" fontId="0" fillId="0" borderId="0" applyFill="0" applyBorder="0" applyAlignment="0" applyProtection="0"/>
    <xf numFmtId="272" fontId="0" fillId="0" borderId="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6" fontId="143" fillId="0" borderId="0" applyFont="0" applyFill="0" applyBorder="0" applyAlignment="0" applyProtection="0"/>
    <xf numFmtId="41" fontId="143" fillId="0" borderId="0" applyFont="0" applyFill="0" applyBorder="0" applyAlignment="0" applyProtection="0"/>
    <xf numFmtId="260" fontId="0" fillId="0" borderId="0" applyFill="0" applyBorder="0" applyAlignment="0" applyProtection="0"/>
    <xf numFmtId="269" fontId="0" fillId="0" borderId="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269" fontId="0" fillId="0" borderId="0" applyFill="0" applyBorder="0" applyAlignment="0" applyProtection="0"/>
    <xf numFmtId="41" fontId="143" fillId="0" borderId="0" applyFont="0" applyFill="0" applyBorder="0" applyAlignment="0" applyProtection="0"/>
    <xf numFmtId="260" fontId="0" fillId="0" borderId="0" applyFill="0" applyBorder="0" applyAlignment="0" applyProtection="0"/>
    <xf numFmtId="269" fontId="0" fillId="0" borderId="0" applyFill="0" applyBorder="0" applyAlignment="0" applyProtection="0"/>
    <xf numFmtId="164" fontId="143" fillId="0" borderId="0" applyFont="0" applyFill="0" applyBorder="0" applyAlignment="0" applyProtection="0"/>
    <xf numFmtId="269" fontId="0" fillId="0" borderId="0" applyFill="0" applyBorder="0" applyAlignment="0" applyProtection="0"/>
    <xf numFmtId="166" fontId="143" fillId="0" borderId="0" applyFont="0" applyFill="0" applyBorder="0" applyAlignment="0" applyProtection="0"/>
    <xf numFmtId="164" fontId="143" fillId="0" borderId="0" applyFont="0" applyFill="0" applyBorder="0" applyAlignment="0" applyProtection="0"/>
    <xf numFmtId="166" fontId="143" fillId="0" borderId="0" applyFont="0" applyFill="0" applyBorder="0" applyAlignment="0" applyProtection="0"/>
    <xf numFmtId="164" fontId="143" fillId="0" borderId="0" applyFont="0" applyFill="0" applyBorder="0" applyAlignment="0" applyProtection="0"/>
    <xf numFmtId="260" fontId="0" fillId="0" borderId="0" applyFill="0" applyBorder="0" applyAlignment="0" applyProtection="0"/>
    <xf numFmtId="269" fontId="0" fillId="0" borderId="0" applyFill="0" applyBorder="0" applyAlignment="0" applyProtection="0"/>
    <xf numFmtId="41"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4" fontId="143" fillId="0" borderId="0" applyFont="0" applyFill="0" applyBorder="0" applyAlignment="0" applyProtection="0"/>
    <xf numFmtId="166" fontId="143" fillId="0" borderId="0" applyFont="0" applyFill="0" applyBorder="0" applyAlignment="0" applyProtection="0"/>
    <xf numFmtId="41"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236" fontId="0" fillId="0" borderId="0" applyFill="0" applyBorder="0" applyAlignment="0" applyProtection="0"/>
    <xf numFmtId="236" fontId="0" fillId="0" borderId="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287" fontId="143" fillId="0" borderId="0" applyFont="0" applyFill="0" applyBorder="0" applyAlignment="0" applyProtection="0"/>
    <xf numFmtId="287"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236" fontId="0" fillId="0" borderId="0" applyFill="0" applyBorder="0" applyAlignment="0" applyProtection="0"/>
    <xf numFmtId="236" fontId="0" fillId="0" borderId="0" applyFill="0" applyBorder="0" applyAlignment="0" applyProtection="0"/>
    <xf numFmtId="287" fontId="143" fillId="0" borderId="0" applyFont="0" applyFill="0" applyBorder="0" applyAlignment="0" applyProtection="0"/>
    <xf numFmtId="287" fontId="143" fillId="0" borderId="0" applyFont="0" applyFill="0" applyBorder="0" applyAlignment="0" applyProtection="0"/>
    <xf numFmtId="287" fontId="143" fillId="0" borderId="0" applyFont="0" applyFill="0" applyBorder="0" applyAlignment="0" applyProtection="0"/>
    <xf numFmtId="287"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236" fontId="0" fillId="0" borderId="0" applyFill="0" applyBorder="0" applyAlignment="0" applyProtection="0"/>
    <xf numFmtId="236" fontId="0" fillId="0" borderId="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236" fontId="0" fillId="0" borderId="0" applyFill="0" applyBorder="0" applyAlignment="0" applyProtection="0"/>
    <xf numFmtId="236" fontId="0" fillId="0" borderId="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236" fontId="0" fillId="0" borderId="0" applyFill="0" applyBorder="0" applyAlignment="0" applyProtection="0"/>
    <xf numFmtId="236" fontId="0" fillId="0" borderId="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236" fontId="0" fillId="0" borderId="0" applyFill="0" applyBorder="0" applyAlignment="0" applyProtection="0"/>
    <xf numFmtId="236" fontId="0" fillId="0" borderId="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4" fontId="143" fillId="0" borderId="0" applyFont="0" applyFill="0" applyBorder="0" applyAlignment="0" applyProtection="0"/>
    <xf numFmtId="164" fontId="143" fillId="0" borderId="0" applyFont="0" applyFill="0" applyBorder="0" applyAlignment="0" applyProtection="0"/>
    <xf numFmtId="166" fontId="143" fillId="0" borderId="0" applyFont="0" applyFill="0" applyBorder="0" applyAlignment="0" applyProtection="0"/>
    <xf numFmtId="164" fontId="143" fillId="0" borderId="0" applyFont="0" applyFill="0" applyBorder="0" applyAlignment="0" applyProtection="0"/>
    <xf numFmtId="41" fontId="143" fillId="0" borderId="0" applyFont="0" applyFill="0" applyBorder="0" applyAlignment="0" applyProtection="0"/>
    <xf numFmtId="41"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75" fontId="0" fillId="0" borderId="0" applyFill="0" applyBorder="0" applyAlignment="0" applyProtection="0"/>
    <xf numFmtId="275" fontId="0" fillId="0" borderId="0" applyFill="0" applyBorder="0" applyAlignment="0" applyProtection="0"/>
    <xf numFmtId="286" fontId="5" fillId="0" borderId="0" applyFont="0" applyFill="0" applyBorder="0" applyAlignment="0" applyProtection="0"/>
    <xf numFmtId="286" fontId="5" fillId="0" borderId="0" applyFont="0" applyFill="0" applyBorder="0" applyAlignment="0" applyProtection="0"/>
    <xf numFmtId="286" fontId="5" fillId="0" borderId="0" applyFont="0" applyFill="0" applyBorder="0" applyAlignment="0" applyProtection="0"/>
    <xf numFmtId="286"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75" fontId="0" fillId="0" borderId="0" applyFill="0" applyBorder="0" applyAlignment="0" applyProtection="0"/>
    <xf numFmtId="275" fontId="0" fillId="0" borderId="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75" fontId="0" fillId="0" borderId="0" applyFill="0" applyBorder="0" applyAlignment="0" applyProtection="0"/>
    <xf numFmtId="275" fontId="0" fillId="0" borderId="0" applyFill="0" applyBorder="0" applyAlignment="0" applyProtection="0"/>
    <xf numFmtId="286" fontId="5" fillId="0" borderId="0" applyFont="0" applyFill="0" applyBorder="0" applyAlignment="0" applyProtection="0"/>
    <xf numFmtId="286" fontId="5" fillId="0" borderId="0" applyFont="0" applyFill="0" applyBorder="0" applyAlignment="0" applyProtection="0"/>
    <xf numFmtId="286" fontId="5" fillId="0" borderId="0" applyFont="0" applyFill="0" applyBorder="0" applyAlignment="0" applyProtection="0"/>
    <xf numFmtId="286"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75" fontId="0" fillId="0" borderId="0" applyFill="0" applyBorder="0" applyAlignment="0" applyProtection="0"/>
    <xf numFmtId="275" fontId="0" fillId="0" borderId="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26" fontId="143" fillId="0" borderId="0" applyFont="0" applyFill="0" applyBorder="0" applyAlignment="0" applyProtection="0"/>
    <xf numFmtId="165" fontId="143" fillId="0" borderId="0" applyFont="0" applyFill="0" applyBorder="0" applyAlignment="0" applyProtection="0"/>
    <xf numFmtId="273" fontId="0" fillId="0" borderId="0" applyFill="0" applyBorder="0" applyAlignment="0" applyProtection="0"/>
    <xf numFmtId="274" fontId="0" fillId="0" borderId="0" applyFill="0" applyBorder="0" applyAlignment="0" applyProtection="0"/>
    <xf numFmtId="273" fontId="0" fillId="0" borderId="0" applyFill="0" applyBorder="0" applyAlignment="0" applyProtection="0"/>
    <xf numFmtId="43" fontId="143"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75" fontId="0" fillId="0" borderId="0" applyFill="0" applyBorder="0" applyAlignment="0" applyProtection="0"/>
    <xf numFmtId="275" fontId="0" fillId="0" borderId="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86" fontId="5" fillId="0" borderId="0" applyFont="0" applyFill="0" applyBorder="0" applyAlignment="0" applyProtection="0"/>
    <xf numFmtId="286"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286" fontId="5" fillId="0" borderId="0" applyFont="0" applyFill="0" applyBorder="0" applyAlignment="0" applyProtection="0"/>
    <xf numFmtId="286" fontId="5"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76" fontId="0" fillId="0" borderId="0" applyFill="0" applyBorder="0" applyAlignment="0" applyProtection="0"/>
    <xf numFmtId="276" fontId="0" fillId="0" borderId="0" applyFill="0" applyBorder="0" applyAlignment="0" applyProtection="0"/>
    <xf numFmtId="290" fontId="0" fillId="0" borderId="0" applyFont="0" applyFill="0" applyBorder="0" applyAlignment="0" applyProtection="0"/>
    <xf numFmtId="290" fontId="0" fillId="0" borderId="0" applyFont="0" applyFill="0" applyBorder="0" applyAlignment="0" applyProtection="0"/>
    <xf numFmtId="290" fontId="0" fillId="0" borderId="0" applyFont="0" applyFill="0" applyBorder="0" applyAlignment="0" applyProtection="0"/>
    <xf numFmtId="290" fontId="0"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76" fontId="0" fillId="0" borderId="0" applyFill="0" applyBorder="0" applyAlignment="0" applyProtection="0"/>
    <xf numFmtId="276" fontId="0" fillId="0" borderId="0" applyFill="0" applyBorder="0" applyAlignment="0" applyProtection="0"/>
    <xf numFmtId="276" fontId="0" fillId="0" borderId="0" applyFill="0" applyBorder="0" applyAlignment="0" applyProtection="0"/>
    <xf numFmtId="276" fontId="0" fillId="0" borderId="0" applyFill="0" applyBorder="0" applyAlignment="0" applyProtection="0"/>
    <xf numFmtId="276" fontId="0" fillId="0" borderId="0" applyFill="0" applyBorder="0" applyAlignment="0" applyProtection="0"/>
    <xf numFmtId="276" fontId="0" fillId="0" borderId="0" applyFill="0" applyBorder="0" applyAlignment="0" applyProtection="0"/>
    <xf numFmtId="276" fontId="0" fillId="0" borderId="0" applyFill="0" applyBorder="0" applyAlignment="0" applyProtection="0"/>
    <xf numFmtId="276" fontId="0" fillId="0" borderId="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76" fontId="0" fillId="0" borderId="0" applyFill="0" applyBorder="0" applyAlignment="0" applyProtection="0"/>
    <xf numFmtId="276" fontId="0" fillId="0" borderId="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75" fontId="0" fillId="0" borderId="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75" fontId="0" fillId="0" borderId="0" applyFill="0" applyBorder="0" applyAlignment="0" applyProtection="0"/>
    <xf numFmtId="275" fontId="0" fillId="0" borderId="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77" fontId="0" fillId="0" borderId="0" applyFill="0" applyBorder="0" applyAlignment="0" applyProtection="0"/>
    <xf numFmtId="277" fontId="0" fillId="0" borderId="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77" fontId="0" fillId="0" borderId="0" applyFill="0" applyBorder="0" applyAlignment="0" applyProtection="0"/>
    <xf numFmtId="277" fontId="0" fillId="0" borderId="0" applyFill="0" applyBorder="0" applyAlignment="0" applyProtection="0"/>
    <xf numFmtId="277" fontId="0" fillId="0" borderId="0" applyFill="0" applyBorder="0" applyAlignment="0" applyProtection="0"/>
    <xf numFmtId="277" fontId="0" fillId="0" borderId="0" applyFill="0" applyBorder="0" applyAlignment="0" applyProtection="0"/>
    <xf numFmtId="277" fontId="0" fillId="0" borderId="0" applyFill="0" applyBorder="0" applyAlignment="0" applyProtection="0"/>
    <xf numFmtId="277" fontId="0" fillId="0" borderId="0" applyFill="0" applyBorder="0" applyAlignment="0" applyProtection="0"/>
    <xf numFmtId="277" fontId="0" fillId="0" borderId="0" applyFill="0" applyBorder="0" applyAlignment="0" applyProtection="0"/>
    <xf numFmtId="277" fontId="0" fillId="0" borderId="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77" fontId="0" fillId="0" borderId="0" applyFill="0" applyBorder="0" applyAlignment="0" applyProtection="0"/>
    <xf numFmtId="277" fontId="0" fillId="0" borderId="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223" fontId="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7" fontId="143" fillId="0" borderId="0" applyFont="0" applyFill="0" applyBorder="0" applyAlignment="0" applyProtection="0"/>
    <xf numFmtId="43" fontId="143" fillId="0" borderId="0" applyFont="0" applyFill="0" applyBorder="0" applyAlignment="0" applyProtection="0"/>
    <xf numFmtId="273" fontId="0" fillId="0" borderId="0" applyFill="0" applyBorder="0" applyAlignment="0" applyProtection="0"/>
    <xf numFmtId="274" fontId="0" fillId="0" borderId="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274" fontId="0" fillId="0" borderId="0" applyFill="0" applyBorder="0" applyAlignment="0" applyProtection="0"/>
    <xf numFmtId="43" fontId="143" fillId="0" borderId="0" applyFont="0" applyFill="0" applyBorder="0" applyAlignment="0" applyProtection="0"/>
    <xf numFmtId="273" fontId="0" fillId="0" borderId="0" applyFill="0" applyBorder="0" applyAlignment="0" applyProtection="0"/>
    <xf numFmtId="274" fontId="0" fillId="0" borderId="0" applyFill="0" applyBorder="0" applyAlignment="0" applyProtection="0"/>
    <xf numFmtId="165" fontId="143" fillId="0" borderId="0" applyFont="0" applyFill="0" applyBorder="0" applyAlignment="0" applyProtection="0"/>
    <xf numFmtId="274" fontId="0" fillId="0" borderId="0" applyFill="0" applyBorder="0" applyAlignment="0" applyProtection="0"/>
    <xf numFmtId="167" fontId="143" fillId="0" borderId="0" applyFont="0" applyFill="0" applyBorder="0" applyAlignment="0" applyProtection="0"/>
    <xf numFmtId="165" fontId="143" fillId="0" borderId="0" applyFont="0" applyFill="0" applyBorder="0" applyAlignment="0" applyProtection="0"/>
    <xf numFmtId="167" fontId="143" fillId="0" borderId="0" applyFont="0" applyFill="0" applyBorder="0" applyAlignment="0" applyProtection="0"/>
    <xf numFmtId="165" fontId="143" fillId="0" borderId="0" applyFont="0" applyFill="0" applyBorder="0" applyAlignment="0" applyProtection="0"/>
    <xf numFmtId="273" fontId="0" fillId="0" borderId="0" applyFill="0" applyBorder="0" applyAlignment="0" applyProtection="0"/>
    <xf numFmtId="274" fontId="0" fillId="0" borderId="0" applyFill="0" applyBorder="0" applyAlignment="0" applyProtection="0"/>
    <xf numFmtId="43"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5" fontId="143" fillId="0" borderId="0" applyFont="0" applyFill="0" applyBorder="0" applyAlignment="0" applyProtection="0"/>
    <xf numFmtId="167" fontId="143" fillId="0" borderId="0" applyFont="0" applyFill="0" applyBorder="0" applyAlignment="0" applyProtection="0"/>
    <xf numFmtId="43"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268" fontId="0" fillId="0" borderId="0" applyFill="0" applyBorder="0" applyAlignment="0" applyProtection="0"/>
    <xf numFmtId="268" fontId="0" fillId="0" borderId="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7" fontId="143" fillId="0" borderId="0" applyFont="0" applyFill="0" applyBorder="0" applyAlignment="0" applyProtection="0"/>
    <xf numFmtId="167" fontId="143" fillId="0" borderId="0" applyFont="0" applyFill="0" applyBorder="0" applyAlignment="0" applyProtection="0"/>
    <xf numFmtId="288" fontId="143" fillId="0" borderId="0" applyFont="0" applyFill="0" applyBorder="0" applyAlignment="0" applyProtection="0"/>
    <xf numFmtId="288" fontId="143" fillId="0" borderId="0" applyFont="0" applyFill="0" applyBorder="0" applyAlignment="0" applyProtection="0"/>
    <xf numFmtId="167" fontId="143" fillId="0" borderId="0" applyFont="0" applyFill="0" applyBorder="0" applyAlignment="0" applyProtection="0"/>
    <xf numFmtId="167"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7" fontId="143" fillId="0" borderId="0" applyFont="0" applyFill="0" applyBorder="0" applyAlignment="0" applyProtection="0"/>
    <xf numFmtId="167" fontId="143" fillId="0" borderId="0" applyFont="0" applyFill="0" applyBorder="0" applyAlignment="0" applyProtection="0"/>
    <xf numFmtId="268" fontId="0" fillId="0" borderId="0" applyFill="0" applyBorder="0" applyAlignment="0" applyProtection="0"/>
    <xf numFmtId="268" fontId="0" fillId="0" borderId="0" applyFill="0" applyBorder="0" applyAlignment="0" applyProtection="0"/>
    <xf numFmtId="288" fontId="143" fillId="0" borderId="0" applyFont="0" applyFill="0" applyBorder="0" applyAlignment="0" applyProtection="0"/>
    <xf numFmtId="288" fontId="143" fillId="0" borderId="0" applyFont="0" applyFill="0" applyBorder="0" applyAlignment="0" applyProtection="0"/>
    <xf numFmtId="288" fontId="143" fillId="0" borderId="0" applyFont="0" applyFill="0" applyBorder="0" applyAlignment="0" applyProtection="0"/>
    <xf numFmtId="288" fontId="143" fillId="0" borderId="0" applyFont="0" applyFill="0" applyBorder="0" applyAlignment="0" applyProtection="0"/>
    <xf numFmtId="167" fontId="143" fillId="0" borderId="0" applyFont="0" applyFill="0" applyBorder="0" applyAlignment="0" applyProtection="0"/>
    <xf numFmtId="167" fontId="143" fillId="0" borderId="0" applyFont="0" applyFill="0" applyBorder="0" applyAlignment="0" applyProtection="0"/>
    <xf numFmtId="268" fontId="0" fillId="0" borderId="0" applyFill="0" applyBorder="0" applyAlignment="0" applyProtection="0"/>
    <xf numFmtId="268" fontId="0" fillId="0" borderId="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7" fontId="143" fillId="0" borderId="0" applyFont="0" applyFill="0" applyBorder="0" applyAlignment="0" applyProtection="0"/>
    <xf numFmtId="167" fontId="143" fillId="0" borderId="0" applyFont="0" applyFill="0" applyBorder="0" applyAlignment="0" applyProtection="0"/>
    <xf numFmtId="268" fontId="0" fillId="0" borderId="0" applyFill="0" applyBorder="0" applyAlignment="0" applyProtection="0"/>
    <xf numFmtId="268" fontId="0" fillId="0" borderId="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268" fontId="0" fillId="0" borderId="0" applyFill="0" applyBorder="0" applyAlignment="0" applyProtection="0"/>
    <xf numFmtId="268" fontId="0" fillId="0" borderId="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268" fontId="0" fillId="0" borderId="0" applyFill="0" applyBorder="0" applyAlignment="0" applyProtection="0"/>
    <xf numFmtId="268" fontId="0" fillId="0" borderId="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7" fontId="143" fillId="0" borderId="0" applyFont="0" applyFill="0" applyBorder="0" applyAlignment="0" applyProtection="0"/>
    <xf numFmtId="167"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7" fontId="143" fillId="0" borderId="0" applyFont="0" applyFill="0" applyBorder="0" applyAlignment="0" applyProtection="0"/>
    <xf numFmtId="167"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67" fontId="143" fillId="0" borderId="0" applyFont="0" applyFill="0" applyBorder="0" applyAlignment="0" applyProtection="0"/>
    <xf numFmtId="167" fontId="143" fillId="0" borderId="0" applyFont="0" applyFill="0" applyBorder="0" applyAlignment="0" applyProtection="0"/>
    <xf numFmtId="167" fontId="143" fillId="0" borderId="0" applyFont="0" applyFill="0" applyBorder="0" applyAlignment="0" applyProtection="0"/>
    <xf numFmtId="167" fontId="143" fillId="0" borderId="0" applyFont="0" applyFill="0" applyBorder="0" applyAlignment="0" applyProtection="0"/>
    <xf numFmtId="165" fontId="143" fillId="0" borderId="0" applyFont="0" applyFill="0" applyBorder="0" applyAlignment="0" applyProtection="0"/>
    <xf numFmtId="165" fontId="143" fillId="0" borderId="0" applyFont="0" applyFill="0" applyBorder="0" applyAlignment="0" applyProtection="0"/>
    <xf numFmtId="167" fontId="143" fillId="0" borderId="0" applyFont="0" applyFill="0" applyBorder="0" applyAlignment="0" applyProtection="0"/>
    <xf numFmtId="165"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3" fontId="0" fillId="0" borderId="0" applyFont="0" applyBorder="0" applyAlignment="0">
      <protection/>
    </xf>
    <xf numFmtId="0" fontId="39" fillId="0" borderId="0" applyNumberFormat="0" applyFill="0" applyBorder="0" applyAlignment="0" applyProtection="0"/>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Border="0" applyAlignment="0">
      <protection/>
    </xf>
    <xf numFmtId="3" fontId="0" fillId="0" borderId="0" applyFont="0" applyBorder="0" applyAlignment="0">
      <protection/>
    </xf>
    <xf numFmtId="3" fontId="0" fillId="0" borderId="0" applyBorder="0" applyAlignment="0">
      <protection/>
    </xf>
    <xf numFmtId="3" fontId="0" fillId="0" borderId="0" applyBorder="0" applyAlignment="0">
      <protection/>
    </xf>
    <xf numFmtId="3" fontId="0" fillId="0" borderId="0" applyFont="0" applyBorder="0" applyAlignment="0">
      <protection/>
    </xf>
    <xf numFmtId="0" fontId="5" fillId="0" borderId="0" applyFill="0" applyBorder="0" applyAlignment="0">
      <protection/>
    </xf>
    <xf numFmtId="191" fontId="112" fillId="0" borderId="0" applyFill="0" applyBorder="0" applyAlignment="0">
      <protection/>
    </xf>
    <xf numFmtId="175" fontId="112" fillId="0" borderId="0" applyFill="0" applyBorder="0" applyAlignment="0">
      <protection/>
    </xf>
    <xf numFmtId="245" fontId="112" fillId="0" borderId="0" applyFill="0" applyBorder="0" applyAlignment="0">
      <protection/>
    </xf>
    <xf numFmtId="191" fontId="112" fillId="0" borderId="0" applyFill="0" applyBorder="0" applyAlignment="0">
      <protection/>
    </xf>
    <xf numFmtId="0" fontId="40" fillId="0" borderId="0" applyNumberFormat="0" applyAlignment="0">
      <protection/>
    </xf>
    <xf numFmtId="0" fontId="144" fillId="0" borderId="0">
      <alignment/>
      <protection/>
    </xf>
    <xf numFmtId="0" fontId="228" fillId="0" borderId="0" applyNumberFormat="0" applyFill="0" applyBorder="0" applyAlignment="0" applyProtection="0"/>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Border="0" applyAlignment="0">
      <protection/>
    </xf>
    <xf numFmtId="3" fontId="0" fillId="0" borderId="0" applyFont="0" applyBorder="0" applyAlignment="0">
      <protection/>
    </xf>
    <xf numFmtId="3" fontId="0" fillId="0" borderId="0" applyBorder="0" applyAlignment="0">
      <protection/>
    </xf>
    <xf numFmtId="3" fontId="0" fillId="0" borderId="0" applyBorder="0" applyAlignment="0">
      <protection/>
    </xf>
    <xf numFmtId="3" fontId="0" fillId="0" borderId="0" applyFont="0" applyBorder="0" applyAlignment="0">
      <protection/>
    </xf>
    <xf numFmtId="0" fontId="130" fillId="31" borderId="1">
      <alignment horizontal="centerContinuous" vertical="center"/>
      <protection/>
    </xf>
    <xf numFmtId="3" fontId="130" fillId="31" borderId="1">
      <alignment horizontal="center" vertical="center" wrapText="1"/>
      <protection/>
    </xf>
    <xf numFmtId="0" fontId="145" fillId="0" borderId="0" applyProtection="0">
      <alignment/>
    </xf>
    <xf numFmtId="0" fontId="146" fillId="0" borderId="0" applyProtection="0">
      <alignment/>
    </xf>
    <xf numFmtId="0" fontId="147" fillId="0" borderId="0" applyProtection="0">
      <alignment/>
    </xf>
    <xf numFmtId="0" fontId="148" fillId="0" borderId="0" applyNumberFormat="0" applyFont="0" applyFill="0" applyBorder="0" applyAlignment="0" applyProtection="0"/>
    <xf numFmtId="0" fontId="149" fillId="0" borderId="0" applyProtection="0">
      <alignment/>
    </xf>
    <xf numFmtId="0" fontId="150" fillId="0" borderId="0" applyProtection="0">
      <alignment/>
    </xf>
    <xf numFmtId="2" fontId="5" fillId="0" borderId="0" applyFont="0" applyFill="0" applyBorder="0" applyAlignment="0" applyProtection="0"/>
    <xf numFmtId="0" fontId="74" fillId="0" borderId="0" applyNumberFormat="0" applyFill="0" applyBorder="0" applyAlignment="0" applyProtection="0"/>
    <xf numFmtId="0" fontId="57" fillId="0" borderId="0">
      <alignment vertical="top" wrapText="1"/>
      <protection/>
    </xf>
    <xf numFmtId="0" fontId="229" fillId="33" borderId="0" applyNumberFormat="0" applyBorder="0" applyAlignment="0" applyProtection="0"/>
    <xf numFmtId="38" fontId="41" fillId="34" borderId="0" applyNumberFormat="0" applyBorder="0" applyAlignment="0" applyProtection="0"/>
    <xf numFmtId="254" fontId="151" fillId="2" borderId="0" applyBorder="0" applyProtection="0">
      <alignment/>
    </xf>
    <xf numFmtId="0" fontId="152" fillId="0" borderId="15" applyNumberFormat="0" applyFill="0" applyBorder="0" applyAlignment="0" applyProtection="0"/>
    <xf numFmtId="278" fontId="31" fillId="35" borderId="15" applyBorder="0">
      <alignment horizontal="center"/>
      <protection/>
    </xf>
    <xf numFmtId="278" fontId="31" fillId="35" borderId="15" applyBorder="0">
      <alignment horizontal="center"/>
      <protection/>
    </xf>
    <xf numFmtId="0" fontId="152" fillId="0" borderId="15" applyNumberFormat="0" applyFill="0" applyBorder="0" applyAlignment="0" applyProtection="0"/>
    <xf numFmtId="278" fontId="31" fillId="35" borderId="15" applyBorder="0">
      <alignment horizontal="center"/>
      <protection/>
    </xf>
    <xf numFmtId="278" fontId="31" fillId="35" borderId="15" applyBorder="0">
      <alignment horizontal="center"/>
      <protection/>
    </xf>
    <xf numFmtId="0" fontId="153" fillId="0" borderId="0" applyNumberFormat="0" applyFont="0" applyBorder="0" applyAlignment="0">
      <protection/>
    </xf>
    <xf numFmtId="0" fontId="154" fillId="36" borderId="0">
      <alignment/>
      <protection/>
    </xf>
    <xf numFmtId="0" fontId="42" fillId="0" borderId="0">
      <alignment horizontal="left"/>
      <protection/>
    </xf>
    <xf numFmtId="0" fontId="8" fillId="0" borderId="16" applyNumberFormat="0" applyAlignment="0" applyProtection="0"/>
    <xf numFmtId="0" fontId="8" fillId="0" borderId="17">
      <alignment horizontal="left" vertical="center"/>
      <protection/>
    </xf>
    <xf numFmtId="200" fontId="43" fillId="37" borderId="0">
      <alignment horizontal="left" vertical="top"/>
      <protection/>
    </xf>
    <xf numFmtId="0" fontId="9" fillId="0" borderId="0" applyNumberFormat="0" applyFill="0" applyBorder="0" applyAlignment="0" applyProtection="0"/>
    <xf numFmtId="0" fontId="8" fillId="0" borderId="0" applyNumberFormat="0" applyFill="0" applyBorder="0" applyAlignment="0" applyProtection="0"/>
    <xf numFmtId="0" fontId="230" fillId="0" borderId="18" applyNumberFormat="0" applyFill="0" applyAlignment="0" applyProtection="0"/>
    <xf numFmtId="0" fontId="230" fillId="0" borderId="0" applyNumberFormat="0" applyFill="0" applyBorder="0" applyAlignment="0" applyProtection="0"/>
    <xf numFmtId="185" fontId="44" fillId="0" borderId="0">
      <alignment/>
      <protection locked="0"/>
    </xf>
    <xf numFmtId="185" fontId="44" fillId="0" borderId="0">
      <alignment/>
      <protection locked="0"/>
    </xf>
    <xf numFmtId="0" fontId="155" fillId="0" borderId="19">
      <alignment horizontal="center"/>
      <protection/>
    </xf>
    <xf numFmtId="0" fontId="155" fillId="0" borderId="0">
      <alignment horizontal="center"/>
      <protection/>
    </xf>
    <xf numFmtId="5" fontId="156" fillId="38" borderId="1" applyNumberFormat="0" applyAlignment="0">
      <protection/>
    </xf>
    <xf numFmtId="49" fontId="157" fillId="0" borderId="1">
      <alignment vertical="center"/>
      <protection/>
    </xf>
    <xf numFmtId="0" fontId="48" fillId="0" borderId="0">
      <alignment/>
      <protection/>
    </xf>
    <xf numFmtId="0" fontId="73" fillId="0" borderId="0" applyNumberFormat="0" applyFill="0" applyBorder="0" applyAlignment="0" applyProtection="0"/>
    <xf numFmtId="166" fontId="0" fillId="0" borderId="0" applyFont="0" applyFill="0" applyBorder="0" applyAlignment="0" applyProtection="0"/>
    <xf numFmtId="38" fontId="22" fillId="0" borderId="0" applyFont="0" applyFill="0" applyBorder="0" applyAlignment="0" applyProtection="0"/>
    <xf numFmtId="38" fontId="0" fillId="0" borderId="0" applyFill="0" applyBorder="0" applyAlignment="0" applyProtection="0"/>
    <xf numFmtId="41" fontId="111" fillId="0" borderId="0" applyFont="0" applyFill="0" applyBorder="0" applyAlignment="0" applyProtection="0"/>
    <xf numFmtId="221" fontId="6" fillId="0" borderId="0" applyFont="0" applyFill="0" applyBorder="0" applyAlignment="0" applyProtection="0"/>
    <xf numFmtId="0" fontId="45" fillId="37" borderId="0">
      <alignment horizontal="left" wrapText="1" indent="2"/>
      <protection/>
    </xf>
    <xf numFmtId="0" fontId="231" fillId="39" borderId="6" applyNumberFormat="0" applyAlignment="0" applyProtection="0"/>
    <xf numFmtId="10" fontId="41" fillId="34" borderId="1" applyNumberFormat="0" applyBorder="0" applyAlignment="0" applyProtection="0"/>
    <xf numFmtId="0" fontId="5" fillId="40" borderId="0">
      <alignment/>
      <protection/>
    </xf>
    <xf numFmtId="2" fontId="159" fillId="0" borderId="20" applyBorder="0">
      <alignment/>
      <protection/>
    </xf>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160" fillId="0" borderId="0" applyNumberFormat="0" applyFill="0" applyBorder="0" applyAlignment="0" applyProtection="0"/>
    <xf numFmtId="3" fontId="130" fillId="0" borderId="21" applyFont="0" applyAlignment="0">
      <protection/>
    </xf>
    <xf numFmtId="3" fontId="130" fillId="0" borderId="13">
      <alignment/>
      <protection/>
    </xf>
    <xf numFmtId="166" fontId="0" fillId="0" borderId="0" applyFont="0" applyFill="0" applyBorder="0" applyAlignment="0" applyProtection="0"/>
    <xf numFmtId="0" fontId="0" fillId="0" borderId="0">
      <alignment/>
      <protection/>
    </xf>
    <xf numFmtId="0" fontId="32" fillId="0" borderId="22">
      <alignment horizontal="centerContinuous"/>
      <protection/>
    </xf>
    <xf numFmtId="0" fontId="22" fillId="0" borderId="0">
      <alignment/>
      <protection/>
    </xf>
    <xf numFmtId="0" fontId="48" fillId="0" borderId="0" applyNumberFormat="0" applyFont="0" applyFill="0" applyBorder="0" applyProtection="0">
      <alignment horizontal="left" vertical="center"/>
    </xf>
    <xf numFmtId="0" fontId="22" fillId="0" borderId="0">
      <alignment/>
      <protection/>
    </xf>
    <xf numFmtId="0" fontId="5" fillId="0" borderId="0" applyFill="0" applyBorder="0" applyAlignment="0">
      <protection/>
    </xf>
    <xf numFmtId="191" fontId="112" fillId="0" borderId="0" applyFill="0" applyBorder="0" applyAlignment="0">
      <protection/>
    </xf>
    <xf numFmtId="175" fontId="112" fillId="0" borderId="0" applyFill="0" applyBorder="0" applyAlignment="0">
      <protection/>
    </xf>
    <xf numFmtId="245" fontId="112" fillId="0" borderId="0" applyFill="0" applyBorder="0" applyAlignment="0">
      <protection/>
    </xf>
    <xf numFmtId="191" fontId="112" fillId="0" borderId="0" applyFill="0" applyBorder="0" applyAlignment="0">
      <protection/>
    </xf>
    <xf numFmtId="0" fontId="232" fillId="0" borderId="23" applyNumberFormat="0" applyFill="0" applyAlignment="0" applyProtection="0"/>
    <xf numFmtId="0" fontId="5" fillId="41" borderId="0">
      <alignment/>
      <protection/>
    </xf>
    <xf numFmtId="292" fontId="41" fillId="0" borderId="4" applyFont="0">
      <alignment/>
      <protection/>
    </xf>
    <xf numFmtId="3" fontId="5" fillId="0" borderId="24">
      <alignment/>
      <protection/>
    </xf>
    <xf numFmtId="171" fontId="163" fillId="0" borderId="25" applyNumberFormat="0" applyFont="0" applyFill="0" applyBorder="0">
      <alignment horizontal="center"/>
      <protection/>
    </xf>
    <xf numFmtId="38" fontId="22" fillId="0" borderId="0" applyFont="0" applyFill="0" applyBorder="0" applyAlignment="0" applyProtection="0"/>
    <xf numFmtId="40" fontId="22"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164" fillId="0" borderId="7">
      <alignment/>
      <protection/>
    </xf>
    <xf numFmtId="0" fontId="46" fillId="0" borderId="19">
      <alignment/>
      <protection/>
    </xf>
    <xf numFmtId="227" fontId="44" fillId="0" borderId="25">
      <alignment/>
      <protection/>
    </xf>
    <xf numFmtId="174" fontId="5" fillId="0" borderId="0" applyFont="0" applyFill="0" applyBorder="0" applyAlignment="0" applyProtection="0"/>
    <xf numFmtId="175" fontId="5" fillId="0" borderId="0" applyFont="0" applyFill="0" applyBorder="0" applyAlignment="0" applyProtection="0"/>
    <xf numFmtId="186" fontId="44" fillId="0" borderId="0" applyFont="0" applyFill="0" applyBorder="0" applyAlignment="0" applyProtection="0"/>
    <xf numFmtId="187" fontId="44" fillId="0" borderId="0" applyFont="0" applyFill="0" applyBorder="0" applyAlignment="0" applyProtection="0"/>
    <xf numFmtId="247" fontId="5" fillId="0" borderId="0" applyFont="0" applyFill="0" applyBorder="0" applyAlignment="0" applyProtection="0"/>
    <xf numFmtId="248" fontId="5" fillId="0" borderId="0" applyFont="0" applyFill="0" applyBorder="0" applyAlignment="0" applyProtection="0"/>
    <xf numFmtId="0" fontId="10" fillId="0" borderId="0" applyNumberFormat="0" applyFont="0" applyFill="0" applyAlignment="0">
      <protection/>
    </xf>
    <xf numFmtId="0" fontId="10" fillId="0" borderId="0" applyNumberFormat="0" applyFont="0" applyFill="0" applyAlignment="0">
      <protection/>
    </xf>
    <xf numFmtId="0" fontId="10" fillId="0" borderId="0" applyNumberFormat="0" applyFont="0" applyFill="0" applyAlignment="0">
      <protection/>
    </xf>
    <xf numFmtId="0" fontId="10" fillId="0" borderId="0" applyNumberFormat="0" applyFont="0" applyFill="0" applyAlignment="0">
      <protection/>
    </xf>
    <xf numFmtId="0" fontId="10" fillId="0" borderId="0" applyNumberFormat="0" applyFont="0" applyFill="0" applyAlignment="0">
      <protection/>
    </xf>
    <xf numFmtId="0" fontId="10" fillId="0" borderId="0" applyNumberFormat="0" applyFont="0" applyFill="0" applyAlignment="0">
      <protection/>
    </xf>
    <xf numFmtId="0" fontId="0" fillId="0" borderId="0" applyNumberFormat="0" applyFill="0" applyAlignment="0">
      <protection/>
    </xf>
    <xf numFmtId="0" fontId="10" fillId="0" borderId="0" applyNumberFormat="0" applyFont="0" applyFill="0" applyAlignment="0">
      <protection/>
    </xf>
    <xf numFmtId="0" fontId="0" fillId="0" borderId="0" applyNumberFormat="0" applyFill="0" applyAlignment="0">
      <protection/>
    </xf>
    <xf numFmtId="0" fontId="10" fillId="0" borderId="0" applyNumberFormat="0" applyFont="0" applyFill="0" applyAlignment="0">
      <protection/>
    </xf>
    <xf numFmtId="0" fontId="0" fillId="0" borderId="0" applyNumberFormat="0" applyFill="0" applyAlignment="0">
      <protection/>
    </xf>
    <xf numFmtId="0" fontId="140" fillId="0" borderId="0">
      <alignment horizontal="justify" vertical="top"/>
      <protection/>
    </xf>
    <xf numFmtId="0" fontId="233" fillId="42" borderId="0" applyNumberFormat="0" applyBorder="0" applyAlignment="0" applyProtection="0"/>
    <xf numFmtId="0" fontId="2" fillId="0" borderId="1">
      <alignment/>
      <protection/>
    </xf>
    <xf numFmtId="0" fontId="48" fillId="0" borderId="0">
      <alignment/>
      <protection/>
    </xf>
    <xf numFmtId="0" fontId="2" fillId="0" borderId="1">
      <alignment/>
      <protection/>
    </xf>
    <xf numFmtId="0" fontId="31" fillId="0" borderId="7" applyNumberFormat="0" applyAlignment="0">
      <protection/>
    </xf>
    <xf numFmtId="37" fontId="165" fillId="0" borderId="0">
      <alignment/>
      <protection/>
    </xf>
    <xf numFmtId="0" fontId="166" fillId="0" borderId="1" applyNumberFormat="0" applyFont="0" applyFill="0" applyBorder="0" applyAlignment="0">
      <protection/>
    </xf>
    <xf numFmtId="178" fontId="2" fillId="0" borderId="0">
      <alignment/>
      <protection/>
    </xf>
    <xf numFmtId="0" fontId="63"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16" fillId="0" borderId="0">
      <alignment/>
      <protection/>
    </xf>
    <xf numFmtId="0" fontId="16" fillId="0" borderId="0">
      <alignment/>
      <protection/>
    </xf>
    <xf numFmtId="0" fontId="0" fillId="0" borderId="0">
      <alignment/>
      <protection/>
    </xf>
    <xf numFmtId="0" fontId="24" fillId="0" borderId="0" applyFont="0">
      <alignment/>
      <protection/>
    </xf>
    <xf numFmtId="0" fontId="143" fillId="0" borderId="0">
      <alignment/>
      <protection/>
    </xf>
    <xf numFmtId="0" fontId="0" fillId="43" borderId="26" applyNumberFormat="0" applyFont="0" applyAlignment="0" applyProtection="0"/>
    <xf numFmtId="255" fontId="167" fillId="0" borderId="0" applyFont="0" applyFill="0" applyBorder="0" applyProtection="0">
      <alignment vertical="top" wrapText="1"/>
    </xf>
    <xf numFmtId="0" fontId="31" fillId="0" borderId="0">
      <alignment/>
      <protection/>
    </xf>
    <xf numFmtId="3" fontId="168" fillId="0" borderId="0" applyFont="0" applyFill="0" applyBorder="0" applyAlignment="0" applyProtection="0"/>
    <xf numFmtId="166" fontId="47" fillId="0" borderId="0" applyFon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5" fillId="0" borderId="0" applyFont="0" applyFill="0" applyBorder="0" applyAlignment="0" applyProtection="0"/>
    <xf numFmtId="0" fontId="48" fillId="0" borderId="0">
      <alignment/>
      <protection/>
    </xf>
    <xf numFmtId="0" fontId="234" fillId="30" borderId="27" applyNumberFormat="0" applyAlignment="0" applyProtection="0"/>
    <xf numFmtId="168" fontId="101" fillId="0" borderId="7" applyFont="0" applyBorder="0" applyAlignment="0">
      <protection/>
    </xf>
    <xf numFmtId="0" fontId="123" fillId="34" borderId="0">
      <alignment/>
      <protection/>
    </xf>
    <xf numFmtId="41" fontId="5" fillId="0" borderId="0" applyFont="0" applyFill="0" applyBorder="0" applyAlignment="0" applyProtection="0"/>
    <xf numFmtId="14" fontId="32" fillId="0" borderId="0">
      <alignment horizontal="center" wrapText="1"/>
      <protection locked="0"/>
    </xf>
    <xf numFmtId="9" fontId="0" fillId="0" borderId="0" applyFont="0" applyFill="0" applyBorder="0" applyAlignment="0" applyProtection="0"/>
    <xf numFmtId="246" fontId="5" fillId="0" borderId="0" applyFont="0" applyFill="0" applyBorder="0" applyAlignment="0" applyProtection="0"/>
    <xf numFmtId="244" fontId="5" fillId="0" borderId="0" applyFont="0" applyFill="0" applyBorder="0" applyAlignment="0" applyProtection="0"/>
    <xf numFmtId="10" fontId="5" fillId="0" borderId="0" applyFont="0" applyFill="0" applyBorder="0" applyAlignment="0" applyProtection="0"/>
    <xf numFmtId="9" fontId="22" fillId="0" borderId="28" applyNumberFormat="0" applyBorder="0">
      <alignment/>
      <protection/>
    </xf>
    <xf numFmtId="0" fontId="5" fillId="0" borderId="0" applyFill="0" applyBorder="0" applyAlignment="0">
      <protection/>
    </xf>
    <xf numFmtId="191" fontId="112" fillId="0" borderId="0" applyFill="0" applyBorder="0" applyAlignment="0">
      <protection/>
    </xf>
    <xf numFmtId="175" fontId="112" fillId="0" borderId="0" applyFill="0" applyBorder="0" applyAlignment="0">
      <protection/>
    </xf>
    <xf numFmtId="245" fontId="112" fillId="0" borderId="0" applyFill="0" applyBorder="0" applyAlignment="0">
      <protection/>
    </xf>
    <xf numFmtId="191" fontId="112" fillId="0" borderId="0" applyFill="0" applyBorder="0" applyAlignment="0">
      <protection/>
    </xf>
    <xf numFmtId="5" fontId="49" fillId="0" borderId="0">
      <alignment/>
      <protection/>
    </xf>
    <xf numFmtId="0" fontId="22" fillId="0" borderId="0" applyNumberFormat="0" applyFont="0" applyFill="0" applyBorder="0" applyAlignment="0" applyProtection="0"/>
    <xf numFmtId="0" fontId="170" fillId="0" borderId="19">
      <alignment horizontal="center"/>
      <protection/>
    </xf>
    <xf numFmtId="0" fontId="171" fillId="44" borderId="0" applyNumberFormat="0" applyFont="0" applyBorder="0" applyAlignment="0">
      <protection/>
    </xf>
    <xf numFmtId="193" fontId="5" fillId="0" borderId="0" applyNumberFormat="0" applyFill="0" applyBorder="0" applyAlignment="0" applyProtection="0"/>
    <xf numFmtId="0" fontId="161" fillId="0" borderId="0" applyNumberFormat="0" applyFill="0" applyBorder="0" applyAlignment="0" applyProtection="0"/>
    <xf numFmtId="0" fontId="31" fillId="0" borderId="0">
      <alignment/>
      <protection/>
    </xf>
    <xf numFmtId="41" fontId="111" fillId="0" borderId="0" applyFont="0" applyFill="0" applyBorder="0" applyAlignment="0" applyProtection="0"/>
    <xf numFmtId="0" fontId="0" fillId="0" borderId="0" applyNumberFormat="0" applyFill="0" applyBorder="0" applyAlignment="0" applyProtection="0"/>
    <xf numFmtId="4" fontId="173" fillId="45" borderId="29" applyNumberFormat="0" applyProtection="0">
      <alignment vertical="center"/>
    </xf>
    <xf numFmtId="4" fontId="174" fillId="45" borderId="29" applyNumberFormat="0" applyProtection="0">
      <alignment vertical="center"/>
    </xf>
    <xf numFmtId="4" fontId="175" fillId="45" borderId="29" applyNumberFormat="0" applyProtection="0">
      <alignment horizontal="left" vertical="center"/>
    </xf>
    <xf numFmtId="4" fontId="175" fillId="46" borderId="0" applyNumberFormat="0" applyProtection="0">
      <alignment horizontal="left" vertical="center"/>
    </xf>
    <xf numFmtId="4" fontId="175" fillId="47" borderId="29" applyNumberFormat="0" applyProtection="0">
      <alignment horizontal="right" vertical="center"/>
    </xf>
    <xf numFmtId="4" fontId="175" fillId="48" borderId="29" applyNumberFormat="0" applyProtection="0">
      <alignment horizontal="right" vertical="center"/>
    </xf>
    <xf numFmtId="4" fontId="175" fillId="49" borderId="29" applyNumberFormat="0" applyProtection="0">
      <alignment horizontal="right" vertical="center"/>
    </xf>
    <xf numFmtId="4" fontId="175" fillId="31" borderId="29" applyNumberFormat="0" applyProtection="0">
      <alignment horizontal="right" vertical="center"/>
    </xf>
    <xf numFmtId="4" fontId="175" fillId="50" borderId="29" applyNumberFormat="0" applyProtection="0">
      <alignment horizontal="right" vertical="center"/>
    </xf>
    <xf numFmtId="4" fontId="175" fillId="2" borderId="29" applyNumberFormat="0" applyProtection="0">
      <alignment horizontal="right" vertical="center"/>
    </xf>
    <xf numFmtId="4" fontId="175" fillId="51" borderId="29" applyNumberFormat="0" applyProtection="0">
      <alignment horizontal="right" vertical="center"/>
    </xf>
    <xf numFmtId="4" fontId="175" fillId="52" borderId="29" applyNumberFormat="0" applyProtection="0">
      <alignment horizontal="right" vertical="center"/>
    </xf>
    <xf numFmtId="4" fontId="175" fillId="53" borderId="29" applyNumberFormat="0" applyProtection="0">
      <alignment horizontal="right" vertical="center"/>
    </xf>
    <xf numFmtId="4" fontId="173" fillId="54" borderId="30" applyNumberFormat="0" applyProtection="0">
      <alignment horizontal="left" vertical="center"/>
    </xf>
    <xf numFmtId="4" fontId="173" fillId="55" borderId="0" applyNumberFormat="0" applyProtection="0">
      <alignment horizontal="left" vertical="center"/>
    </xf>
    <xf numFmtId="4" fontId="173" fillId="46" borderId="0" applyNumberFormat="0" applyProtection="0">
      <alignment horizontal="left" vertical="center"/>
    </xf>
    <xf numFmtId="4" fontId="175" fillId="55" borderId="29" applyNumberFormat="0" applyProtection="0">
      <alignment horizontal="right" vertical="center"/>
    </xf>
    <xf numFmtId="4" fontId="55" fillId="55" borderId="0" applyNumberFormat="0" applyProtection="0">
      <alignment horizontal="left" vertical="center"/>
    </xf>
    <xf numFmtId="4" fontId="55" fillId="46" borderId="0" applyNumberFormat="0" applyProtection="0">
      <alignment horizontal="left" vertical="center"/>
    </xf>
    <xf numFmtId="4" fontId="175" fillId="35" borderId="29" applyNumberFormat="0" applyProtection="0">
      <alignment vertical="center"/>
    </xf>
    <xf numFmtId="4" fontId="176" fillId="35" borderId="29" applyNumberFormat="0" applyProtection="0">
      <alignment vertical="center"/>
    </xf>
    <xf numFmtId="4" fontId="173" fillId="55" borderId="31" applyNumberFormat="0" applyProtection="0">
      <alignment horizontal="left" vertical="center"/>
    </xf>
    <xf numFmtId="4" fontId="175" fillId="35" borderId="29" applyNumberFormat="0" applyProtection="0">
      <alignment horizontal="right" vertical="center"/>
    </xf>
    <xf numFmtId="4" fontId="176" fillId="35" borderId="29" applyNumberFormat="0" applyProtection="0">
      <alignment horizontal="right" vertical="center"/>
    </xf>
    <xf numFmtId="4" fontId="173" fillId="55" borderId="29" applyNumberFormat="0" applyProtection="0">
      <alignment horizontal="left" vertical="center"/>
    </xf>
    <xf numFmtId="4" fontId="177" fillId="38" borderId="31" applyNumberFormat="0" applyProtection="0">
      <alignment horizontal="left" vertical="center"/>
    </xf>
    <xf numFmtId="4" fontId="178" fillId="35" borderId="29" applyNumberFormat="0" applyProtection="0">
      <alignment horizontal="right" vertical="center"/>
    </xf>
    <xf numFmtId="242" fontId="179" fillId="0" borderId="0" applyFont="0" applyFill="0" applyBorder="0" applyAlignment="0" applyProtection="0"/>
    <xf numFmtId="0" fontId="171" fillId="1" borderId="17" applyNumberFormat="0" applyFont="0" applyAlignment="0">
      <protection/>
    </xf>
    <xf numFmtId="0" fontId="180" fillId="0" borderId="0" applyNumberFormat="0" applyFill="0" applyBorder="0" applyAlignment="0" applyProtection="0"/>
    <xf numFmtId="3" fontId="102" fillId="0" borderId="0">
      <alignment/>
      <protection/>
    </xf>
    <xf numFmtId="0" fontId="50" fillId="0" borderId="0" applyNumberFormat="0" applyFill="0" applyBorder="0" applyAlignment="0" applyProtection="0"/>
    <xf numFmtId="0" fontId="181" fillId="0" borderId="0" applyNumberFormat="0" applyFill="0" applyBorder="0" applyAlignment="0">
      <protection/>
    </xf>
    <xf numFmtId="0" fontId="5" fillId="0" borderId="0">
      <alignment/>
      <protection/>
    </xf>
    <xf numFmtId="168" fontId="182" fillId="0" borderId="0" applyNumberFormat="0" applyBorder="0" applyAlignment="0">
      <protection/>
    </xf>
    <xf numFmtId="0" fontId="22" fillId="0" borderId="0">
      <alignment/>
      <protection/>
    </xf>
    <xf numFmtId="41" fontId="111" fillId="0" borderId="0" applyFont="0" applyFill="0" applyBorder="0" applyAlignment="0" applyProtection="0"/>
    <xf numFmtId="168" fontId="54"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54"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54" fillId="0" borderId="0" applyFont="0" applyFill="0" applyBorder="0" applyAlignment="0" applyProtection="0"/>
    <xf numFmtId="168" fontId="54" fillId="0" borderId="0" applyFont="0" applyFill="0" applyBorder="0" applyAlignment="0" applyProtection="0"/>
    <xf numFmtId="168" fontId="54" fillId="0" borderId="0" applyFont="0" applyFill="0" applyBorder="0" applyAlignment="0" applyProtection="0"/>
    <xf numFmtId="168" fontId="54" fillId="0" borderId="0" applyFont="0" applyFill="0" applyBorder="0" applyAlignment="0" applyProtection="0"/>
    <xf numFmtId="265"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220"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41" fontId="111" fillId="0" borderId="0" applyFont="0" applyFill="0" applyBorder="0" applyAlignment="0" applyProtection="0"/>
    <xf numFmtId="166" fontId="0"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264" fontId="111" fillId="0" borderId="0" applyFont="0" applyFill="0" applyBorder="0" applyAlignment="0" applyProtection="0"/>
    <xf numFmtId="42" fontId="111" fillId="0" borderId="0" applyFont="0" applyFill="0" applyBorder="0" applyAlignment="0" applyProtection="0"/>
    <xf numFmtId="251" fontId="111" fillId="0" borderId="0" applyFont="0" applyFill="0" applyBorder="0" applyAlignment="0" applyProtection="0"/>
    <xf numFmtId="184" fontId="102" fillId="0" borderId="0" applyFont="0" applyFill="0" applyBorder="0" applyAlignment="0" applyProtection="0"/>
    <xf numFmtId="184" fontId="111" fillId="0" borderId="0" applyFont="0" applyFill="0" applyBorder="0" applyAlignment="0" applyProtection="0"/>
    <xf numFmtId="0" fontId="31" fillId="0" borderId="0">
      <alignment/>
      <protection/>
    </xf>
    <xf numFmtId="237" fontId="2" fillId="0" borderId="0" applyFont="0" applyFill="0" applyBorder="0" applyAlignment="0" applyProtection="0"/>
    <xf numFmtId="42" fontId="111" fillId="0" borderId="0" applyFont="0" applyFill="0" applyBorder="0" applyAlignment="0" applyProtection="0"/>
    <xf numFmtId="164" fontId="111" fillId="0" borderId="0" applyFont="0" applyFill="0" applyBorder="0" applyAlignment="0" applyProtection="0"/>
    <xf numFmtId="251" fontId="111" fillId="0" borderId="0" applyFont="0" applyFill="0" applyBorder="0" applyAlignment="0" applyProtection="0"/>
    <xf numFmtId="184" fontId="102" fillId="0" borderId="0" applyFont="0" applyFill="0" applyBorder="0" applyAlignment="0" applyProtection="0"/>
    <xf numFmtId="184" fontId="111" fillId="0" borderId="0" applyFont="0" applyFill="0" applyBorder="0" applyAlignment="0" applyProtection="0"/>
    <xf numFmtId="0" fontId="31" fillId="0" borderId="0">
      <alignment/>
      <protection/>
    </xf>
    <xf numFmtId="237" fontId="2" fillId="0" borderId="0" applyFont="0" applyFill="0" applyBorder="0" applyAlignment="0" applyProtection="0"/>
    <xf numFmtId="220"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14" fontId="183" fillId="0" borderId="0">
      <alignment/>
      <protection/>
    </xf>
    <xf numFmtId="0" fontId="51" fillId="0" borderId="0">
      <alignment/>
      <protection/>
    </xf>
    <xf numFmtId="0" fontId="46" fillId="0" borderId="0">
      <alignment/>
      <protection/>
    </xf>
    <xf numFmtId="0" fontId="52" fillId="37" borderId="0">
      <alignment wrapText="1"/>
      <protection/>
    </xf>
    <xf numFmtId="40" fontId="53" fillId="0" borderId="0" applyBorder="0">
      <alignment horizontal="right"/>
      <protection/>
    </xf>
    <xf numFmtId="183" fontId="2"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261" fontId="0" fillId="0" borderId="32">
      <alignment horizontal="right" vertical="center"/>
      <protection/>
    </xf>
    <xf numFmtId="289" fontId="0" fillId="0" borderId="20">
      <alignment horizontal="right" vertical="center"/>
      <protection/>
    </xf>
    <xf numFmtId="289" fontId="0" fillId="0" borderId="20">
      <alignment horizontal="right" vertical="center"/>
      <protection/>
    </xf>
    <xf numFmtId="173" fontId="0" fillId="0" borderId="20">
      <alignment horizontal="right" vertical="center"/>
      <protection/>
    </xf>
    <xf numFmtId="261" fontId="0" fillId="0" borderId="32">
      <alignment horizontal="right" vertical="center"/>
      <protection/>
    </xf>
    <xf numFmtId="261" fontId="0" fillId="0" borderId="32">
      <alignment horizontal="right" vertical="center"/>
      <protection/>
    </xf>
    <xf numFmtId="261" fontId="0" fillId="0" borderId="32">
      <alignment horizontal="right" vertical="center"/>
      <protection/>
    </xf>
    <xf numFmtId="261" fontId="0" fillId="0" borderId="32">
      <alignment horizontal="right" vertical="center"/>
      <protection/>
    </xf>
    <xf numFmtId="173" fontId="0"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261" fontId="0" fillId="0" borderId="32">
      <alignment horizontal="right" vertical="center"/>
      <protection/>
    </xf>
    <xf numFmtId="173" fontId="0"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0" fontId="44" fillId="0" borderId="20">
      <alignment horizontal="right" vertical="center"/>
      <protection/>
    </xf>
    <xf numFmtId="211" fontId="184" fillId="0" borderId="20">
      <alignment horizontal="right" vertical="center"/>
      <protection/>
    </xf>
    <xf numFmtId="247" fontId="0" fillId="0" borderId="20">
      <alignment horizontal="right" vertical="center"/>
      <protection/>
    </xf>
    <xf numFmtId="210" fontId="44"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247" fontId="0"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210" fontId="44" fillId="0" borderId="20">
      <alignment horizontal="right" vertical="center"/>
      <protection/>
    </xf>
    <xf numFmtId="183" fontId="2" fillId="0" borderId="20">
      <alignment horizontal="right" vertical="center"/>
      <protection/>
    </xf>
    <xf numFmtId="210" fontId="44" fillId="0" borderId="20">
      <alignment horizontal="right" vertical="center"/>
      <protection/>
    </xf>
    <xf numFmtId="190" fontId="54"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80" fontId="111" fillId="0" borderId="32">
      <alignment horizontal="right" vertical="center"/>
      <protection/>
    </xf>
    <xf numFmtId="219" fontId="111" fillId="0" borderId="20">
      <alignment horizontal="right" vertical="center"/>
      <protection/>
    </xf>
    <xf numFmtId="280" fontId="111" fillId="0" borderId="32">
      <alignment horizontal="right" vertical="center"/>
      <protection/>
    </xf>
    <xf numFmtId="280" fontId="111" fillId="0" borderId="32">
      <alignment horizontal="right" vertical="center"/>
      <protection/>
    </xf>
    <xf numFmtId="280" fontId="111" fillId="0" borderId="32">
      <alignment horizontal="right" vertical="center"/>
      <protection/>
    </xf>
    <xf numFmtId="280" fontId="111" fillId="0" borderId="32">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80" fontId="111" fillId="0" borderId="32">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183" fontId="2" fillId="0" borderId="20">
      <alignment horizontal="right" vertical="center"/>
      <protection/>
    </xf>
    <xf numFmtId="230" fontId="0"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30" fontId="0" fillId="0" borderId="20">
      <alignment horizontal="right" vertical="center"/>
      <protection/>
    </xf>
    <xf numFmtId="210" fontId="44" fillId="0" borderId="20">
      <alignment horizontal="right" vertical="center"/>
      <protection/>
    </xf>
    <xf numFmtId="230" fontId="0" fillId="0" borderId="20">
      <alignment horizontal="right" vertical="center"/>
      <protection/>
    </xf>
    <xf numFmtId="190" fontId="54"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190" fontId="54" fillId="0" borderId="20">
      <alignment horizontal="right" vertical="center"/>
      <protection/>
    </xf>
    <xf numFmtId="230" fontId="0" fillId="0" borderId="20">
      <alignment horizontal="right" vertical="center"/>
      <protection/>
    </xf>
    <xf numFmtId="210" fontId="44" fillId="0" borderId="20">
      <alignment horizontal="right" vertical="center"/>
      <protection/>
    </xf>
    <xf numFmtId="231" fontId="31" fillId="0" borderId="20">
      <alignment horizontal="right" vertical="center"/>
      <protection/>
    </xf>
    <xf numFmtId="230" fontId="0" fillId="0" borderId="20">
      <alignment horizontal="right" vertical="center"/>
      <protection/>
    </xf>
    <xf numFmtId="210" fontId="44" fillId="0" borderId="20">
      <alignment horizontal="right" vertical="center"/>
      <protection/>
    </xf>
    <xf numFmtId="219" fontId="111" fillId="0" borderId="20">
      <alignment horizontal="right" vertical="center"/>
      <protection/>
    </xf>
    <xf numFmtId="210" fontId="44" fillId="0" borderId="20">
      <alignment horizontal="right" vertical="center"/>
      <protection/>
    </xf>
    <xf numFmtId="230" fontId="0"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215" fontId="0" fillId="0" borderId="20">
      <alignment horizontal="right" vertical="center"/>
      <protection/>
    </xf>
    <xf numFmtId="219" fontId="111" fillId="0" borderId="20">
      <alignment horizontal="right" vertical="center"/>
      <protection/>
    </xf>
    <xf numFmtId="231" fontId="31" fillId="0" borderId="20">
      <alignment horizontal="right" vertical="center"/>
      <protection/>
    </xf>
    <xf numFmtId="230" fontId="0" fillId="0" borderId="20">
      <alignment horizontal="right" vertical="center"/>
      <protection/>
    </xf>
    <xf numFmtId="230"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9" fontId="111" fillId="0" borderId="20">
      <alignment horizontal="right" vertical="center"/>
      <protection/>
    </xf>
    <xf numFmtId="280" fontId="111" fillId="0" borderId="32">
      <alignment horizontal="right" vertical="center"/>
      <protection/>
    </xf>
    <xf numFmtId="219" fontId="111" fillId="0" borderId="20">
      <alignment horizontal="right" vertical="center"/>
      <protection/>
    </xf>
    <xf numFmtId="219" fontId="111" fillId="0" borderId="20">
      <alignment horizontal="right" vertical="center"/>
      <protection/>
    </xf>
    <xf numFmtId="280" fontId="111" fillId="0" borderId="32">
      <alignment horizontal="right" vertical="center"/>
      <protection/>
    </xf>
    <xf numFmtId="280" fontId="111" fillId="0" borderId="32">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30" fontId="0" fillId="0" borderId="20">
      <alignment horizontal="right" vertical="center"/>
      <protection/>
    </xf>
    <xf numFmtId="230" fontId="0" fillId="0" borderId="20">
      <alignment horizontal="right" vertical="center"/>
      <protection/>
    </xf>
    <xf numFmtId="230" fontId="0" fillId="0" borderId="20">
      <alignment horizontal="right" vertical="center"/>
      <protection/>
    </xf>
    <xf numFmtId="219" fontId="111" fillId="0" borderId="20">
      <alignment horizontal="right" vertical="center"/>
      <protection/>
    </xf>
    <xf numFmtId="231" fontId="31" fillId="0" borderId="20">
      <alignment horizontal="right" vertical="center"/>
      <protection/>
    </xf>
    <xf numFmtId="281" fontId="31" fillId="0" borderId="32">
      <alignment horizontal="right" vertical="center"/>
      <protection/>
    </xf>
    <xf numFmtId="281" fontId="31" fillId="0" borderId="32">
      <alignment horizontal="right" vertical="center"/>
      <protection/>
    </xf>
    <xf numFmtId="231" fontId="31" fillId="0" borderId="20">
      <alignment horizontal="right" vertical="center"/>
      <protection/>
    </xf>
    <xf numFmtId="219" fontId="111" fillId="0" borderId="20">
      <alignment horizontal="right" vertical="center"/>
      <protection/>
    </xf>
    <xf numFmtId="231" fontId="31" fillId="0" borderId="20">
      <alignment horizontal="right" vertical="center"/>
      <protection/>
    </xf>
    <xf numFmtId="219" fontId="111" fillId="0" borderId="20">
      <alignment horizontal="right" vertical="center"/>
      <protection/>
    </xf>
    <xf numFmtId="230" fontId="0" fillId="0" borderId="20">
      <alignment horizontal="right" vertical="center"/>
      <protection/>
    </xf>
    <xf numFmtId="281" fontId="31" fillId="0" borderId="32">
      <alignment horizontal="right" vertical="center"/>
      <protection/>
    </xf>
    <xf numFmtId="219" fontId="111"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19" fontId="111"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30" fontId="0"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1" fontId="184" fillId="0" borderId="20">
      <alignment horizontal="right" vertical="center"/>
      <protection/>
    </xf>
    <xf numFmtId="190" fontId="54"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211" fontId="184" fillId="0" borderId="20">
      <alignment horizontal="right" vertical="center"/>
      <protection/>
    </xf>
    <xf numFmtId="183" fontId="2"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30" fontId="0" fillId="0" borderId="20">
      <alignment horizontal="right" vertical="center"/>
      <protection/>
    </xf>
    <xf numFmtId="190" fontId="54" fillId="0" borderId="20">
      <alignment horizontal="right" vertical="center"/>
      <protection/>
    </xf>
    <xf numFmtId="231" fontId="31" fillId="0" borderId="20">
      <alignment horizontal="right" vertical="center"/>
      <protection/>
    </xf>
    <xf numFmtId="211" fontId="184" fillId="0" borderId="20">
      <alignment horizontal="right" vertical="center"/>
      <protection/>
    </xf>
    <xf numFmtId="230" fontId="0" fillId="0" borderId="20">
      <alignment horizontal="right" vertical="center"/>
      <protection/>
    </xf>
    <xf numFmtId="190" fontId="5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9" fontId="111" fillId="0" borderId="20">
      <alignment horizontal="right" vertical="center"/>
      <protection/>
    </xf>
    <xf numFmtId="232" fontId="44"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190" fontId="54" fillId="0" borderId="20">
      <alignment horizontal="right" vertical="center"/>
      <protection/>
    </xf>
    <xf numFmtId="231" fontId="31" fillId="0" borderId="20">
      <alignment horizontal="right" vertical="center"/>
      <protection/>
    </xf>
    <xf numFmtId="190" fontId="54" fillId="0" borderId="20">
      <alignment horizontal="right" vertical="center"/>
      <protection/>
    </xf>
    <xf numFmtId="211" fontId="184" fillId="0" borderId="20">
      <alignment horizontal="right" vertical="center"/>
      <protection/>
    </xf>
    <xf numFmtId="183" fontId="2" fillId="0" borderId="20">
      <alignment horizontal="right" vertical="center"/>
      <protection/>
    </xf>
    <xf numFmtId="282" fontId="2" fillId="0" borderId="32">
      <alignment horizontal="right" vertical="center"/>
      <protection/>
    </xf>
    <xf numFmtId="282" fontId="2" fillId="0" borderId="32">
      <alignment horizontal="right" vertical="center"/>
      <protection/>
    </xf>
    <xf numFmtId="183" fontId="2" fillId="0" borderId="20">
      <alignment horizontal="right" vertical="center"/>
      <protection/>
    </xf>
    <xf numFmtId="183" fontId="2" fillId="0" borderId="20">
      <alignment horizontal="right" vertical="center"/>
      <protection/>
    </xf>
    <xf numFmtId="190" fontId="54" fillId="0" borderId="20">
      <alignment horizontal="right" vertical="center"/>
      <protection/>
    </xf>
    <xf numFmtId="282" fontId="2" fillId="0" borderId="32">
      <alignment horizontal="right" vertical="center"/>
      <protection/>
    </xf>
    <xf numFmtId="183" fontId="2" fillId="0" borderId="20">
      <alignment horizontal="right" vertical="center"/>
      <protection/>
    </xf>
    <xf numFmtId="232" fontId="44" fillId="0" borderId="20">
      <alignment horizontal="right" vertical="center"/>
      <protection/>
    </xf>
    <xf numFmtId="211" fontId="184" fillId="0" borderId="20">
      <alignment horizontal="right" vertical="center"/>
      <protection/>
    </xf>
    <xf numFmtId="231" fontId="31" fillId="0" borderId="20">
      <alignment horizontal="right" vertical="center"/>
      <protection/>
    </xf>
    <xf numFmtId="183" fontId="2" fillId="0" borderId="20">
      <alignment horizontal="right" vertical="center"/>
      <protection/>
    </xf>
    <xf numFmtId="232" fontId="44"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11" fontId="184" fillId="0" borderId="20">
      <alignment horizontal="right" vertical="center"/>
      <protection/>
    </xf>
    <xf numFmtId="183" fontId="2"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234" fontId="44"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210" fontId="44" fillId="0" borderId="20">
      <alignment horizontal="right" vertical="center"/>
      <protection/>
    </xf>
    <xf numFmtId="230" fontId="0" fillId="0" borderId="20">
      <alignment horizontal="right" vertical="center"/>
      <protection/>
    </xf>
    <xf numFmtId="230" fontId="0"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215" fontId="0" fillId="0" borderId="20">
      <alignment horizontal="right" vertical="center"/>
      <protection/>
    </xf>
    <xf numFmtId="210" fontId="44"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90" fontId="54"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183" fontId="2"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230" fontId="0"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215" fontId="0"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0" fontId="44"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30"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30" fontId="0" fillId="0" borderId="20">
      <alignment horizontal="right" vertical="center"/>
      <protection/>
    </xf>
    <xf numFmtId="215" fontId="0" fillId="0" borderId="20">
      <alignment horizontal="right" vertical="center"/>
      <protection/>
    </xf>
    <xf numFmtId="230" fontId="0" fillId="0" borderId="20">
      <alignment horizontal="right" vertical="center"/>
      <protection/>
    </xf>
    <xf numFmtId="210" fontId="44"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80" fontId="111" fillId="0" borderId="32">
      <alignment horizontal="right" vertical="center"/>
      <protection/>
    </xf>
    <xf numFmtId="219" fontId="111" fillId="0" borderId="20">
      <alignment horizontal="right" vertical="center"/>
      <protection/>
    </xf>
    <xf numFmtId="280" fontId="111" fillId="0" borderId="32">
      <alignment horizontal="right" vertical="center"/>
      <protection/>
    </xf>
    <xf numFmtId="280" fontId="111" fillId="0" borderId="32">
      <alignment horizontal="right" vertical="center"/>
      <protection/>
    </xf>
    <xf numFmtId="280" fontId="111" fillId="0" borderId="32">
      <alignment horizontal="right" vertical="center"/>
      <protection/>
    </xf>
    <xf numFmtId="280" fontId="111" fillId="0" borderId="32">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80" fontId="111" fillId="0" borderId="32">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32">
      <alignment horizontal="right" vertical="center"/>
      <protection/>
    </xf>
    <xf numFmtId="215" fontId="0" fillId="0" borderId="32">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10" fontId="44" fillId="0" borderId="20">
      <alignment horizontal="right" vertical="center"/>
      <protection/>
    </xf>
    <xf numFmtId="232" fontId="44" fillId="0" borderId="20">
      <alignment horizontal="right" vertical="center"/>
      <protection/>
    </xf>
    <xf numFmtId="210" fontId="44" fillId="0" borderId="20">
      <alignment horizontal="right" vertical="center"/>
      <protection/>
    </xf>
    <xf numFmtId="183" fontId="2" fillId="0" borderId="20">
      <alignment horizontal="right" vertical="center"/>
      <protection/>
    </xf>
    <xf numFmtId="283" fontId="0" fillId="0" borderId="32">
      <alignment horizontal="right" vertical="center"/>
      <protection/>
    </xf>
    <xf numFmtId="190" fontId="54"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241" fontId="185" fillId="2" borderId="33" applyFont="0" applyFill="0" applyBorder="0">
      <alignment/>
      <protection/>
    </xf>
    <xf numFmtId="283" fontId="0" fillId="0" borderId="32">
      <alignment horizontal="right" vertical="center"/>
      <protection/>
    </xf>
    <xf numFmtId="230" fontId="0" fillId="0" borderId="20">
      <alignment horizontal="right" vertical="center"/>
      <protection/>
    </xf>
    <xf numFmtId="230" fontId="0" fillId="0" borderId="20">
      <alignment horizontal="right" vertical="center"/>
      <protection/>
    </xf>
    <xf numFmtId="190" fontId="54"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241" fontId="185" fillId="2" borderId="33" applyFont="0" applyFill="0" applyBorder="0">
      <alignment/>
      <protection/>
    </xf>
    <xf numFmtId="283" fontId="0" fillId="0" borderId="32">
      <alignment horizontal="right" vertical="center"/>
      <protection/>
    </xf>
    <xf numFmtId="232" fontId="44" fillId="0" borderId="20">
      <alignment horizontal="right" vertical="center"/>
      <protection/>
    </xf>
    <xf numFmtId="215" fontId="0" fillId="0" borderId="20">
      <alignment horizontal="right" vertical="center"/>
      <protection/>
    </xf>
    <xf numFmtId="215" fontId="0" fillId="0" borderId="20">
      <alignment horizontal="right" vertical="center"/>
      <protection/>
    </xf>
    <xf numFmtId="230" fontId="0" fillId="0" borderId="20">
      <alignment horizontal="right" vertical="center"/>
      <protection/>
    </xf>
    <xf numFmtId="190" fontId="54" fillId="0" borderId="20">
      <alignment horizontal="right" vertical="center"/>
      <protection/>
    </xf>
    <xf numFmtId="215" fontId="0" fillId="0" borderId="20">
      <alignment horizontal="right" vertical="center"/>
      <protection/>
    </xf>
    <xf numFmtId="207" fontId="5" fillId="0" borderId="20">
      <alignment horizontal="right" vertical="center"/>
      <protection/>
    </xf>
    <xf numFmtId="190" fontId="54"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80" fontId="111" fillId="0" borderId="32">
      <alignment horizontal="right" vertical="center"/>
      <protection/>
    </xf>
    <xf numFmtId="219" fontId="111" fillId="0" borderId="20">
      <alignment horizontal="right" vertical="center"/>
      <protection/>
    </xf>
    <xf numFmtId="280" fontId="111" fillId="0" borderId="32">
      <alignment horizontal="right" vertical="center"/>
      <protection/>
    </xf>
    <xf numFmtId="280" fontId="111" fillId="0" borderId="32">
      <alignment horizontal="right" vertical="center"/>
      <protection/>
    </xf>
    <xf numFmtId="280" fontId="111" fillId="0" borderId="32">
      <alignment horizontal="right" vertical="center"/>
      <protection/>
    </xf>
    <xf numFmtId="280" fontId="111" fillId="0" borderId="32">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80" fontId="111" fillId="0" borderId="32">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19" fontId="111" fillId="0" borderId="20">
      <alignment horizontal="right" vertical="center"/>
      <protection/>
    </xf>
    <xf numFmtId="210" fontId="44" fillId="0" borderId="20">
      <alignment horizontal="right" vertical="center"/>
      <protection/>
    </xf>
    <xf numFmtId="232" fontId="44" fillId="0" borderId="20">
      <alignment horizontal="right" vertical="center"/>
      <protection/>
    </xf>
    <xf numFmtId="230" fontId="0" fillId="0" borderId="20">
      <alignment horizontal="right" vertical="center"/>
      <protection/>
    </xf>
    <xf numFmtId="230" fontId="0" fillId="0" borderId="20">
      <alignment horizontal="right" vertical="center"/>
      <protection/>
    </xf>
    <xf numFmtId="230" fontId="0" fillId="0" borderId="20">
      <alignment horizontal="right" vertical="center"/>
      <protection/>
    </xf>
    <xf numFmtId="230" fontId="0" fillId="0" borderId="20">
      <alignment horizontal="right" vertical="center"/>
      <protection/>
    </xf>
    <xf numFmtId="210" fontId="44" fillId="0" borderId="20">
      <alignment horizontal="right" vertical="center"/>
      <protection/>
    </xf>
    <xf numFmtId="215" fontId="0" fillId="0" borderId="20">
      <alignment horizontal="right" vertical="center"/>
      <protection/>
    </xf>
    <xf numFmtId="230" fontId="0" fillId="0" borderId="20">
      <alignment horizontal="right" vertical="center"/>
      <protection/>
    </xf>
    <xf numFmtId="230" fontId="0" fillId="0" borderId="20">
      <alignment horizontal="right" vertical="center"/>
      <protection/>
    </xf>
    <xf numFmtId="183" fontId="2" fillId="0" borderId="20">
      <alignment horizontal="right" vertical="center"/>
      <protection/>
    </xf>
    <xf numFmtId="233" fontId="0" fillId="0" borderId="20">
      <alignment horizontal="right" vertical="center"/>
      <protection/>
    </xf>
    <xf numFmtId="233" fontId="0" fillId="0" borderId="20">
      <alignment horizontal="right" vertical="center"/>
      <protection/>
    </xf>
    <xf numFmtId="233" fontId="0" fillId="0" borderId="20">
      <alignment horizontal="right" vertical="center"/>
      <protection/>
    </xf>
    <xf numFmtId="284" fontId="0" fillId="0" borderId="32">
      <alignment horizontal="right" vertical="center"/>
      <protection/>
    </xf>
    <xf numFmtId="284" fontId="0" fillId="0" borderId="32">
      <alignment horizontal="right" vertical="center"/>
      <protection/>
    </xf>
    <xf numFmtId="233" fontId="0" fillId="0" borderId="20">
      <alignment horizontal="right" vertical="center"/>
      <protection/>
    </xf>
    <xf numFmtId="284" fontId="0" fillId="0" borderId="32">
      <alignment horizontal="right" vertical="center"/>
      <protection/>
    </xf>
    <xf numFmtId="233" fontId="0" fillId="0" borderId="20">
      <alignment horizontal="right" vertical="center"/>
      <protection/>
    </xf>
    <xf numFmtId="284" fontId="0" fillId="0" borderId="32">
      <alignment horizontal="right" vertical="center"/>
      <protection/>
    </xf>
    <xf numFmtId="284" fontId="0" fillId="0" borderId="32">
      <alignment horizontal="right" vertical="center"/>
      <protection/>
    </xf>
    <xf numFmtId="233" fontId="0" fillId="0" borderId="20">
      <alignment horizontal="right" vertical="center"/>
      <protection/>
    </xf>
    <xf numFmtId="233" fontId="0" fillId="0" borderId="20">
      <alignment horizontal="right" vertical="center"/>
      <protection/>
    </xf>
    <xf numFmtId="284" fontId="0" fillId="0" borderId="32">
      <alignment horizontal="right" vertical="center"/>
      <protection/>
    </xf>
    <xf numFmtId="233" fontId="0" fillId="0" borderId="20">
      <alignment horizontal="right" vertical="center"/>
      <protection/>
    </xf>
    <xf numFmtId="233" fontId="0" fillId="0" borderId="20">
      <alignment horizontal="right" vertical="center"/>
      <protection/>
    </xf>
    <xf numFmtId="233" fontId="0" fillId="0" borderId="20">
      <alignment horizontal="right" vertical="center"/>
      <protection/>
    </xf>
    <xf numFmtId="247" fontId="0" fillId="0" borderId="20">
      <alignment horizontal="right" vertical="center"/>
      <protection/>
    </xf>
    <xf numFmtId="247" fontId="0" fillId="0" borderId="20">
      <alignment horizontal="right" vertical="center"/>
      <protection/>
    </xf>
    <xf numFmtId="183" fontId="2" fillId="0" borderId="20">
      <alignment horizontal="right" vertical="center"/>
      <protection/>
    </xf>
    <xf numFmtId="210" fontId="44" fillId="0" borderId="20">
      <alignment horizontal="right" vertical="center"/>
      <protection/>
    </xf>
    <xf numFmtId="230" fontId="0" fillId="0" borderId="20">
      <alignment horizontal="right" vertical="center"/>
      <protection/>
    </xf>
    <xf numFmtId="230" fontId="0" fillId="0" borderId="20">
      <alignment horizontal="right" vertical="center"/>
      <protection/>
    </xf>
    <xf numFmtId="210" fontId="44" fillId="0" borderId="20">
      <alignment horizontal="right" vertical="center"/>
      <protection/>
    </xf>
    <xf numFmtId="183" fontId="2" fillId="0" borderId="20">
      <alignment horizontal="right" vertical="center"/>
      <protection/>
    </xf>
    <xf numFmtId="190" fontId="54"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261" fontId="0" fillId="0" borderId="32">
      <alignment horizontal="right" vertical="center"/>
      <protection/>
    </xf>
    <xf numFmtId="289" fontId="0" fillId="0" borderId="20">
      <alignment horizontal="right" vertical="center"/>
      <protection/>
    </xf>
    <xf numFmtId="289" fontId="0" fillId="0" borderId="20">
      <alignment horizontal="right" vertical="center"/>
      <protection/>
    </xf>
    <xf numFmtId="173" fontId="0" fillId="0" borderId="20">
      <alignment horizontal="right" vertical="center"/>
      <protection/>
    </xf>
    <xf numFmtId="261" fontId="0" fillId="0" borderId="32">
      <alignment horizontal="right" vertical="center"/>
      <protection/>
    </xf>
    <xf numFmtId="261" fontId="0" fillId="0" borderId="32">
      <alignment horizontal="right" vertical="center"/>
      <protection/>
    </xf>
    <xf numFmtId="261" fontId="0" fillId="0" borderId="32">
      <alignment horizontal="right" vertical="center"/>
      <protection/>
    </xf>
    <xf numFmtId="261" fontId="0" fillId="0" borderId="32">
      <alignment horizontal="right" vertical="center"/>
      <protection/>
    </xf>
    <xf numFmtId="173" fontId="0"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261" fontId="0" fillId="0" borderId="32">
      <alignment horizontal="right" vertical="center"/>
      <protection/>
    </xf>
    <xf numFmtId="173" fontId="0"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247" fontId="0"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90" fontId="54"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282" fontId="2" fillId="0" borderId="32">
      <alignment horizontal="right" vertical="center"/>
      <protection/>
    </xf>
    <xf numFmtId="282" fontId="2" fillId="0" borderId="32">
      <alignment horizontal="right" vertical="center"/>
      <protection/>
    </xf>
    <xf numFmtId="183" fontId="2" fillId="0" borderId="20">
      <alignment horizontal="right" vertical="center"/>
      <protection/>
    </xf>
    <xf numFmtId="282" fontId="2" fillId="0" borderId="32">
      <alignment horizontal="right" vertical="center"/>
      <protection/>
    </xf>
    <xf numFmtId="183" fontId="2" fillId="0" borderId="20">
      <alignment horizontal="right" vertical="center"/>
      <protection/>
    </xf>
    <xf numFmtId="282" fontId="2" fillId="0" borderId="32">
      <alignment horizontal="right" vertical="center"/>
      <protection/>
    </xf>
    <xf numFmtId="282" fontId="2" fillId="0" borderId="32">
      <alignment horizontal="right" vertical="center"/>
      <protection/>
    </xf>
    <xf numFmtId="183" fontId="2" fillId="0" borderId="20">
      <alignment horizontal="right" vertical="center"/>
      <protection/>
    </xf>
    <xf numFmtId="183" fontId="2" fillId="0" borderId="20">
      <alignment horizontal="right" vertical="center"/>
      <protection/>
    </xf>
    <xf numFmtId="282" fontId="2" fillId="0" borderId="32">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282" fontId="2" fillId="0" borderId="32">
      <alignment horizontal="right" vertical="center"/>
      <protection/>
    </xf>
    <xf numFmtId="183" fontId="2"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79" fontId="184" fillId="0" borderId="32">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211" fontId="184" fillId="0" borderId="20">
      <alignment horizontal="right" vertical="center"/>
      <protection/>
    </xf>
    <xf numFmtId="190" fontId="54"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247" fontId="0" fillId="0" borderId="20">
      <alignment horizontal="right" vertical="center"/>
      <protection/>
    </xf>
    <xf numFmtId="183" fontId="2" fillId="0" borderId="20">
      <alignment horizontal="right" vertical="center"/>
      <protection/>
    </xf>
    <xf numFmtId="282" fontId="2" fillId="0" borderId="32">
      <alignment horizontal="right" vertical="center"/>
      <protection/>
    </xf>
    <xf numFmtId="281" fontId="31" fillId="0" borderId="32">
      <alignment horizontal="right" vertical="center"/>
      <protection/>
    </xf>
    <xf numFmtId="231" fontId="31" fillId="0" borderId="20">
      <alignment horizontal="right" vertical="center"/>
      <protection/>
    </xf>
    <xf numFmtId="231" fontId="31" fillId="0" borderId="20">
      <alignment horizontal="right" vertical="center"/>
      <protection/>
    </xf>
    <xf numFmtId="281" fontId="31" fillId="0" borderId="32">
      <alignment horizontal="right" vertical="center"/>
      <protection/>
    </xf>
    <xf numFmtId="281" fontId="31" fillId="0" borderId="32">
      <alignment horizontal="right" vertical="center"/>
      <protection/>
    </xf>
    <xf numFmtId="231" fontId="31"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32" fontId="44" fillId="0" borderId="20">
      <alignment horizontal="right" vertical="center"/>
      <protection/>
    </xf>
    <xf numFmtId="183" fontId="2"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190" fontId="54" fillId="0" borderId="20">
      <alignment horizontal="right" vertical="center"/>
      <protection/>
    </xf>
    <xf numFmtId="210" fontId="44" fillId="0" borderId="20">
      <alignment horizontal="right" vertical="center"/>
      <protection/>
    </xf>
    <xf numFmtId="234" fontId="44" fillId="0" borderId="20">
      <alignment horizontal="right" vertical="center"/>
      <protection/>
    </xf>
    <xf numFmtId="234" fontId="44" fillId="0" borderId="20">
      <alignment horizontal="right" vertical="center"/>
      <protection/>
    </xf>
    <xf numFmtId="234" fontId="44" fillId="0" borderId="20">
      <alignment horizontal="right" vertical="center"/>
      <protection/>
    </xf>
    <xf numFmtId="285" fontId="44" fillId="0" borderId="32">
      <alignment horizontal="right" vertical="center"/>
      <protection/>
    </xf>
    <xf numFmtId="285" fontId="44" fillId="0" borderId="32">
      <alignment horizontal="right" vertical="center"/>
      <protection/>
    </xf>
    <xf numFmtId="234" fontId="44" fillId="0" borderId="20">
      <alignment horizontal="right" vertical="center"/>
      <protection/>
    </xf>
    <xf numFmtId="285" fontId="44" fillId="0" borderId="32">
      <alignment horizontal="right" vertical="center"/>
      <protection/>
    </xf>
    <xf numFmtId="234" fontId="44" fillId="0" borderId="20">
      <alignment horizontal="right" vertical="center"/>
      <protection/>
    </xf>
    <xf numFmtId="285" fontId="44" fillId="0" borderId="32">
      <alignment horizontal="right" vertical="center"/>
      <protection/>
    </xf>
    <xf numFmtId="285" fontId="44" fillId="0" borderId="32">
      <alignment horizontal="right" vertical="center"/>
      <protection/>
    </xf>
    <xf numFmtId="234" fontId="44" fillId="0" borderId="20">
      <alignment horizontal="right" vertical="center"/>
      <protection/>
    </xf>
    <xf numFmtId="234" fontId="44" fillId="0" borderId="20">
      <alignment horizontal="right" vertical="center"/>
      <protection/>
    </xf>
    <xf numFmtId="285" fontId="44" fillId="0" borderId="32">
      <alignment horizontal="right" vertical="center"/>
      <protection/>
    </xf>
    <xf numFmtId="234" fontId="44" fillId="0" borderId="20">
      <alignment horizontal="right" vertical="center"/>
      <protection/>
    </xf>
    <xf numFmtId="234" fontId="44" fillId="0" borderId="20">
      <alignment horizontal="right" vertical="center"/>
      <protection/>
    </xf>
    <xf numFmtId="234" fontId="44" fillId="0" borderId="20">
      <alignment horizontal="right" vertical="center"/>
      <protection/>
    </xf>
    <xf numFmtId="234" fontId="44" fillId="0" borderId="20">
      <alignment horizontal="right" vertical="center"/>
      <protection/>
    </xf>
    <xf numFmtId="281" fontId="31" fillId="0" borderId="32">
      <alignment horizontal="right" vertical="center"/>
      <protection/>
    </xf>
    <xf numFmtId="231" fontId="31" fillId="0" borderId="20">
      <alignment horizontal="right" vertical="center"/>
      <protection/>
    </xf>
    <xf numFmtId="231" fontId="31" fillId="0" borderId="20">
      <alignment horizontal="right" vertical="center"/>
      <protection/>
    </xf>
    <xf numFmtId="281" fontId="31" fillId="0" borderId="32">
      <alignment horizontal="right" vertical="center"/>
      <protection/>
    </xf>
    <xf numFmtId="281" fontId="31" fillId="0" borderId="32">
      <alignment horizontal="right" vertical="center"/>
      <protection/>
    </xf>
    <xf numFmtId="231" fontId="31"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282" fontId="2" fillId="0" borderId="32">
      <alignment horizontal="right" vertical="center"/>
      <protection/>
    </xf>
    <xf numFmtId="183" fontId="2" fillId="0" borderId="20">
      <alignment horizontal="right" vertical="center"/>
      <protection/>
    </xf>
    <xf numFmtId="183" fontId="2" fillId="0" borderId="20">
      <alignment horizontal="right" vertical="center"/>
      <protection/>
    </xf>
    <xf numFmtId="210" fontId="44" fillId="0" borderId="20">
      <alignment horizontal="right" vertical="center"/>
      <protection/>
    </xf>
    <xf numFmtId="210" fontId="44"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231" fontId="31" fillId="0" borderId="20">
      <alignment horizontal="right" vertical="center"/>
      <protection/>
    </xf>
    <xf numFmtId="241" fontId="185" fillId="2" borderId="33" applyFont="0" applyFill="0" applyBorder="0">
      <alignment/>
      <protection/>
    </xf>
    <xf numFmtId="247" fontId="0" fillId="0" borderId="20">
      <alignment horizontal="right" vertical="center"/>
      <protection/>
    </xf>
    <xf numFmtId="183" fontId="2"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183" fontId="2"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190" fontId="54" fillId="0" borderId="20">
      <alignment horizontal="right" vertical="center"/>
      <protection/>
    </xf>
    <xf numFmtId="247" fontId="0" fillId="0" borderId="20">
      <alignment horizontal="right" vertical="center"/>
      <protection/>
    </xf>
    <xf numFmtId="183" fontId="2" fillId="0" borderId="20">
      <alignment horizontal="right" vertical="center"/>
      <protection/>
    </xf>
    <xf numFmtId="211" fontId="184" fillId="0" borderId="20">
      <alignment horizontal="right" vertical="center"/>
      <protection/>
    </xf>
    <xf numFmtId="183" fontId="2" fillId="0" borderId="20">
      <alignment horizontal="right" vertical="center"/>
      <protection/>
    </xf>
    <xf numFmtId="247" fontId="0" fillId="0" borderId="20">
      <alignment horizontal="right" vertical="center"/>
      <protection/>
    </xf>
    <xf numFmtId="210" fontId="44" fillId="0" borderId="20">
      <alignment horizontal="right" vertical="center"/>
      <protection/>
    </xf>
    <xf numFmtId="183" fontId="2"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261" fontId="0" fillId="0" borderId="32">
      <alignment horizontal="right" vertical="center"/>
      <protection/>
    </xf>
    <xf numFmtId="289" fontId="0" fillId="0" borderId="20">
      <alignment horizontal="right" vertical="center"/>
      <protection/>
    </xf>
    <xf numFmtId="289" fontId="0" fillId="0" borderId="20">
      <alignment horizontal="right" vertical="center"/>
      <protection/>
    </xf>
    <xf numFmtId="173" fontId="0" fillId="0" borderId="20">
      <alignment horizontal="right" vertical="center"/>
      <protection/>
    </xf>
    <xf numFmtId="261" fontId="0" fillId="0" borderId="32">
      <alignment horizontal="right" vertical="center"/>
      <protection/>
    </xf>
    <xf numFmtId="261" fontId="0" fillId="0" borderId="32">
      <alignment horizontal="right" vertical="center"/>
      <protection/>
    </xf>
    <xf numFmtId="261" fontId="0" fillId="0" borderId="32">
      <alignment horizontal="right" vertical="center"/>
      <protection/>
    </xf>
    <xf numFmtId="261" fontId="0" fillId="0" borderId="32">
      <alignment horizontal="right" vertical="center"/>
      <protection/>
    </xf>
    <xf numFmtId="173" fontId="0"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261" fontId="0" fillId="0" borderId="32">
      <alignment horizontal="right" vertical="center"/>
      <protection/>
    </xf>
    <xf numFmtId="173" fontId="0"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173" fontId="0"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81" fontId="31" fillId="0" borderId="32">
      <alignment horizontal="right" vertical="center"/>
      <protection/>
    </xf>
    <xf numFmtId="281" fontId="31" fillId="0" borderId="32">
      <alignment horizontal="right" vertical="center"/>
      <protection/>
    </xf>
    <xf numFmtId="231" fontId="31" fillId="0" borderId="20">
      <alignment horizontal="right" vertical="center"/>
      <protection/>
    </xf>
    <xf numFmtId="281" fontId="31" fillId="0" borderId="32">
      <alignment horizontal="right" vertical="center"/>
      <protection/>
    </xf>
    <xf numFmtId="231" fontId="31" fillId="0" borderId="20">
      <alignment horizontal="right" vertical="center"/>
      <protection/>
    </xf>
    <xf numFmtId="281" fontId="31" fillId="0" borderId="32">
      <alignment horizontal="right" vertical="center"/>
      <protection/>
    </xf>
    <xf numFmtId="281" fontId="31" fillId="0" borderId="32">
      <alignment horizontal="right" vertical="center"/>
      <protection/>
    </xf>
    <xf numFmtId="231" fontId="31" fillId="0" borderId="20">
      <alignment horizontal="right" vertical="center"/>
      <protection/>
    </xf>
    <xf numFmtId="231" fontId="31" fillId="0" borderId="20">
      <alignment horizontal="right" vertical="center"/>
      <protection/>
    </xf>
    <xf numFmtId="281" fontId="31" fillId="0" borderId="32">
      <alignment horizontal="right" vertical="center"/>
      <protection/>
    </xf>
    <xf numFmtId="231" fontId="31"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190" fontId="54" fillId="0" borderId="20">
      <alignment horizontal="right" vertical="center"/>
      <protection/>
    </xf>
    <xf numFmtId="183" fontId="2"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190" fontId="54" fillId="0" borderId="20">
      <alignment horizontal="right" vertical="center"/>
      <protection/>
    </xf>
    <xf numFmtId="231" fontId="31" fillId="0" borderId="20">
      <alignment horizontal="right" vertical="center"/>
      <protection/>
    </xf>
    <xf numFmtId="190" fontId="54"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231" fontId="31" fillId="0" borderId="20">
      <alignment horizontal="right" vertical="center"/>
      <protection/>
    </xf>
    <xf numFmtId="183" fontId="2" fillId="0" borderId="20">
      <alignment horizontal="right" vertical="center"/>
      <protection/>
    </xf>
    <xf numFmtId="183" fontId="2" fillId="0" borderId="20">
      <alignment horizontal="right" vertical="center"/>
      <protection/>
    </xf>
    <xf numFmtId="243" fontId="186" fillId="0" borderId="20">
      <alignment horizontal="right" vertical="center"/>
      <protection/>
    </xf>
    <xf numFmtId="0" fontId="187" fillId="0" borderId="0">
      <alignment horizontal="centerContinuous"/>
      <protection/>
    </xf>
    <xf numFmtId="292" fontId="140" fillId="0" borderId="2">
      <alignment/>
      <protection hidden="1"/>
    </xf>
    <xf numFmtId="49" fontId="55" fillId="0" borderId="0" applyFill="0" applyBorder="0" applyAlignment="0">
      <protection/>
    </xf>
    <xf numFmtId="0" fontId="5" fillId="0" borderId="0" applyFill="0" applyBorder="0" applyAlignment="0">
      <protection/>
    </xf>
    <xf numFmtId="181" fontId="5" fillId="0" borderId="0" applyFill="0" applyBorder="0" applyAlignment="0">
      <protection/>
    </xf>
    <xf numFmtId="184" fontId="2" fillId="0" borderId="20">
      <alignment horizontal="center"/>
      <protection/>
    </xf>
    <xf numFmtId="0" fontId="2" fillId="0" borderId="0" applyNumberFormat="0" applyFill="0" applyBorder="0" applyAlignment="0" applyProtection="0"/>
    <xf numFmtId="0" fontId="2" fillId="0" borderId="0" applyNumberFormat="0" applyFill="0" applyBorder="0" applyAlignment="0" applyProtection="0"/>
    <xf numFmtId="184" fontId="2" fillId="0" borderId="20">
      <alignment horizontal="center"/>
      <protection/>
    </xf>
    <xf numFmtId="253" fontId="188" fillId="0" borderId="0" applyNumberFormat="0" applyFont="0" applyFill="0" applyBorder="0" applyAlignment="0">
      <protection/>
    </xf>
    <xf numFmtId="0" fontId="56" fillId="0" borderId="0">
      <alignment vertical="center" wrapText="1"/>
      <protection locked="0"/>
    </xf>
    <xf numFmtId="0" fontId="2" fillId="0" borderId="0" applyNumberFormat="0" applyFill="0" applyBorder="0" applyAlignment="0" applyProtection="0"/>
    <xf numFmtId="0" fontId="57" fillId="0" borderId="34">
      <alignment/>
      <protection/>
    </xf>
    <xf numFmtId="0" fontId="57" fillId="0" borderId="34">
      <alignment/>
      <protection/>
    </xf>
    <xf numFmtId="0" fontId="57" fillId="0" borderId="34">
      <alignment/>
      <protection/>
    </xf>
    <xf numFmtId="0" fontId="57" fillId="0" borderId="34">
      <alignment/>
      <protection/>
    </xf>
    <xf numFmtId="0" fontId="57" fillId="0" borderId="34">
      <alignment/>
      <protection/>
    </xf>
    <xf numFmtId="0" fontId="57" fillId="0" borderId="34">
      <alignment/>
      <protection/>
    </xf>
    <xf numFmtId="0" fontId="57" fillId="0" borderId="34">
      <alignment/>
      <protection/>
    </xf>
    <xf numFmtId="0" fontId="57" fillId="0" borderId="35">
      <alignment/>
      <protection/>
    </xf>
    <xf numFmtId="0" fontId="57" fillId="0" borderId="34">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69" fillId="0" borderId="0" applyNumberFormat="0" applyFill="0" applyBorder="0" applyAlignment="0" applyProtection="0"/>
    <xf numFmtId="0" fontId="54" fillId="0" borderId="7" applyNumberFormat="0" applyBorder="0" applyAlignment="0">
      <protection/>
    </xf>
    <xf numFmtId="0" fontId="189" fillId="0" borderId="25" applyNumberFormat="0" applyBorder="0" applyAlignment="0">
      <protection/>
    </xf>
    <xf numFmtId="3" fontId="190" fillId="0" borderId="15" applyNumberFormat="0" applyBorder="0" applyAlignment="0">
      <protection/>
    </xf>
    <xf numFmtId="0" fontId="191" fillId="0" borderId="0" applyFont="0">
      <alignment horizontal="centerContinuous"/>
      <protection/>
    </xf>
    <xf numFmtId="49" fontId="3" fillId="0" borderId="0">
      <alignment horizontal="justify" vertical="center" wrapText="1"/>
      <protection/>
    </xf>
    <xf numFmtId="0" fontId="192" fillId="0" borderId="7">
      <alignment horizontal="center" vertical="center" wrapText="1"/>
      <protection/>
    </xf>
    <xf numFmtId="0" fontId="58" fillId="0" borderId="0">
      <alignment horizontal="center"/>
      <protection/>
    </xf>
    <xf numFmtId="40" fontId="151" fillId="0" borderId="0">
      <alignment/>
      <protection/>
    </xf>
    <xf numFmtId="0" fontId="193" fillId="0" borderId="7">
      <alignment/>
      <protection/>
    </xf>
    <xf numFmtId="3" fontId="194" fillId="0" borderId="0" applyNumberFormat="0" applyFill="0" applyBorder="0" applyAlignment="0" applyProtection="0"/>
    <xf numFmtId="0" fontId="195" fillId="0" borderId="36" applyBorder="0" applyAlignment="0">
      <protection/>
    </xf>
    <xf numFmtId="0" fontId="196" fillId="0" borderId="0" applyNumberFormat="0" applyFill="0" applyBorder="0" applyAlignment="0" applyProtection="0"/>
    <xf numFmtId="0" fontId="152" fillId="0" borderId="37" applyNumberFormat="0" applyFill="0" applyBorder="0" applyAlignment="0" applyProtection="0"/>
    <xf numFmtId="0" fontId="59" fillId="0" borderId="38" applyNumberFormat="0" applyFont="0" applyFill="0" applyBorder="0" applyAlignment="0">
      <protection/>
    </xf>
    <xf numFmtId="4" fontId="197" fillId="0" borderId="0">
      <alignment horizontal="left" indent="1"/>
      <protection/>
    </xf>
    <xf numFmtId="0" fontId="198" fillId="0" borderId="39" applyNumberFormat="0" applyBorder="0" applyAlignment="0">
      <protection/>
    </xf>
    <xf numFmtId="0" fontId="5" fillId="0" borderId="5" applyNumberFormat="0" applyFont="0" applyFill="0" applyAlignment="0" applyProtection="0"/>
    <xf numFmtId="0" fontId="199" fillId="0" borderId="40" applyNumberFormat="0" applyAlignment="0">
      <protection/>
    </xf>
    <xf numFmtId="0" fontId="5" fillId="0" borderId="0">
      <alignment/>
      <protection/>
    </xf>
    <xf numFmtId="0" fontId="193" fillId="0" borderId="41">
      <alignment horizontal="center"/>
      <protection/>
    </xf>
    <xf numFmtId="166" fontId="5" fillId="0" borderId="0" applyFont="0" applyFill="0" applyBorder="0" applyAlignment="0" applyProtection="0"/>
    <xf numFmtId="228" fontId="5" fillId="0" borderId="0" applyFont="0" applyFill="0" applyBorder="0" applyAlignment="0" applyProtection="0"/>
    <xf numFmtId="194" fontId="5" fillId="0" borderId="42" applyFont="0" applyFill="0" applyBorder="0" applyProtection="0">
      <alignment horizontal="center"/>
    </xf>
    <xf numFmtId="195" fontId="20" fillId="0" borderId="43" applyFont="0" applyFill="0" applyBorder="0" applyProtection="0">
      <alignment horizontal="center"/>
    </xf>
    <xf numFmtId="38" fontId="5" fillId="0" borderId="1" applyFont="0" applyFill="0" applyBorder="0" applyAlignment="0" applyProtection="0"/>
    <xf numFmtId="15" fontId="5" fillId="0" borderId="1" applyFont="0" applyFill="0" applyBorder="0" applyProtection="0">
      <alignment horizontal="center"/>
    </xf>
    <xf numFmtId="10" fontId="5" fillId="0" borderId="1" applyFont="0" applyFill="0" applyBorder="0" applyProtection="0">
      <alignment horizontal="center"/>
    </xf>
    <xf numFmtId="196" fontId="5" fillId="0" borderId="1" applyFont="0" applyFill="0" applyBorder="0" applyProtection="0">
      <alignment horizontal="center"/>
    </xf>
    <xf numFmtId="216" fontId="6" fillId="0" borderId="0" applyFont="0" applyFill="0" applyBorder="0" applyAlignment="0" applyProtection="0"/>
    <xf numFmtId="174" fontId="5" fillId="0" borderId="0" applyFont="0" applyFill="0" applyBorder="0" applyAlignment="0" applyProtection="0"/>
    <xf numFmtId="249" fontId="5" fillId="0" borderId="0" applyFont="0" applyFill="0" applyBorder="0" applyAlignment="0" applyProtection="0"/>
    <xf numFmtId="0" fontId="8" fillId="0" borderId="24">
      <alignment horizontal="center"/>
      <protection/>
    </xf>
    <xf numFmtId="181" fontId="2" fillId="0" borderId="0">
      <alignment/>
      <protection/>
    </xf>
    <xf numFmtId="182" fontId="2" fillId="0" borderId="1">
      <alignment/>
      <protection/>
    </xf>
    <xf numFmtId="0" fontId="200" fillId="0" borderId="0">
      <alignment/>
      <protection/>
    </xf>
    <xf numFmtId="3" fontId="2" fillId="0" borderId="0" applyNumberFormat="0" applyBorder="0" applyAlignment="0" applyProtection="0"/>
    <xf numFmtId="3" fontId="24" fillId="0" borderId="0">
      <alignment/>
      <protection locked="0"/>
    </xf>
    <xf numFmtId="0" fontId="200" fillId="0" borderId="0">
      <alignment/>
      <protection/>
    </xf>
    <xf numFmtId="0" fontId="70" fillId="0" borderId="44" applyFill="0" applyBorder="0" applyAlignment="0">
      <protection/>
    </xf>
    <xf numFmtId="5" fontId="201" fillId="56" borderId="36">
      <alignment vertical="top"/>
      <protection/>
    </xf>
    <xf numFmtId="0" fontId="3" fillId="57" borderId="1">
      <alignment horizontal="left" vertical="center"/>
      <protection/>
    </xf>
    <xf numFmtId="6" fontId="202" fillId="58" borderId="36">
      <alignment/>
      <protection/>
    </xf>
    <xf numFmtId="208" fontId="156" fillId="0" borderId="36">
      <alignment horizontal="left" vertical="top"/>
      <protection/>
    </xf>
    <xf numFmtId="0" fontId="203" fillId="59" borderId="0">
      <alignment horizontal="left" vertical="center"/>
      <protection/>
    </xf>
    <xf numFmtId="208" fontId="31" fillId="0" borderId="13">
      <alignment horizontal="left" vertical="top"/>
      <protection/>
    </xf>
    <xf numFmtId="0" fontId="60" fillId="0" borderId="13">
      <alignment horizontal="left" vertical="center"/>
      <protection/>
    </xf>
    <xf numFmtId="0" fontId="5" fillId="0" borderId="0" applyFont="0" applyFill="0" applyBorder="0" applyAlignment="0" applyProtection="0"/>
    <xf numFmtId="0" fontId="5" fillId="0" borderId="0" applyFont="0" applyFill="0" applyBorder="0" applyAlignment="0" applyProtection="0"/>
    <xf numFmtId="0" fontId="48" fillId="0" borderId="0">
      <alignment/>
      <protection/>
    </xf>
    <xf numFmtId="188" fontId="5" fillId="0" borderId="0" applyFont="0" applyFill="0" applyBorder="0" applyAlignment="0" applyProtection="0"/>
    <xf numFmtId="189" fontId="5" fillId="0" borderId="0" applyFont="0" applyFill="0" applyBorder="0" applyAlignment="0" applyProtection="0"/>
    <xf numFmtId="42" fontId="143" fillId="0" borderId="0" applyFont="0" applyFill="0" applyBorder="0" applyAlignment="0" applyProtection="0"/>
    <xf numFmtId="44" fontId="143" fillId="0" borderId="0" applyFont="0" applyFill="0" applyBorder="0" applyAlignment="0" applyProtection="0"/>
    <xf numFmtId="0" fontId="235" fillId="0" borderId="0" applyNumberFormat="0" applyFill="0" applyBorder="0" applyAlignment="0" applyProtection="0"/>
    <xf numFmtId="0" fontId="204" fillId="0" borderId="0" applyNumberFormat="0" applyFont="0" applyFill="0" applyBorder="0" applyProtection="0">
      <alignment horizontal="center" vertical="center" wrapText="1"/>
    </xf>
    <xf numFmtId="0" fontId="5" fillId="0" borderId="0" applyFont="0" applyFill="0" applyBorder="0" applyAlignment="0" applyProtection="0"/>
    <xf numFmtId="0" fontId="5" fillId="0" borderId="0" applyFont="0" applyFill="0" applyBorder="0" applyAlignment="0" applyProtection="0"/>
    <xf numFmtId="0" fontId="205" fillId="0" borderId="45" applyNumberFormat="0" applyFont="0" applyAlignment="0">
      <protection/>
    </xf>
    <xf numFmtId="0" fontId="21" fillId="0" borderId="0" applyNumberFormat="0" applyFill="0" applyBorder="0" applyAlignment="0" applyProtection="0"/>
    <xf numFmtId="0" fontId="44" fillId="0" borderId="46" applyFont="0" applyBorder="0" applyAlignment="0">
      <protection/>
    </xf>
    <xf numFmtId="166" fontId="0" fillId="0" borderId="0" applyFont="0" applyFill="0" applyBorder="0" applyAlignment="0" applyProtection="0"/>
    <xf numFmtId="0" fontId="50" fillId="0" borderId="0" applyNumberFormat="0" applyFill="0" applyBorder="0" applyAlignment="0" applyProtection="0"/>
    <xf numFmtId="42" fontId="206" fillId="0" borderId="0" applyFont="0" applyFill="0" applyBorder="0" applyAlignment="0" applyProtection="0"/>
    <xf numFmtId="44" fontId="206" fillId="0" borderId="0" applyFont="0" applyFill="0" applyBorder="0" applyAlignment="0" applyProtection="0"/>
    <xf numFmtId="0" fontId="206" fillId="0" borderId="0">
      <alignment/>
      <protection/>
    </xf>
    <xf numFmtId="0" fontId="61" fillId="0" borderId="0">
      <alignment vertical="center"/>
      <protection/>
    </xf>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9" fontId="207" fillId="0" borderId="0" applyBorder="0" applyAlignment="0" applyProtection="0"/>
    <xf numFmtId="0" fontId="12" fillId="0" borderId="0">
      <alignment/>
      <protection/>
    </xf>
    <xf numFmtId="166" fontId="208" fillId="0" borderId="0" applyFont="0" applyFill="0" applyBorder="0" applyAlignment="0" applyProtection="0"/>
    <xf numFmtId="0" fontId="209" fillId="0" borderId="4">
      <alignment/>
      <protection/>
    </xf>
    <xf numFmtId="0" fontId="10" fillId="0" borderId="0">
      <alignment/>
      <protection/>
    </xf>
    <xf numFmtId="169" fontId="5" fillId="0" borderId="0" applyFont="0" applyFill="0" applyBorder="0" applyAlignment="0" applyProtection="0"/>
    <xf numFmtId="170" fontId="5" fillId="0" borderId="0" applyFont="0" applyFill="0" applyBorder="0" applyAlignment="0" applyProtection="0"/>
    <xf numFmtId="170" fontId="38"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62" fillId="0" borderId="0" applyNumberFormat="0" applyFill="0" applyBorder="0" applyAlignment="0" applyProtection="0"/>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63" fillId="0" borderId="0" applyFont="0" applyFill="0" applyBorder="0" applyAlignment="0" applyProtection="0"/>
    <xf numFmtId="0" fontId="63" fillId="0" borderId="0" applyFont="0" applyFill="0" applyBorder="0" applyAlignment="0" applyProtection="0"/>
    <xf numFmtId="198" fontId="63" fillId="0" borderId="0" applyFont="0" applyFill="0" applyBorder="0" applyAlignment="0" applyProtection="0"/>
    <xf numFmtId="199" fontId="63" fillId="0" borderId="0" applyFont="0" applyFill="0" applyBorder="0" applyAlignment="0" applyProtection="0"/>
    <xf numFmtId="0" fontId="63" fillId="0" borderId="0">
      <alignment/>
      <protection/>
    </xf>
    <xf numFmtId="0" fontId="210" fillId="0" borderId="0">
      <alignment/>
      <protection/>
    </xf>
    <xf numFmtId="0" fontId="64" fillId="0" borderId="0" applyNumberFormat="0" applyFill="0" applyBorder="0" applyAlignment="0" applyProtection="0"/>
    <xf numFmtId="0" fontId="65" fillId="0" borderId="0">
      <alignment/>
      <protection/>
    </xf>
    <xf numFmtId="0" fontId="38" fillId="0" borderId="0">
      <alignment/>
      <protection/>
    </xf>
    <xf numFmtId="170" fontId="5" fillId="0" borderId="0" applyFont="0" applyFill="0" applyBorder="0" applyAlignment="0" applyProtection="0"/>
    <xf numFmtId="169" fontId="5" fillId="0" borderId="0" applyFont="0" applyFill="0" applyBorder="0" applyAlignment="0" applyProtection="0"/>
    <xf numFmtId="0" fontId="5" fillId="0" borderId="0">
      <alignment/>
      <protection/>
    </xf>
    <xf numFmtId="174" fontId="13" fillId="0" borderId="0" applyFont="0" applyFill="0" applyBorder="0" applyAlignment="0" applyProtection="0"/>
    <xf numFmtId="173" fontId="14" fillId="0" borderId="0" applyFont="0" applyFill="0" applyBorder="0" applyAlignment="0" applyProtection="0"/>
    <xf numFmtId="175" fontId="13"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6" fillId="0" borderId="0">
      <alignment vertical="center"/>
      <protection/>
    </xf>
  </cellStyleXfs>
  <cellXfs count="427">
    <xf numFmtId="0" fontId="0" fillId="0" borderId="0" xfId="0" applyAlignment="1">
      <alignment/>
    </xf>
    <xf numFmtId="0" fontId="5" fillId="0" borderId="0" xfId="35" applyFont="1" applyFill="1">
      <alignment/>
      <protection/>
    </xf>
    <xf numFmtId="168" fontId="3" fillId="0" borderId="0" xfId="408" applyNumberFormat="1" applyFont="1" applyAlignment="1">
      <alignment horizontal="center"/>
    </xf>
    <xf numFmtId="168" fontId="3" fillId="0" borderId="0" xfId="408" applyNumberFormat="1" applyFont="1" applyAlignment="1">
      <alignment/>
    </xf>
    <xf numFmtId="203" fontId="3" fillId="0" borderId="0" xfId="408" applyNumberFormat="1" applyFont="1" applyAlignment="1">
      <alignment/>
    </xf>
    <xf numFmtId="168" fontId="0" fillId="0" borderId="0" xfId="408" applyNumberFormat="1" applyFont="1" applyAlignment="1">
      <alignment horizontal="center"/>
    </xf>
    <xf numFmtId="168" fontId="0" fillId="0" borderId="0" xfId="408" applyNumberFormat="1" applyFont="1" applyAlignment="1">
      <alignment/>
    </xf>
    <xf numFmtId="203" fontId="0" fillId="0" borderId="0" xfId="408" applyNumberFormat="1" applyFont="1" applyAlignment="1">
      <alignment/>
    </xf>
    <xf numFmtId="203" fontId="3" fillId="0" borderId="0" xfId="408" applyNumberFormat="1" applyFont="1" applyAlignment="1">
      <alignment horizontal="center"/>
    </xf>
    <xf numFmtId="168" fontId="0" fillId="4" borderId="0" xfId="408" applyNumberFormat="1" applyFont="1" applyFill="1" applyAlignment="1">
      <alignment horizontal="center"/>
    </xf>
    <xf numFmtId="168" fontId="0" fillId="4" borderId="0" xfId="408" applyNumberFormat="1" applyFont="1" applyFill="1" applyAlignment="1">
      <alignment/>
    </xf>
    <xf numFmtId="203" fontId="0" fillId="4" borderId="0" xfId="408" applyNumberFormat="1" applyFont="1" applyFill="1" applyAlignment="1">
      <alignment/>
    </xf>
    <xf numFmtId="168" fontId="75" fillId="4" borderId="0" xfId="408" applyNumberFormat="1" applyFont="1" applyFill="1" applyAlignment="1">
      <alignment/>
    </xf>
    <xf numFmtId="43" fontId="0" fillId="0" borderId="0" xfId="408" applyNumberFormat="1" applyFont="1" applyAlignment="1">
      <alignment/>
    </xf>
    <xf numFmtId="204" fontId="0" fillId="0" borderId="0" xfId="408" applyNumberFormat="1" applyFont="1" applyAlignment="1">
      <alignment/>
    </xf>
    <xf numFmtId="168" fontId="71" fillId="0" borderId="0" xfId="408" applyNumberFormat="1" applyFont="1" applyAlignment="1">
      <alignment horizontal="center"/>
    </xf>
    <xf numFmtId="168" fontId="71" fillId="0" borderId="0" xfId="408" applyNumberFormat="1" applyFont="1" applyAlignment="1">
      <alignment/>
    </xf>
    <xf numFmtId="203" fontId="71" fillId="0" borderId="0" xfId="408" applyNumberFormat="1" applyFont="1" applyAlignment="1">
      <alignment/>
    </xf>
    <xf numFmtId="168" fontId="3" fillId="60" borderId="0" xfId="408" applyNumberFormat="1" applyFont="1" applyFill="1" applyAlignment="1">
      <alignment horizontal="center"/>
    </xf>
    <xf numFmtId="0" fontId="5" fillId="0" borderId="24" xfId="35" applyFont="1" applyFill="1" applyBorder="1">
      <alignment/>
      <protection/>
    </xf>
    <xf numFmtId="0" fontId="17" fillId="0" borderId="47" xfId="35" applyFont="1" applyFill="1" applyBorder="1">
      <alignment/>
      <protection/>
    </xf>
    <xf numFmtId="0" fontId="17" fillId="0" borderId="48" xfId="35" applyFont="1" applyFill="1" applyBorder="1">
      <alignment/>
      <protection/>
    </xf>
    <xf numFmtId="0" fontId="5" fillId="0" borderId="48" xfId="35" applyFont="1" applyFill="1" applyBorder="1">
      <alignment/>
      <protection/>
    </xf>
    <xf numFmtId="0" fontId="5" fillId="0" borderId="49" xfId="35" applyFont="1" applyFill="1" applyBorder="1">
      <alignment/>
      <protection/>
    </xf>
    <xf numFmtId="168" fontId="4" fillId="0" borderId="0" xfId="408" applyNumberFormat="1" applyFont="1" applyAlignment="1">
      <alignment horizontal="center"/>
    </xf>
    <xf numFmtId="168" fontId="4" fillId="0" borderId="0" xfId="408" applyNumberFormat="1" applyFont="1" applyAlignment="1">
      <alignment/>
    </xf>
    <xf numFmtId="203" fontId="4" fillId="0" borderId="0" xfId="408" applyNumberFormat="1" applyFont="1" applyAlignment="1">
      <alignment/>
    </xf>
    <xf numFmtId="168" fontId="75" fillId="0" borderId="0" xfId="408" applyNumberFormat="1" applyFont="1" applyAlignment="1">
      <alignment/>
    </xf>
    <xf numFmtId="168" fontId="72" fillId="0" borderId="0" xfId="408" applyNumberFormat="1" applyFont="1" applyAlignment="1">
      <alignment/>
    </xf>
    <xf numFmtId="168" fontId="75" fillId="45" borderId="0" xfId="408" applyNumberFormat="1" applyFont="1" applyFill="1" applyAlignment="1">
      <alignment/>
    </xf>
    <xf numFmtId="168" fontId="77" fillId="60" borderId="0" xfId="408" applyNumberFormat="1" applyFont="1" applyFill="1" applyAlignment="1">
      <alignment/>
    </xf>
    <xf numFmtId="43" fontId="3" fillId="60" borderId="0" xfId="408" applyFont="1" applyFill="1" applyAlignment="1">
      <alignment/>
    </xf>
    <xf numFmtId="168" fontId="0" fillId="0" borderId="0" xfId="408" applyNumberFormat="1" applyFont="1" applyFill="1" applyAlignment="1">
      <alignment/>
    </xf>
    <xf numFmtId="168" fontId="78" fillId="0" borderId="0" xfId="408" applyNumberFormat="1" applyFont="1" applyAlignment="1">
      <alignment/>
    </xf>
    <xf numFmtId="168" fontId="79" fillId="0" borderId="0" xfId="408" applyNumberFormat="1" applyFont="1" applyAlignment="1">
      <alignment/>
    </xf>
    <xf numFmtId="168" fontId="79" fillId="0" borderId="0" xfId="408" applyNumberFormat="1" applyFont="1" applyAlignment="1">
      <alignment horizontal="center"/>
    </xf>
    <xf numFmtId="168" fontId="80" fillId="0" borderId="0" xfId="408" applyNumberFormat="1" applyFont="1" applyAlignment="1">
      <alignment/>
    </xf>
    <xf numFmtId="168" fontId="81" fillId="0" borderId="0" xfId="408" applyNumberFormat="1" applyFont="1" applyAlignment="1">
      <alignment/>
    </xf>
    <xf numFmtId="168" fontId="18" fillId="0" borderId="0" xfId="408" applyNumberFormat="1" applyFont="1" applyAlignment="1">
      <alignment/>
    </xf>
    <xf numFmtId="168" fontId="18" fillId="0" borderId="0" xfId="408" applyNumberFormat="1" applyFont="1" applyAlignment="1">
      <alignment horizontal="center"/>
    </xf>
    <xf numFmtId="168" fontId="82" fillId="0" borderId="0" xfId="408" applyNumberFormat="1" applyFont="1" applyAlignment="1">
      <alignment/>
    </xf>
    <xf numFmtId="168" fontId="83" fillId="0" borderId="0" xfId="408" applyNumberFormat="1" applyFont="1" applyAlignment="1">
      <alignment/>
    </xf>
    <xf numFmtId="168" fontId="84" fillId="0" borderId="0" xfId="408" applyNumberFormat="1" applyFont="1" applyAlignment="1">
      <alignment/>
    </xf>
    <xf numFmtId="168" fontId="84" fillId="0" borderId="0" xfId="408" applyNumberFormat="1" applyFont="1" applyAlignment="1">
      <alignment horizontal="center"/>
    </xf>
    <xf numFmtId="168" fontId="85" fillId="0" borderId="0" xfId="408" applyNumberFormat="1" applyFont="1" applyAlignment="1">
      <alignment/>
    </xf>
    <xf numFmtId="168" fontId="75" fillId="0" borderId="0" xfId="408" applyNumberFormat="1" applyFont="1" applyFill="1" applyAlignment="1">
      <alignment/>
    </xf>
    <xf numFmtId="43" fontId="80" fillId="0" borderId="0" xfId="408" applyFont="1" applyAlignment="1">
      <alignment/>
    </xf>
    <xf numFmtId="43" fontId="82" fillId="0" borderId="0" xfId="408" applyFont="1" applyAlignment="1">
      <alignment/>
    </xf>
    <xf numFmtId="168" fontId="3" fillId="0" borderId="0" xfId="408" applyNumberFormat="1" applyFont="1" applyFill="1" applyAlignment="1">
      <alignment/>
    </xf>
    <xf numFmtId="168" fontId="80" fillId="0" borderId="0" xfId="408" applyNumberFormat="1" applyFont="1" applyFill="1" applyAlignment="1">
      <alignment/>
    </xf>
    <xf numFmtId="168" fontId="82" fillId="0" borderId="0" xfId="408" applyNumberFormat="1" applyFont="1" applyFill="1" applyAlignment="1">
      <alignment/>
    </xf>
    <xf numFmtId="168" fontId="85" fillId="0" borderId="0" xfId="408" applyNumberFormat="1" applyFont="1" applyFill="1" applyAlignment="1">
      <alignment/>
    </xf>
    <xf numFmtId="168" fontId="71" fillId="0" borderId="0" xfId="408" applyNumberFormat="1" applyFont="1" applyFill="1" applyAlignment="1">
      <alignment/>
    </xf>
    <xf numFmtId="168" fontId="71" fillId="2" borderId="0" xfId="408" applyNumberFormat="1" applyFont="1" applyFill="1" applyAlignment="1">
      <alignment horizontal="center"/>
    </xf>
    <xf numFmtId="9" fontId="3" fillId="60" borderId="0" xfId="1280" applyFont="1" applyFill="1" applyAlignment="1">
      <alignment/>
    </xf>
    <xf numFmtId="168" fontId="80" fillId="4" borderId="0" xfId="408" applyNumberFormat="1" applyFont="1" applyFill="1" applyAlignment="1">
      <alignment/>
    </xf>
    <xf numFmtId="168" fontId="82" fillId="4" borderId="0" xfId="408" applyNumberFormat="1" applyFont="1" applyFill="1" applyAlignment="1">
      <alignment/>
    </xf>
    <xf numFmtId="168" fontId="18" fillId="60" borderId="0" xfId="408" applyNumberFormat="1" applyFont="1" applyFill="1" applyAlignment="1">
      <alignment/>
    </xf>
    <xf numFmtId="202" fontId="76" fillId="0" borderId="7" xfId="408" applyNumberFormat="1" applyFont="1" applyFill="1" applyBorder="1" applyAlignment="1">
      <alignment horizontal="center" vertical="center"/>
    </xf>
    <xf numFmtId="0" fontId="86" fillId="0" borderId="0" xfId="0" applyFont="1" applyFill="1" applyBorder="1" applyAlignment="1">
      <alignment horizontal="center" vertical="center"/>
    </xf>
    <xf numFmtId="0" fontId="16" fillId="0" borderId="0" xfId="0" applyFont="1" applyFill="1" applyAlignment="1">
      <alignment vertical="center"/>
    </xf>
    <xf numFmtId="3" fontId="16" fillId="0" borderId="0" xfId="0" applyNumberFormat="1" applyFont="1" applyFill="1" applyAlignment="1">
      <alignment vertical="center"/>
    </xf>
    <xf numFmtId="49" fontId="87" fillId="0" borderId="0" xfId="0" applyNumberFormat="1" applyFont="1" applyFill="1" applyBorder="1" applyAlignment="1">
      <alignment horizontal="center" vertical="center"/>
    </xf>
    <xf numFmtId="202" fontId="88" fillId="0" borderId="0" xfId="0" applyNumberFormat="1" applyFont="1" applyFill="1" applyBorder="1" applyAlignment="1">
      <alignment horizontal="center" vertical="center" wrapText="1" shrinkToFit="1"/>
    </xf>
    <xf numFmtId="0" fontId="16" fillId="0" borderId="0" xfId="0" applyFont="1" applyFill="1" applyAlignment="1">
      <alignment horizontal="center" vertical="center"/>
    </xf>
    <xf numFmtId="3" fontId="16" fillId="0" borderId="0" xfId="0" applyNumberFormat="1" applyFont="1" applyFill="1" applyAlignment="1">
      <alignment horizontal="center" vertical="center"/>
    </xf>
    <xf numFmtId="0" fontId="88" fillId="0" borderId="0" xfId="0" applyFont="1" applyFill="1" applyAlignment="1">
      <alignment horizontal="center" vertical="center"/>
    </xf>
    <xf numFmtId="0" fontId="76" fillId="0" borderId="0" xfId="0" applyFont="1" applyFill="1" applyAlignment="1">
      <alignment vertical="center"/>
    </xf>
    <xf numFmtId="3" fontId="76" fillId="0" borderId="0" xfId="0" applyNumberFormat="1" applyFont="1" applyFill="1" applyAlignment="1">
      <alignment vertical="center"/>
    </xf>
    <xf numFmtId="0" fontId="48" fillId="0" borderId="7" xfId="0" applyFont="1" applyFill="1" applyBorder="1" applyAlignment="1">
      <alignment horizontal="center" vertical="center" wrapText="1"/>
    </xf>
    <xf numFmtId="0" fontId="89" fillId="0" borderId="7" xfId="0" applyFont="1" applyFill="1" applyBorder="1" applyAlignment="1">
      <alignment horizontal="left" vertical="center" wrapText="1"/>
    </xf>
    <xf numFmtId="0" fontId="89" fillId="0" borderId="7" xfId="0" applyFont="1" applyFill="1" applyBorder="1" applyAlignment="1">
      <alignment horizontal="center" vertical="center" wrapText="1"/>
    </xf>
    <xf numFmtId="168" fontId="89" fillId="0" borderId="7" xfId="408" applyNumberFormat="1" applyFont="1" applyFill="1" applyBorder="1" applyAlignment="1">
      <alignment vertical="center" wrapText="1"/>
    </xf>
    <xf numFmtId="168" fontId="89" fillId="0" borderId="7" xfId="408" applyNumberFormat="1" applyFont="1" applyFill="1" applyBorder="1" applyAlignment="1">
      <alignment vertical="center"/>
    </xf>
    <xf numFmtId="49" fontId="88" fillId="0" borderId="1" xfId="0" applyNumberFormat="1" applyFont="1" applyFill="1" applyBorder="1" applyAlignment="1">
      <alignment horizontal="center" vertical="center" wrapText="1" shrinkToFit="1"/>
    </xf>
    <xf numFmtId="0" fontId="88" fillId="0" borderId="1" xfId="0" applyFont="1" applyFill="1" applyBorder="1" applyAlignment="1">
      <alignment horizontal="center" vertical="center" wrapText="1" shrinkToFit="1"/>
    </xf>
    <xf numFmtId="0" fontId="88" fillId="0" borderId="0" xfId="0" applyFont="1" applyFill="1" applyAlignment="1">
      <alignment vertical="center"/>
    </xf>
    <xf numFmtId="3" fontId="88" fillId="0" borderId="0" xfId="0" applyNumberFormat="1" applyFont="1" applyFill="1" applyAlignment="1">
      <alignment vertical="center"/>
    </xf>
    <xf numFmtId="0" fontId="16" fillId="0" borderId="7" xfId="0"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vertical="center" wrapText="1"/>
    </xf>
    <xf numFmtId="0" fontId="90" fillId="0" borderId="0" xfId="0" applyFont="1" applyFill="1" applyAlignment="1">
      <alignment vertical="center"/>
    </xf>
    <xf numFmtId="0" fontId="93" fillId="0" borderId="0" xfId="0" applyFont="1" applyFill="1" applyAlignment="1">
      <alignment vertical="center"/>
    </xf>
    <xf numFmtId="3" fontId="93" fillId="0" borderId="0" xfId="0" applyNumberFormat="1" applyFont="1" applyFill="1" applyAlignment="1">
      <alignment vertical="center"/>
    </xf>
    <xf numFmtId="202" fontId="16" fillId="0" borderId="7" xfId="408" applyNumberFormat="1" applyFont="1" applyFill="1" applyBorder="1" applyAlignment="1">
      <alignment horizontal="center" vertical="center"/>
    </xf>
    <xf numFmtId="3" fontId="16" fillId="0" borderId="7" xfId="0" applyNumberFormat="1" applyFont="1" applyFill="1" applyBorder="1" applyAlignment="1">
      <alignment vertical="center"/>
    </xf>
    <xf numFmtId="202" fontId="76" fillId="0" borderId="0" xfId="0" applyNumberFormat="1" applyFont="1" applyFill="1" applyBorder="1" applyAlignment="1">
      <alignment horizontal="center" vertical="center"/>
    </xf>
    <xf numFmtId="3" fontId="94" fillId="0" borderId="0" xfId="0" applyNumberFormat="1" applyFont="1" applyFill="1" applyAlignment="1">
      <alignment vertical="center"/>
    </xf>
    <xf numFmtId="0" fontId="94" fillId="0" borderId="0" xfId="0" applyFont="1" applyFill="1" applyAlignment="1">
      <alignment vertical="center"/>
    </xf>
    <xf numFmtId="0" fontId="16" fillId="0" borderId="7" xfId="0" applyFont="1" applyFill="1" applyBorder="1" applyAlignment="1">
      <alignment vertical="center" wrapText="1" shrinkToFit="1"/>
    </xf>
    <xf numFmtId="0" fontId="88" fillId="0" borderId="7" xfId="0" applyFont="1" applyFill="1" applyBorder="1" applyAlignment="1">
      <alignment vertical="center" wrapText="1" shrinkToFit="1"/>
    </xf>
    <xf numFmtId="0" fontId="16" fillId="0" borderId="7" xfId="0" applyFont="1" applyFill="1" applyBorder="1" applyAlignment="1">
      <alignment horizontal="center" vertical="center" wrapText="1" shrinkToFit="1"/>
    </xf>
    <xf numFmtId="0" fontId="89" fillId="0" borderId="7" xfId="0" applyFont="1" applyFill="1" applyBorder="1" applyAlignment="1">
      <alignment vertical="center" wrapText="1" shrinkToFit="1"/>
    </xf>
    <xf numFmtId="0" fontId="89" fillId="0" borderId="7" xfId="0" applyFont="1" applyFill="1" applyBorder="1" applyAlignment="1">
      <alignment horizontal="center" vertical="center" wrapText="1" shrinkToFit="1"/>
    </xf>
    <xf numFmtId="0" fontId="90" fillId="0" borderId="7" xfId="0" applyFont="1" applyFill="1" applyBorder="1" applyAlignment="1">
      <alignment vertical="center"/>
    </xf>
    <xf numFmtId="3" fontId="90" fillId="0" borderId="7" xfId="0" applyNumberFormat="1" applyFont="1" applyFill="1" applyBorder="1" applyAlignment="1">
      <alignment vertical="center"/>
    </xf>
    <xf numFmtId="3" fontId="90" fillId="0" borderId="7" xfId="0" applyNumberFormat="1" applyFont="1" applyFill="1" applyBorder="1" applyAlignment="1">
      <alignment horizontal="center" vertical="center" wrapText="1" shrinkToFit="1"/>
    </xf>
    <xf numFmtId="202" fontId="88" fillId="0" borderId="7" xfId="408" applyNumberFormat="1" applyFont="1" applyFill="1" applyBorder="1" applyAlignment="1">
      <alignment horizontal="center" vertical="center"/>
    </xf>
    <xf numFmtId="202" fontId="88" fillId="0" borderId="7" xfId="0" applyNumberFormat="1" applyFont="1" applyFill="1" applyBorder="1" applyAlignment="1">
      <alignment horizontal="center" vertical="center"/>
    </xf>
    <xf numFmtId="202" fontId="16" fillId="0" borderId="7" xfId="0" applyNumberFormat="1" applyFont="1" applyFill="1" applyBorder="1" applyAlignment="1">
      <alignment horizontal="center" vertical="center"/>
    </xf>
    <xf numFmtId="202" fontId="16" fillId="0" borderId="0" xfId="0" applyNumberFormat="1" applyFont="1" applyFill="1" applyBorder="1" applyAlignment="1">
      <alignment horizontal="center" vertical="center"/>
    </xf>
    <xf numFmtId="202" fontId="76" fillId="0" borderId="7" xfId="0" applyNumberFormat="1" applyFont="1" applyFill="1" applyBorder="1" applyAlignment="1">
      <alignment horizontal="center" vertical="center"/>
    </xf>
    <xf numFmtId="0" fontId="88" fillId="0" borderId="7" xfId="0" applyFont="1" applyFill="1" applyBorder="1" applyAlignment="1">
      <alignment horizontal="left" vertical="center" wrapText="1"/>
    </xf>
    <xf numFmtId="0" fontId="88" fillId="0" borderId="7" xfId="0" applyFont="1" applyFill="1" applyBorder="1" applyAlignment="1">
      <alignment horizontal="center" vertical="center" wrapText="1"/>
    </xf>
    <xf numFmtId="0" fontId="88" fillId="0" borderId="7" xfId="0" applyFont="1" applyFill="1" applyBorder="1" applyAlignment="1">
      <alignment horizontal="center" vertical="center"/>
    </xf>
    <xf numFmtId="205" fontId="88" fillId="0" borderId="0" xfId="0" applyNumberFormat="1" applyFont="1" applyFill="1" applyBorder="1" applyAlignment="1">
      <alignment horizontal="center" vertical="center"/>
    </xf>
    <xf numFmtId="0" fontId="16" fillId="0" borderId="7" xfId="0" applyFont="1" applyFill="1" applyBorder="1" applyAlignment="1">
      <alignment horizontal="center" vertical="center" wrapText="1"/>
    </xf>
    <xf numFmtId="205" fontId="16" fillId="0" borderId="0" xfId="0" applyNumberFormat="1" applyFont="1" applyFill="1" applyBorder="1" applyAlignment="1">
      <alignment horizontal="center" vertical="center"/>
    </xf>
    <xf numFmtId="3" fontId="88" fillId="0" borderId="0" xfId="0" applyNumberFormat="1" applyFont="1" applyFill="1" applyAlignment="1">
      <alignment horizontal="center" vertical="center"/>
    </xf>
    <xf numFmtId="202" fontId="88" fillId="0" borderId="0" xfId="0" applyNumberFormat="1" applyFont="1" applyFill="1" applyBorder="1" applyAlignment="1">
      <alignment horizontal="center" vertical="center"/>
    </xf>
    <xf numFmtId="49" fontId="88" fillId="0" borderId="7" xfId="0" applyNumberFormat="1" applyFont="1" applyFill="1" applyBorder="1" applyAlignment="1">
      <alignment horizontal="left" vertical="center" wrapText="1"/>
    </xf>
    <xf numFmtId="49" fontId="88" fillId="0" borderId="7" xfId="0" applyNumberFormat="1" applyFont="1" applyFill="1" applyBorder="1" applyAlignment="1">
      <alignment horizontal="center" vertical="center" wrapText="1"/>
    </xf>
    <xf numFmtId="168" fontId="16" fillId="0" borderId="7" xfId="408" applyNumberFormat="1" applyFont="1" applyFill="1" applyBorder="1" applyAlignment="1">
      <alignment horizontal="center" vertical="center"/>
    </xf>
    <xf numFmtId="49" fontId="16" fillId="0" borderId="7" xfId="0" applyNumberFormat="1" applyFont="1" applyFill="1" applyBorder="1" applyAlignment="1">
      <alignment horizontal="center" vertical="center" wrapText="1"/>
    </xf>
    <xf numFmtId="205" fontId="93" fillId="0" borderId="0" xfId="0" applyNumberFormat="1" applyFont="1" applyFill="1" applyBorder="1" applyAlignment="1">
      <alignment horizontal="center" vertical="center"/>
    </xf>
    <xf numFmtId="202" fontId="93" fillId="0" borderId="0" xfId="0" applyNumberFormat="1" applyFont="1" applyFill="1" applyBorder="1" applyAlignment="1">
      <alignment horizontal="center" vertical="center"/>
    </xf>
    <xf numFmtId="0" fontId="16" fillId="0" borderId="7" xfId="0"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49" fontId="16" fillId="0" borderId="7" xfId="0" applyNumberFormat="1" applyFont="1" applyFill="1" applyBorder="1" applyAlignment="1">
      <alignment horizontal="left" vertical="center" wrapText="1" shrinkToFit="1"/>
    </xf>
    <xf numFmtId="49" fontId="88" fillId="0" borderId="7" xfId="0" applyNumberFormat="1" applyFont="1" applyFill="1" applyBorder="1" applyAlignment="1">
      <alignment horizontal="left" vertical="center" wrapText="1" shrinkToFit="1"/>
    </xf>
    <xf numFmtId="49" fontId="16" fillId="0" borderId="7" xfId="0" applyNumberFormat="1" applyFont="1" applyFill="1" applyBorder="1" applyAlignment="1">
      <alignment horizontal="center" vertical="center" wrapText="1" shrinkToFit="1"/>
    </xf>
    <xf numFmtId="0" fontId="76" fillId="0" borderId="7" xfId="0" applyFont="1" applyFill="1" applyBorder="1" applyAlignment="1">
      <alignment horizontal="center" vertical="center" wrapText="1"/>
    </xf>
    <xf numFmtId="0" fontId="76" fillId="0" borderId="7" xfId="0" applyFont="1" applyFill="1" applyBorder="1" applyAlignment="1">
      <alignment horizontal="center" vertical="center"/>
    </xf>
    <xf numFmtId="0" fontId="101" fillId="0" borderId="7" xfId="0"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202" fontId="16" fillId="0" borderId="7" xfId="408" applyNumberFormat="1" applyFont="1" applyFill="1" applyBorder="1" applyAlignment="1">
      <alignment horizontal="center" vertical="center" wrapText="1"/>
    </xf>
    <xf numFmtId="49" fontId="98" fillId="0" borderId="7" xfId="0" applyNumberFormat="1" applyFont="1" applyFill="1" applyBorder="1" applyAlignment="1">
      <alignment horizontal="left" vertical="center" wrapText="1"/>
    </xf>
    <xf numFmtId="3" fontId="76" fillId="0" borderId="0" xfId="0" applyNumberFormat="1" applyFont="1" applyFill="1" applyBorder="1" applyAlignment="1">
      <alignment horizontal="center" vertical="center" wrapText="1"/>
    </xf>
    <xf numFmtId="202" fontId="76" fillId="0" borderId="0" xfId="408" applyNumberFormat="1" applyFont="1" applyFill="1" applyBorder="1" applyAlignment="1">
      <alignment horizontal="center" vertical="center"/>
    </xf>
    <xf numFmtId="202" fontId="94" fillId="0" borderId="0" xfId="408" applyNumberFormat="1" applyFont="1" applyFill="1" applyBorder="1" applyAlignment="1">
      <alignment horizontal="center" vertical="center"/>
    </xf>
    <xf numFmtId="3" fontId="94" fillId="0" borderId="0" xfId="0" applyNumberFormat="1" applyFont="1" applyFill="1" applyBorder="1" applyAlignment="1">
      <alignment horizontal="center" vertical="center" wrapText="1"/>
    </xf>
    <xf numFmtId="49" fontId="100" fillId="0" borderId="7" xfId="0" applyNumberFormat="1" applyFont="1" applyFill="1" applyBorder="1" applyAlignment="1">
      <alignment horizontal="left" vertical="center" wrapText="1"/>
    </xf>
    <xf numFmtId="49" fontId="100" fillId="0" borderId="7" xfId="0" applyNumberFormat="1" applyFont="1" applyFill="1" applyBorder="1" applyAlignment="1">
      <alignment horizontal="left" vertical="center" wrapText="1" shrinkToFit="1"/>
    </xf>
    <xf numFmtId="49" fontId="88" fillId="0" borderId="7" xfId="0" applyNumberFormat="1" applyFont="1" applyFill="1" applyBorder="1" applyAlignment="1">
      <alignment horizontal="center" vertical="center" wrapText="1" shrinkToFit="1"/>
    </xf>
    <xf numFmtId="0" fontId="88" fillId="0" borderId="0" xfId="0" applyFont="1" applyFill="1" applyBorder="1" applyAlignment="1">
      <alignment vertical="center"/>
    </xf>
    <xf numFmtId="202" fontId="88" fillId="0" borderId="1" xfId="408" applyNumberFormat="1" applyFont="1" applyFill="1" applyBorder="1" applyAlignment="1">
      <alignment horizontal="center" vertical="center" wrapText="1"/>
    </xf>
    <xf numFmtId="202" fontId="88" fillId="0" borderId="1" xfId="0" applyNumberFormat="1" applyFont="1" applyFill="1" applyBorder="1" applyAlignment="1">
      <alignment horizontal="center" vertical="center" wrapText="1"/>
    </xf>
    <xf numFmtId="3" fontId="16" fillId="0" borderId="7" xfId="408" applyNumberFormat="1" applyFont="1" applyFill="1" applyBorder="1" applyAlignment="1">
      <alignment horizontal="center" vertical="center"/>
    </xf>
    <xf numFmtId="3" fontId="16" fillId="0" borderId="7" xfId="0" applyNumberFormat="1" applyFont="1" applyFill="1" applyBorder="1" applyAlignment="1">
      <alignment horizontal="center" vertical="center"/>
    </xf>
    <xf numFmtId="3" fontId="16" fillId="0" borderId="7" xfId="0" applyNumberFormat="1" applyFont="1" applyFill="1" applyBorder="1" applyAlignment="1">
      <alignment horizontal="center" vertical="center" wrapText="1"/>
    </xf>
    <xf numFmtId="3" fontId="89" fillId="0" borderId="7" xfId="0" applyNumberFormat="1" applyFont="1" applyFill="1" applyBorder="1" applyAlignment="1">
      <alignment vertical="center" wrapText="1"/>
    </xf>
    <xf numFmtId="3" fontId="89" fillId="0" borderId="7" xfId="408" applyNumberFormat="1" applyFont="1" applyFill="1" applyBorder="1" applyAlignment="1">
      <alignment vertical="center" wrapText="1"/>
    </xf>
    <xf numFmtId="3" fontId="89" fillId="0" borderId="7" xfId="408" applyNumberFormat="1" applyFont="1" applyFill="1" applyBorder="1" applyAlignment="1">
      <alignment vertical="center"/>
    </xf>
    <xf numFmtId="0" fontId="93" fillId="0" borderId="7" xfId="0" applyFont="1" applyFill="1" applyBorder="1" applyAlignment="1">
      <alignment horizontal="left" vertical="center" wrapText="1"/>
    </xf>
    <xf numFmtId="0" fontId="100" fillId="0" borderId="7" xfId="0" applyFont="1" applyFill="1" applyBorder="1" applyAlignment="1">
      <alignment vertical="center" wrapText="1"/>
    </xf>
    <xf numFmtId="3" fontId="88" fillId="0" borderId="0" xfId="0" applyNumberFormat="1" applyFont="1" applyFill="1" applyBorder="1" applyAlignment="1">
      <alignment horizontal="center" vertical="center"/>
    </xf>
    <xf numFmtId="0" fontId="89" fillId="0" borderId="7" xfId="0" applyFont="1" applyFill="1" applyBorder="1" applyAlignment="1">
      <alignment horizontal="left" vertical="center" wrapText="1" shrinkToFit="1"/>
    </xf>
    <xf numFmtId="3" fontId="16" fillId="0" borderId="7" xfId="408" applyNumberFormat="1" applyFont="1" applyFill="1" applyBorder="1" applyAlignment="1">
      <alignment horizontal="center" vertical="center" wrapText="1" shrinkToFit="1"/>
    </xf>
    <xf numFmtId="3" fontId="89" fillId="0" borderId="7" xfId="408" applyNumberFormat="1" applyFont="1" applyFill="1" applyBorder="1" applyAlignment="1">
      <alignment horizontal="center" vertical="center" wrapText="1" shrinkToFit="1"/>
    </xf>
    <xf numFmtId="3" fontId="89" fillId="0" borderId="7" xfId="0" applyNumberFormat="1" applyFont="1" applyFill="1" applyBorder="1" applyAlignment="1">
      <alignment horizontal="center" vertical="center" wrapText="1"/>
    </xf>
    <xf numFmtId="3" fontId="93" fillId="0" borderId="7" xfId="0" applyNumberFormat="1" applyFont="1" applyFill="1" applyBorder="1" applyAlignment="1">
      <alignment horizontal="center" vertical="center" wrapText="1"/>
    </xf>
    <xf numFmtId="3" fontId="89" fillId="0" borderId="7" xfId="0" applyNumberFormat="1" applyFont="1" applyFill="1" applyBorder="1" applyAlignment="1">
      <alignment horizontal="center" vertical="center" wrapText="1" shrinkToFit="1"/>
    </xf>
    <xf numFmtId="3" fontId="16" fillId="0" borderId="0" xfId="408" applyNumberFormat="1" applyFont="1" applyFill="1" applyBorder="1" applyAlignment="1">
      <alignment horizontal="center" vertical="center"/>
    </xf>
    <xf numFmtId="49" fontId="99" fillId="0" borderId="7" xfId="0" applyNumberFormat="1" applyFont="1" applyFill="1" applyBorder="1" applyAlignment="1">
      <alignment horizontal="center" vertical="center" wrapText="1" shrinkToFit="1"/>
    </xf>
    <xf numFmtId="3" fontId="16" fillId="0" borderId="0" xfId="0" applyNumberFormat="1" applyFont="1" applyFill="1" applyBorder="1" applyAlignment="1">
      <alignment horizontal="center" vertical="center"/>
    </xf>
    <xf numFmtId="49" fontId="48" fillId="0" borderId="7" xfId="0" applyNumberFormat="1" applyFont="1" applyFill="1" applyBorder="1" applyAlignment="1">
      <alignment horizontal="center" vertical="center" wrapText="1" shrinkToFit="1"/>
    </xf>
    <xf numFmtId="202" fontId="16" fillId="0" borderId="0" xfId="0" applyNumberFormat="1" applyFont="1" applyFill="1" applyBorder="1" applyAlignment="1">
      <alignment horizontal="left" vertical="center"/>
    </xf>
    <xf numFmtId="202" fontId="16" fillId="0" borderId="50" xfId="0" applyNumberFormat="1" applyFont="1" applyFill="1" applyBorder="1" applyAlignment="1">
      <alignment horizontal="center" vertical="center"/>
    </xf>
    <xf numFmtId="206" fontId="76" fillId="0" borderId="7" xfId="408" applyNumberFormat="1" applyFont="1" applyFill="1" applyBorder="1" applyAlignment="1">
      <alignment horizontal="center" vertical="center"/>
    </xf>
    <xf numFmtId="0" fontId="0" fillId="0" borderId="7" xfId="0" applyFont="1" applyFill="1" applyBorder="1" applyAlignment="1">
      <alignment vertical="center"/>
    </xf>
    <xf numFmtId="0" fontId="0" fillId="0" borderId="7" xfId="0" applyFont="1" applyFill="1" applyBorder="1" applyAlignment="1">
      <alignment vertical="center" wrapText="1"/>
    </xf>
    <xf numFmtId="0" fontId="0" fillId="0" borderId="7" xfId="0" applyFont="1" applyFill="1" applyBorder="1" applyAlignment="1">
      <alignment horizontal="left" vertical="center" wrapText="1"/>
    </xf>
    <xf numFmtId="3" fontId="89" fillId="0" borderId="7" xfId="0" applyNumberFormat="1" applyFont="1" applyFill="1" applyBorder="1" applyAlignment="1">
      <alignment vertical="center"/>
    </xf>
    <xf numFmtId="49" fontId="88" fillId="0" borderId="51" xfId="0" applyNumberFormat="1" applyFont="1" applyFill="1" applyBorder="1" applyAlignment="1">
      <alignment horizontal="left" vertical="center" wrapText="1"/>
    </xf>
    <xf numFmtId="49" fontId="88" fillId="0" borderId="51" xfId="0" applyNumberFormat="1" applyFont="1" applyFill="1" applyBorder="1" applyAlignment="1">
      <alignment horizontal="center" vertical="center" wrapText="1"/>
    </xf>
    <xf numFmtId="0" fontId="88" fillId="0" borderId="51" xfId="0" applyFont="1" applyFill="1" applyBorder="1" applyAlignment="1">
      <alignment horizontal="center" vertical="center"/>
    </xf>
    <xf numFmtId="202" fontId="88" fillId="0" borderId="51" xfId="408" applyNumberFormat="1" applyFont="1" applyFill="1" applyBorder="1" applyAlignment="1">
      <alignment horizontal="center" vertical="center"/>
    </xf>
    <xf numFmtId="202" fontId="88" fillId="0" borderId="51" xfId="0" applyNumberFormat="1" applyFont="1" applyFill="1" applyBorder="1" applyAlignment="1">
      <alignment horizontal="center" vertical="center"/>
    </xf>
    <xf numFmtId="49" fontId="88" fillId="0" borderId="25" xfId="0" applyNumberFormat="1" applyFont="1" applyFill="1" applyBorder="1" applyAlignment="1">
      <alignment horizontal="left" vertical="center" wrapText="1"/>
    </xf>
    <xf numFmtId="49" fontId="88" fillId="0" borderId="25" xfId="0" applyNumberFormat="1" applyFont="1" applyFill="1" applyBorder="1" applyAlignment="1">
      <alignment horizontal="center" vertical="center" wrapText="1"/>
    </xf>
    <xf numFmtId="0" fontId="88" fillId="0" borderId="25" xfId="0" applyFont="1" applyFill="1" applyBorder="1" applyAlignment="1">
      <alignment horizontal="center" vertical="center"/>
    </xf>
    <xf numFmtId="202" fontId="88" fillId="0" borderId="25" xfId="408" applyNumberFormat="1" applyFont="1" applyFill="1" applyBorder="1" applyAlignment="1">
      <alignment horizontal="center" vertical="center"/>
    </xf>
    <xf numFmtId="202" fontId="88" fillId="0" borderId="25" xfId="0" applyNumberFormat="1" applyFont="1" applyFill="1" applyBorder="1" applyAlignment="1">
      <alignment horizontal="center" vertical="center"/>
    </xf>
    <xf numFmtId="0" fontId="16" fillId="0" borderId="51" xfId="0" applyFont="1" applyFill="1" applyBorder="1" applyAlignment="1">
      <alignment horizontal="left" vertical="center" wrapText="1"/>
    </xf>
    <xf numFmtId="0" fontId="101" fillId="0" borderId="51" xfId="0" applyFont="1" applyFill="1" applyBorder="1" applyAlignment="1">
      <alignment horizontal="center" vertical="center" wrapText="1"/>
    </xf>
    <xf numFmtId="0" fontId="16" fillId="0" borderId="51" xfId="0" applyFont="1" applyFill="1" applyBorder="1" applyAlignment="1">
      <alignment horizontal="center" vertical="center"/>
    </xf>
    <xf numFmtId="202" fontId="16" fillId="0" borderId="51" xfId="408" applyNumberFormat="1" applyFont="1" applyFill="1" applyBorder="1" applyAlignment="1">
      <alignment horizontal="center" vertical="center"/>
    </xf>
    <xf numFmtId="202" fontId="16" fillId="0" borderId="51" xfId="0" applyNumberFormat="1" applyFont="1" applyFill="1" applyBorder="1" applyAlignment="1">
      <alignment horizontal="center" vertical="center"/>
    </xf>
    <xf numFmtId="0" fontId="16" fillId="0" borderId="25" xfId="0" applyFont="1" applyFill="1" applyBorder="1" applyAlignment="1">
      <alignment horizontal="left" vertical="center" wrapText="1"/>
    </xf>
    <xf numFmtId="0" fontId="16" fillId="0" borderId="25" xfId="0" applyFont="1" applyFill="1" applyBorder="1" applyAlignment="1">
      <alignment horizontal="center" vertical="center"/>
    </xf>
    <xf numFmtId="202" fontId="16" fillId="0" borderId="25" xfId="408" applyNumberFormat="1" applyFont="1" applyFill="1" applyBorder="1" applyAlignment="1">
      <alignment horizontal="center" vertical="center"/>
    </xf>
    <xf numFmtId="202" fontId="16" fillId="0" borderId="25" xfId="0" applyNumberFormat="1" applyFont="1" applyFill="1" applyBorder="1" applyAlignment="1">
      <alignment horizontal="center" vertical="center"/>
    </xf>
    <xf numFmtId="49" fontId="16" fillId="0" borderId="51"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wrapText="1"/>
    </xf>
    <xf numFmtId="49" fontId="16" fillId="0" borderId="51" xfId="0" applyNumberFormat="1" applyFont="1" applyFill="1" applyBorder="1" applyAlignment="1">
      <alignment horizontal="left" vertical="center" wrapText="1"/>
    </xf>
    <xf numFmtId="49" fontId="16" fillId="0" borderId="25" xfId="0" applyNumberFormat="1" applyFont="1" applyFill="1" applyBorder="1" applyAlignment="1">
      <alignment horizontal="left" vertical="center" wrapText="1"/>
    </xf>
    <xf numFmtId="0" fontId="16" fillId="0" borderId="51"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93" fillId="0" borderId="7" xfId="0" applyFont="1" applyFill="1" applyBorder="1" applyAlignment="1">
      <alignment horizontal="center" vertical="center"/>
    </xf>
    <xf numFmtId="0" fontId="94" fillId="0" borderId="7" xfId="0" applyFont="1" applyFill="1" applyBorder="1" applyAlignment="1">
      <alignment horizontal="center" vertical="center"/>
    </xf>
    <xf numFmtId="0" fontId="94" fillId="0" borderId="51" xfId="0" applyFont="1" applyFill="1" applyBorder="1" applyAlignment="1">
      <alignment horizontal="center" vertical="center"/>
    </xf>
    <xf numFmtId="202" fontId="76" fillId="0" borderId="51" xfId="0" applyNumberFormat="1" applyFont="1" applyFill="1" applyBorder="1" applyAlignment="1">
      <alignment horizontal="center" vertical="center"/>
    </xf>
    <xf numFmtId="0" fontId="94" fillId="0" borderId="25" xfId="0" applyFont="1" applyFill="1" applyBorder="1" applyAlignment="1">
      <alignment horizontal="center" vertical="center"/>
    </xf>
    <xf numFmtId="202" fontId="76" fillId="0" borderId="51" xfId="408" applyNumberFormat="1" applyFont="1" applyFill="1" applyBorder="1" applyAlignment="1">
      <alignment horizontal="center" vertical="center"/>
    </xf>
    <xf numFmtId="202" fontId="76" fillId="0" borderId="25" xfId="408" applyNumberFormat="1" applyFont="1" applyFill="1" applyBorder="1" applyAlignment="1">
      <alignment horizontal="center" vertical="center"/>
    </xf>
    <xf numFmtId="202" fontId="94" fillId="0" borderId="7" xfId="408" applyNumberFormat="1" applyFont="1" applyFill="1" applyBorder="1" applyAlignment="1">
      <alignment horizontal="center" vertical="center"/>
    </xf>
    <xf numFmtId="0" fontId="88" fillId="0" borderId="1" xfId="0" applyFont="1" applyFill="1" applyBorder="1" applyAlignment="1">
      <alignment horizontal="center" vertical="center" wrapText="1"/>
    </xf>
    <xf numFmtId="0" fontId="92" fillId="0" borderId="7" xfId="0" applyFont="1" applyFill="1" applyBorder="1" applyAlignment="1">
      <alignment horizontal="center" vertical="center"/>
    </xf>
    <xf numFmtId="0" fontId="90" fillId="0" borderId="7" xfId="0" applyFont="1" applyFill="1" applyBorder="1" applyAlignment="1">
      <alignment horizontal="center" vertical="center"/>
    </xf>
    <xf numFmtId="0" fontId="97" fillId="0" borderId="7" xfId="0" applyFont="1" applyFill="1" applyBorder="1" applyAlignment="1">
      <alignment horizontal="center" vertical="center"/>
    </xf>
    <xf numFmtId="0" fontId="76" fillId="0" borderId="7" xfId="0" applyFont="1" applyFill="1" applyBorder="1" applyAlignment="1">
      <alignment vertical="center"/>
    </xf>
    <xf numFmtId="0" fontId="16" fillId="0" borderId="51" xfId="0" applyFont="1" applyFill="1" applyBorder="1" applyAlignment="1">
      <alignment vertical="center"/>
    </xf>
    <xf numFmtId="0" fontId="90" fillId="0" borderId="25" xfId="0" applyFont="1" applyFill="1" applyBorder="1" applyAlignment="1">
      <alignment horizontal="center" vertical="center"/>
    </xf>
    <xf numFmtId="0" fontId="48" fillId="0" borderId="25" xfId="0" applyFont="1" applyFill="1" applyBorder="1" applyAlignment="1">
      <alignment horizontal="center" vertical="center" wrapText="1"/>
    </xf>
    <xf numFmtId="0" fontId="89" fillId="0" borderId="25" xfId="0" applyFont="1" applyFill="1" applyBorder="1" applyAlignment="1">
      <alignment horizontal="center" vertical="center" wrapText="1"/>
    </xf>
    <xf numFmtId="3" fontId="90" fillId="0" borderId="25" xfId="0" applyNumberFormat="1" applyFont="1" applyFill="1" applyBorder="1" applyAlignment="1">
      <alignment horizontal="center" vertical="center" wrapText="1" shrinkToFit="1"/>
    </xf>
    <xf numFmtId="0" fontId="90" fillId="0" borderId="25" xfId="0" applyFont="1" applyFill="1" applyBorder="1" applyAlignment="1">
      <alignment vertical="center"/>
    </xf>
    <xf numFmtId="3" fontId="89" fillId="0" borderId="25" xfId="0" applyNumberFormat="1" applyFont="1" applyFill="1" applyBorder="1" applyAlignment="1">
      <alignment horizontal="center" vertical="center" wrapText="1"/>
    </xf>
    <xf numFmtId="3" fontId="89" fillId="0" borderId="25" xfId="0" applyNumberFormat="1" applyFont="1" applyFill="1" applyBorder="1" applyAlignment="1">
      <alignment vertical="center" wrapText="1"/>
    </xf>
    <xf numFmtId="3" fontId="90" fillId="0" borderId="25" xfId="0" applyNumberFormat="1" applyFont="1" applyFill="1" applyBorder="1" applyAlignment="1">
      <alignment vertical="center"/>
    </xf>
    <xf numFmtId="0" fontId="90" fillId="0" borderId="51" xfId="0" applyFont="1" applyFill="1" applyBorder="1" applyAlignment="1">
      <alignment horizontal="center" vertical="center"/>
    </xf>
    <xf numFmtId="0" fontId="89" fillId="0" borderId="51" xfId="0" applyFont="1" applyFill="1" applyBorder="1" applyAlignment="1">
      <alignment horizontal="left" vertical="center" wrapText="1"/>
    </xf>
    <xf numFmtId="0" fontId="89" fillId="0" borderId="51" xfId="0" applyFont="1" applyFill="1" applyBorder="1" applyAlignment="1">
      <alignment horizontal="center" vertical="center" wrapText="1"/>
    </xf>
    <xf numFmtId="3" fontId="89" fillId="0" borderId="51" xfId="0" applyNumberFormat="1" applyFont="1" applyFill="1" applyBorder="1" applyAlignment="1">
      <alignment vertical="center" wrapText="1"/>
    </xf>
    <xf numFmtId="3" fontId="90" fillId="0" borderId="51" xfId="0" applyNumberFormat="1" applyFont="1" applyFill="1" applyBorder="1" applyAlignment="1">
      <alignment horizontal="center" vertical="center" wrapText="1" shrinkToFit="1"/>
    </xf>
    <xf numFmtId="0" fontId="90" fillId="0" borderId="51" xfId="0" applyFont="1" applyFill="1" applyBorder="1" applyAlignment="1">
      <alignment vertical="center"/>
    </xf>
    <xf numFmtId="3" fontId="89" fillId="0" borderId="51" xfId="0" applyNumberFormat="1" applyFont="1" applyFill="1" applyBorder="1" applyAlignment="1">
      <alignment horizontal="center" vertical="center" wrapText="1"/>
    </xf>
    <xf numFmtId="3" fontId="90" fillId="0" borderId="51" xfId="0" applyNumberFormat="1" applyFont="1" applyFill="1" applyBorder="1" applyAlignment="1">
      <alignment vertical="center"/>
    </xf>
    <xf numFmtId="3" fontId="89" fillId="0" borderId="25" xfId="408" applyNumberFormat="1" applyFont="1" applyFill="1" applyBorder="1" applyAlignment="1">
      <alignment vertical="center"/>
    </xf>
    <xf numFmtId="3" fontId="89" fillId="0" borderId="51" xfId="0" applyNumberFormat="1" applyFont="1" applyFill="1" applyBorder="1" applyAlignment="1">
      <alignment vertical="center"/>
    </xf>
    <xf numFmtId="0" fontId="0" fillId="0" borderId="51" xfId="0" applyFont="1" applyFill="1" applyBorder="1" applyAlignment="1">
      <alignment vertical="center" wrapText="1"/>
    </xf>
    <xf numFmtId="3" fontId="16" fillId="0" borderId="51" xfId="0" applyNumberFormat="1" applyFont="1" applyFill="1" applyBorder="1" applyAlignment="1">
      <alignment horizontal="center" vertical="center"/>
    </xf>
    <xf numFmtId="3" fontId="16" fillId="0" borderId="25" xfId="0" applyNumberFormat="1" applyFont="1" applyFill="1" applyBorder="1" applyAlignment="1">
      <alignment horizontal="center" vertical="center"/>
    </xf>
    <xf numFmtId="0" fontId="48" fillId="0" borderId="51" xfId="0" applyFont="1" applyFill="1" applyBorder="1" applyAlignment="1">
      <alignment horizontal="center" vertical="center" wrapText="1"/>
    </xf>
    <xf numFmtId="3" fontId="16" fillId="0" borderId="51" xfId="408" applyNumberFormat="1" applyFont="1" applyFill="1" applyBorder="1" applyAlignment="1">
      <alignment horizontal="center" vertical="center"/>
    </xf>
    <xf numFmtId="3" fontId="16" fillId="0" borderId="25" xfId="408" applyNumberFormat="1" applyFont="1" applyFill="1" applyBorder="1" applyAlignment="1">
      <alignment horizontal="center" vertical="center"/>
    </xf>
    <xf numFmtId="0" fontId="16" fillId="0" borderId="51" xfId="0" applyFont="1" applyFill="1" applyBorder="1" applyAlignment="1">
      <alignment vertical="center" wrapText="1"/>
    </xf>
    <xf numFmtId="0" fontId="16" fillId="0" borderId="25" xfId="0" applyFont="1" applyFill="1" applyBorder="1" applyAlignment="1">
      <alignment vertical="center" wrapText="1"/>
    </xf>
    <xf numFmtId="0" fontId="100" fillId="0" borderId="51" xfId="0" applyFont="1" applyFill="1" applyBorder="1" applyAlignment="1">
      <alignment vertical="center" wrapText="1"/>
    </xf>
    <xf numFmtId="0" fontId="100" fillId="0" borderId="25" xfId="0" applyFont="1" applyFill="1" applyBorder="1" applyAlignment="1">
      <alignment vertical="center" wrapText="1"/>
    </xf>
    <xf numFmtId="0" fontId="16" fillId="0" borderId="51" xfId="0" applyFont="1" applyFill="1" applyBorder="1" applyAlignment="1">
      <alignment vertical="center" wrapText="1" shrinkToFit="1"/>
    </xf>
    <xf numFmtId="0" fontId="76" fillId="0" borderId="51" xfId="0" applyFont="1" applyFill="1" applyBorder="1" applyAlignment="1">
      <alignment vertical="center"/>
    </xf>
    <xf numFmtId="0" fontId="16" fillId="0" borderId="25" xfId="0" applyFont="1" applyFill="1" applyBorder="1" applyAlignment="1">
      <alignment vertical="center" wrapText="1" shrinkToFit="1"/>
    </xf>
    <xf numFmtId="0" fontId="16" fillId="0" borderId="25" xfId="0" applyFont="1" applyFill="1" applyBorder="1" applyAlignment="1">
      <alignment vertical="center"/>
    </xf>
    <xf numFmtId="0" fontId="16" fillId="0" borderId="25" xfId="0" applyFont="1" applyFill="1" applyBorder="1" applyAlignment="1">
      <alignment horizontal="center" vertical="center" wrapText="1" shrinkToFit="1"/>
    </xf>
    <xf numFmtId="3" fontId="16" fillId="0" borderId="25" xfId="408" applyNumberFormat="1" applyFont="1" applyFill="1" applyBorder="1" applyAlignment="1">
      <alignment horizontal="center" vertical="center" wrapText="1" shrinkToFit="1"/>
    </xf>
    <xf numFmtId="3" fontId="16" fillId="0" borderId="25" xfId="0" applyNumberFormat="1" applyFont="1" applyFill="1" applyBorder="1" applyAlignment="1">
      <alignment vertical="center"/>
    </xf>
    <xf numFmtId="0" fontId="76" fillId="0" borderId="25" xfId="0" applyFont="1" applyFill="1" applyBorder="1" applyAlignment="1">
      <alignment vertical="center"/>
    </xf>
    <xf numFmtId="0" fontId="16" fillId="0" borderId="51" xfId="0" applyFont="1" applyFill="1" applyBorder="1" applyAlignment="1">
      <alignment horizontal="center" vertical="center" wrapText="1" shrinkToFit="1"/>
    </xf>
    <xf numFmtId="3" fontId="16" fillId="0" borderId="51" xfId="408" applyNumberFormat="1" applyFont="1" applyFill="1" applyBorder="1" applyAlignment="1">
      <alignment horizontal="center" vertical="center" wrapText="1" shrinkToFit="1"/>
    </xf>
    <xf numFmtId="3" fontId="16" fillId="0" borderId="51" xfId="0" applyNumberFormat="1" applyFont="1" applyFill="1" applyBorder="1" applyAlignment="1">
      <alignment vertical="center"/>
    </xf>
    <xf numFmtId="0" fontId="89" fillId="0" borderId="51" xfId="0" applyFont="1" applyFill="1" applyBorder="1" applyAlignment="1">
      <alignment vertical="center" wrapText="1" shrinkToFit="1"/>
    </xf>
    <xf numFmtId="0" fontId="89" fillId="0" borderId="51" xfId="0" applyFont="1" applyFill="1" applyBorder="1" applyAlignment="1">
      <alignment horizontal="center" vertical="center" wrapText="1" shrinkToFit="1"/>
    </xf>
    <xf numFmtId="3" fontId="89" fillId="0" borderId="51" xfId="408" applyNumberFormat="1" applyFont="1" applyFill="1" applyBorder="1" applyAlignment="1">
      <alignment horizontal="center" vertical="center" wrapText="1" shrinkToFit="1"/>
    </xf>
    <xf numFmtId="0" fontId="89" fillId="0" borderId="25" xfId="0" applyFont="1" applyFill="1" applyBorder="1" applyAlignment="1">
      <alignment vertical="center" wrapText="1" shrinkToFit="1"/>
    </xf>
    <xf numFmtId="0" fontId="89" fillId="0" borderId="25" xfId="0" applyFont="1" applyFill="1" applyBorder="1" applyAlignment="1">
      <alignment horizontal="center" vertical="center" wrapText="1" shrinkToFit="1"/>
    </xf>
    <xf numFmtId="3" fontId="89" fillId="0" borderId="25" xfId="408" applyNumberFormat="1" applyFont="1" applyFill="1" applyBorder="1" applyAlignment="1">
      <alignment horizontal="center" vertical="center" wrapText="1" shrinkToFit="1"/>
    </xf>
    <xf numFmtId="0" fontId="89" fillId="0" borderId="51" xfId="0" applyFont="1" applyFill="1" applyBorder="1" applyAlignment="1">
      <alignment horizontal="left" vertical="center" wrapText="1" shrinkToFit="1"/>
    </xf>
    <xf numFmtId="0" fontId="89" fillId="0" borderId="25" xfId="0" applyFont="1" applyFill="1" applyBorder="1" applyAlignment="1">
      <alignment horizontal="left" vertical="center" wrapText="1" shrinkToFit="1"/>
    </xf>
    <xf numFmtId="3" fontId="89" fillId="0" borderId="51" xfId="0" applyNumberFormat="1" applyFont="1" applyFill="1" applyBorder="1" applyAlignment="1">
      <alignment horizontal="center" vertical="center" wrapText="1" shrinkToFit="1"/>
    </xf>
    <xf numFmtId="3" fontId="89" fillId="0" borderId="25" xfId="0" applyNumberFormat="1" applyFont="1" applyFill="1" applyBorder="1" applyAlignment="1">
      <alignment horizontal="center" vertical="center" wrapText="1" shrinkToFit="1"/>
    </xf>
    <xf numFmtId="0" fontId="88" fillId="0" borderId="7" xfId="0" applyFont="1" applyFill="1" applyBorder="1" applyAlignment="1">
      <alignment horizontal="center" vertical="center" wrapText="1" shrinkToFit="1"/>
    </xf>
    <xf numFmtId="0" fontId="88" fillId="0" borderId="9" xfId="0" applyFont="1" applyFill="1" applyBorder="1" applyAlignment="1">
      <alignment horizontal="center" vertical="center" wrapText="1"/>
    </xf>
    <xf numFmtId="0" fontId="88" fillId="0" borderId="36" xfId="0" applyFont="1" applyFill="1" applyBorder="1" applyAlignment="1">
      <alignment vertical="center"/>
    </xf>
    <xf numFmtId="49" fontId="86" fillId="0" borderId="36" xfId="0" applyNumberFormat="1" applyFont="1" applyFill="1" applyBorder="1" applyAlignment="1">
      <alignment vertical="center"/>
    </xf>
    <xf numFmtId="3" fontId="86" fillId="0" borderId="36" xfId="0" applyNumberFormat="1" applyFont="1" applyFill="1" applyBorder="1" applyAlignment="1">
      <alignment horizontal="center" vertical="center"/>
    </xf>
    <xf numFmtId="3" fontId="88" fillId="0" borderId="1" xfId="0" applyNumberFormat="1" applyFont="1" applyFill="1" applyBorder="1" applyAlignment="1">
      <alignment horizontal="center" vertical="center" wrapText="1"/>
    </xf>
    <xf numFmtId="202" fontId="16" fillId="4" borderId="7" xfId="408" applyNumberFormat="1" applyFont="1" applyFill="1" applyBorder="1" applyAlignment="1">
      <alignment horizontal="center" vertical="center"/>
    </xf>
    <xf numFmtId="202" fontId="16" fillId="4" borderId="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vertical="center"/>
    </xf>
    <xf numFmtId="0" fontId="16" fillId="4" borderId="7" xfId="0" applyFont="1" applyFill="1" applyBorder="1" applyAlignment="1">
      <alignment vertical="center"/>
    </xf>
    <xf numFmtId="0" fontId="88" fillId="4" borderId="25" xfId="0" applyFont="1" applyFill="1" applyBorder="1" applyAlignment="1">
      <alignment horizontal="center" vertical="center"/>
    </xf>
    <xf numFmtId="0" fontId="16" fillId="4" borderId="25" xfId="0" applyFont="1" applyFill="1" applyBorder="1" applyAlignment="1">
      <alignment vertical="center"/>
    </xf>
    <xf numFmtId="0" fontId="88" fillId="4" borderId="7" xfId="0" applyFont="1" applyFill="1" applyBorder="1" applyAlignment="1">
      <alignment horizontal="center" vertical="center"/>
    </xf>
    <xf numFmtId="3" fontId="16" fillId="4" borderId="7" xfId="0" applyNumberFormat="1" applyFont="1" applyFill="1" applyBorder="1" applyAlignment="1">
      <alignment horizontal="center" vertical="center"/>
    </xf>
    <xf numFmtId="3" fontId="16" fillId="4" borderId="7" xfId="0" applyNumberFormat="1" applyFont="1" applyFill="1" applyBorder="1" applyAlignment="1">
      <alignment vertical="center"/>
    </xf>
    <xf numFmtId="0" fontId="16" fillId="4" borderId="7" xfId="0" applyFont="1" applyFill="1" applyBorder="1" applyAlignment="1">
      <alignment vertical="center" wrapText="1"/>
    </xf>
    <xf numFmtId="0" fontId="88" fillId="4" borderId="51" xfId="0" applyFont="1" applyFill="1" applyBorder="1" applyAlignment="1">
      <alignment horizontal="center" vertical="center"/>
    </xf>
    <xf numFmtId="0" fontId="16" fillId="4" borderId="51" xfId="0" applyFont="1" applyFill="1" applyBorder="1" applyAlignment="1">
      <alignment vertical="center"/>
    </xf>
    <xf numFmtId="0" fontId="16" fillId="4" borderId="51" xfId="0" applyFont="1" applyFill="1" applyBorder="1" applyAlignment="1">
      <alignment vertical="center" wrapText="1"/>
    </xf>
    <xf numFmtId="3" fontId="16" fillId="4" borderId="51" xfId="0" applyNumberFormat="1" applyFont="1" applyFill="1" applyBorder="1" applyAlignment="1">
      <alignment horizontal="center" vertical="center"/>
    </xf>
    <xf numFmtId="3" fontId="16" fillId="4" borderId="51" xfId="0" applyNumberFormat="1" applyFont="1" applyFill="1" applyBorder="1" applyAlignment="1">
      <alignment vertical="center"/>
    </xf>
    <xf numFmtId="202" fontId="88" fillId="4" borderId="0" xfId="0" applyNumberFormat="1" applyFont="1" applyFill="1" applyBorder="1" applyAlignment="1">
      <alignment horizontal="center" vertical="center"/>
    </xf>
    <xf numFmtId="202" fontId="16" fillId="4" borderId="51" xfId="408" applyNumberFormat="1" applyFont="1" applyFill="1" applyBorder="1" applyAlignment="1">
      <alignment horizontal="center" vertical="center"/>
    </xf>
    <xf numFmtId="202" fontId="16" fillId="4" borderId="25" xfId="408" applyNumberFormat="1" applyFont="1" applyFill="1" applyBorder="1" applyAlignment="1">
      <alignment horizontal="center" vertical="center"/>
    </xf>
    <xf numFmtId="0" fontId="76" fillId="4" borderId="0" xfId="0" applyFont="1" applyFill="1" applyAlignment="1">
      <alignment vertical="center"/>
    </xf>
    <xf numFmtId="3" fontId="76" fillId="4" borderId="0" xfId="0" applyNumberFormat="1" applyFont="1" applyFill="1" applyAlignment="1">
      <alignment vertical="center"/>
    </xf>
    <xf numFmtId="202" fontId="16" fillId="0" borderId="0" xfId="0" applyNumberFormat="1" applyFont="1" applyFill="1" applyAlignment="1">
      <alignment vertical="center"/>
    </xf>
    <xf numFmtId="3" fontId="16" fillId="0" borderId="0" xfId="0" applyNumberFormat="1" applyFont="1" applyFill="1" applyBorder="1" applyAlignment="1">
      <alignment vertical="center"/>
    </xf>
    <xf numFmtId="49" fontId="87" fillId="4" borderId="0" xfId="0" applyNumberFormat="1" applyFont="1" applyFill="1" applyBorder="1" applyAlignment="1">
      <alignment horizontal="center" vertical="center"/>
    </xf>
    <xf numFmtId="202" fontId="88" fillId="4" borderId="0" xfId="0" applyNumberFormat="1" applyFont="1" applyFill="1" applyBorder="1" applyAlignment="1">
      <alignment horizontal="center" vertical="center" wrapText="1" shrinkToFit="1"/>
    </xf>
    <xf numFmtId="0" fontId="90" fillId="4" borderId="0" xfId="0" applyFont="1" applyFill="1" applyAlignment="1">
      <alignment vertical="center"/>
    </xf>
    <xf numFmtId="202" fontId="88" fillId="4" borderId="1" xfId="408" applyNumberFormat="1" applyFont="1" applyFill="1" applyBorder="1" applyAlignment="1">
      <alignment horizontal="center" vertical="center" wrapText="1"/>
    </xf>
    <xf numFmtId="205" fontId="88" fillId="4" borderId="0" xfId="0" applyNumberFormat="1" applyFont="1" applyFill="1" applyBorder="1" applyAlignment="1">
      <alignment horizontal="center" vertical="center"/>
    </xf>
    <xf numFmtId="205" fontId="93" fillId="4" borderId="0" xfId="0" applyNumberFormat="1" applyFont="1" applyFill="1" applyBorder="1" applyAlignment="1">
      <alignment horizontal="center" vertical="center"/>
    </xf>
    <xf numFmtId="205" fontId="16" fillId="4" borderId="0" xfId="0" applyNumberFormat="1" applyFont="1" applyFill="1" applyBorder="1" applyAlignment="1">
      <alignment horizontal="center" vertical="center"/>
    </xf>
    <xf numFmtId="202" fontId="93" fillId="4" borderId="0" xfId="0" applyNumberFormat="1" applyFont="1" applyFill="1" applyBorder="1" applyAlignment="1">
      <alignment horizontal="center" vertical="center"/>
    </xf>
    <xf numFmtId="0" fontId="88" fillId="4" borderId="0" xfId="0" applyFont="1" applyFill="1" applyBorder="1" applyAlignment="1">
      <alignment vertical="center"/>
    </xf>
    <xf numFmtId="3" fontId="16" fillId="4" borderId="0" xfId="0" applyNumberFormat="1" applyFont="1" applyFill="1" applyBorder="1" applyAlignment="1">
      <alignment vertical="center"/>
    </xf>
    <xf numFmtId="0" fontId="94" fillId="4" borderId="0" xfId="0" applyFont="1" applyFill="1" applyAlignment="1">
      <alignment vertical="center"/>
    </xf>
    <xf numFmtId="202" fontId="76" fillId="0" borderId="25" xfId="0" applyNumberFormat="1" applyFont="1" applyFill="1" applyBorder="1" applyAlignment="1">
      <alignment horizontal="center" vertical="center"/>
    </xf>
    <xf numFmtId="49" fontId="98" fillId="0" borderId="25" xfId="0" applyNumberFormat="1" applyFont="1" applyFill="1" applyBorder="1" applyAlignment="1">
      <alignment horizontal="left" vertical="center" wrapText="1"/>
    </xf>
    <xf numFmtId="202" fontId="94" fillId="0" borderId="25" xfId="408" applyNumberFormat="1" applyFont="1" applyFill="1" applyBorder="1" applyAlignment="1">
      <alignment horizontal="center" vertical="center"/>
    </xf>
    <xf numFmtId="0" fontId="89" fillId="0" borderId="25" xfId="0" applyFont="1" applyFill="1" applyBorder="1" applyAlignment="1">
      <alignment vertical="center" wrapText="1"/>
    </xf>
    <xf numFmtId="168" fontId="89" fillId="0" borderId="51" xfId="408" applyNumberFormat="1" applyFont="1" applyFill="1" applyBorder="1" applyAlignment="1">
      <alignment vertical="center" wrapText="1"/>
    </xf>
    <xf numFmtId="3" fontId="89" fillId="0" borderId="51" xfId="408" applyNumberFormat="1" applyFont="1" applyFill="1" applyBorder="1" applyAlignment="1">
      <alignment vertical="center" wrapText="1"/>
    </xf>
    <xf numFmtId="0" fontId="0" fillId="0" borderId="25" xfId="0" applyFont="1" applyFill="1" applyBorder="1" applyAlignment="1">
      <alignment/>
    </xf>
    <xf numFmtId="0" fontId="88" fillId="0" borderId="51" xfId="0" applyFont="1" applyFill="1" applyBorder="1" applyAlignment="1">
      <alignment vertical="center" wrapText="1" shrinkToFit="1"/>
    </xf>
    <xf numFmtId="43" fontId="16" fillId="0" borderId="25" xfId="0" applyNumberFormat="1" applyFont="1" applyFill="1" applyBorder="1" applyAlignment="1">
      <alignment vertical="center"/>
    </xf>
    <xf numFmtId="0" fontId="88" fillId="0" borderId="1" xfId="0" applyFont="1" applyFill="1" applyBorder="1" applyAlignment="1">
      <alignment horizontal="center" vertical="center"/>
    </xf>
    <xf numFmtId="0" fontId="16" fillId="0" borderId="1" xfId="0" applyFont="1" applyFill="1" applyBorder="1" applyAlignment="1">
      <alignment vertical="center"/>
    </xf>
    <xf numFmtId="3" fontId="16" fillId="0" borderId="1" xfId="0" applyNumberFormat="1" applyFont="1" applyFill="1" applyBorder="1" applyAlignment="1">
      <alignment horizontal="center" vertical="center"/>
    </xf>
    <xf numFmtId="0" fontId="88" fillId="0" borderId="52" xfId="0" applyFont="1" applyFill="1" applyBorder="1" applyAlignment="1">
      <alignment horizontal="center" vertical="center"/>
    </xf>
    <xf numFmtId="0" fontId="89" fillId="0" borderId="52" xfId="0" applyFont="1" applyFill="1" applyBorder="1" applyAlignment="1">
      <alignment horizontal="left" vertical="center" wrapText="1" shrinkToFit="1"/>
    </xf>
    <xf numFmtId="0" fontId="89" fillId="0" borderId="52" xfId="0" applyFont="1" applyFill="1" applyBorder="1" applyAlignment="1">
      <alignment horizontal="center" vertical="center" wrapText="1" shrinkToFit="1"/>
    </xf>
    <xf numFmtId="3" fontId="89" fillId="0" borderId="52" xfId="0" applyNumberFormat="1" applyFont="1" applyFill="1" applyBorder="1" applyAlignment="1">
      <alignment horizontal="center" vertical="center" wrapText="1" shrinkToFit="1"/>
    </xf>
    <xf numFmtId="0" fontId="88" fillId="0" borderId="15" xfId="0" applyFont="1" applyFill="1" applyBorder="1" applyAlignment="1">
      <alignment horizontal="center" vertical="center"/>
    </xf>
    <xf numFmtId="0" fontId="16" fillId="0" borderId="15" xfId="0" applyFont="1" applyFill="1" applyBorder="1" applyAlignment="1">
      <alignment vertical="center"/>
    </xf>
    <xf numFmtId="202" fontId="88" fillId="0" borderId="1" xfId="408" applyNumberFormat="1" applyFont="1" applyFill="1" applyBorder="1" applyAlignment="1">
      <alignment horizontal="center" vertical="center"/>
    </xf>
    <xf numFmtId="3" fontId="88" fillId="0" borderId="1" xfId="408" applyNumberFormat="1" applyFont="1" applyFill="1" applyBorder="1" applyAlignment="1">
      <alignment horizontal="center" vertical="center"/>
    </xf>
    <xf numFmtId="0" fontId="89" fillId="0" borderId="15" xfId="0" applyFont="1" applyFill="1" applyBorder="1" applyAlignment="1">
      <alignment horizontal="left" vertical="center" wrapText="1" shrinkToFit="1"/>
    </xf>
    <xf numFmtId="0" fontId="89" fillId="0" borderId="15" xfId="0" applyFont="1" applyFill="1" applyBorder="1" applyAlignment="1">
      <alignment horizontal="center" vertical="center" wrapText="1" shrinkToFit="1"/>
    </xf>
    <xf numFmtId="3" fontId="89" fillId="0" borderId="15" xfId="0" applyNumberFormat="1" applyFont="1" applyFill="1" applyBorder="1" applyAlignment="1">
      <alignment horizontal="center" vertical="center" wrapText="1" shrinkToFit="1"/>
    </xf>
    <xf numFmtId="0" fontId="16" fillId="0" borderId="52" xfId="0" applyFont="1" applyFill="1" applyBorder="1" applyAlignment="1">
      <alignment vertical="center" wrapText="1"/>
    </xf>
    <xf numFmtId="0" fontId="16" fillId="0" borderId="52" xfId="0" applyFont="1" applyFill="1" applyBorder="1" applyAlignment="1">
      <alignment horizontal="center" vertical="center"/>
    </xf>
    <xf numFmtId="3" fontId="16" fillId="0" borderId="52" xfId="0" applyNumberFormat="1" applyFont="1" applyFill="1" applyBorder="1" applyAlignment="1">
      <alignment vertical="center"/>
    </xf>
    <xf numFmtId="0" fontId="16" fillId="0" borderId="52" xfId="0" applyFont="1" applyFill="1" applyBorder="1" applyAlignment="1">
      <alignment vertical="center"/>
    </xf>
    <xf numFmtId="3" fontId="16" fillId="0" borderId="52" xfId="0" applyNumberFormat="1" applyFont="1" applyFill="1" applyBorder="1" applyAlignment="1">
      <alignment horizontal="center" vertical="center"/>
    </xf>
    <xf numFmtId="0" fontId="88" fillId="0" borderId="15" xfId="0" applyFont="1" applyFill="1" applyBorder="1" applyAlignment="1">
      <alignment horizontal="left" vertical="center"/>
    </xf>
    <xf numFmtId="3" fontId="88" fillId="0" borderId="15" xfId="0" applyNumberFormat="1" applyFont="1" applyFill="1" applyBorder="1" applyAlignment="1">
      <alignment horizontal="center" vertical="center"/>
    </xf>
    <xf numFmtId="0" fontId="16" fillId="0" borderId="15" xfId="0" applyFont="1" applyFill="1" applyBorder="1" applyAlignment="1">
      <alignment vertical="center" wrapText="1"/>
    </xf>
    <xf numFmtId="0" fontId="16" fillId="0" borderId="15" xfId="0" applyFont="1" applyFill="1" applyBorder="1" applyAlignment="1">
      <alignment horizontal="center" vertical="center"/>
    </xf>
    <xf numFmtId="3" fontId="16" fillId="0" borderId="15" xfId="0" applyNumberFormat="1" applyFont="1" applyFill="1" applyBorder="1" applyAlignment="1">
      <alignment vertical="center"/>
    </xf>
    <xf numFmtId="3" fontId="16" fillId="0" borderId="15" xfId="0" applyNumberFormat="1" applyFont="1" applyFill="1" applyBorder="1" applyAlignment="1">
      <alignment horizontal="center" vertical="center"/>
    </xf>
    <xf numFmtId="0" fontId="100" fillId="0" borderId="52" xfId="0" applyFont="1" applyFill="1" applyBorder="1" applyAlignment="1">
      <alignment vertical="center" wrapText="1"/>
    </xf>
    <xf numFmtId="0" fontId="16" fillId="0" borderId="52" xfId="0" applyFont="1" applyFill="1" applyBorder="1" applyAlignment="1">
      <alignment horizontal="center" vertical="center" wrapText="1"/>
    </xf>
    <xf numFmtId="202" fontId="16" fillId="0" borderId="52" xfId="408" applyNumberFormat="1" applyFont="1" applyFill="1" applyBorder="1" applyAlignment="1">
      <alignment horizontal="center" vertical="center"/>
    </xf>
    <xf numFmtId="3" fontId="16" fillId="0" borderId="52" xfId="408" applyNumberFormat="1" applyFont="1" applyFill="1" applyBorder="1" applyAlignment="1">
      <alignment horizontal="center" vertical="center"/>
    </xf>
    <xf numFmtId="202" fontId="16" fillId="0" borderId="52" xfId="0" applyNumberFormat="1" applyFont="1" applyFill="1" applyBorder="1" applyAlignment="1">
      <alignment horizontal="center" vertical="center"/>
    </xf>
    <xf numFmtId="0" fontId="88" fillId="0" borderId="13" xfId="0" applyFont="1" applyFill="1" applyBorder="1" applyAlignment="1">
      <alignment horizontal="center" vertical="center"/>
    </xf>
    <xf numFmtId="0" fontId="16" fillId="0" borderId="13" xfId="0" applyFont="1" applyFill="1" applyBorder="1" applyAlignment="1">
      <alignment vertical="center" wrapText="1"/>
    </xf>
    <xf numFmtId="0" fontId="16" fillId="0" borderId="13" xfId="0" applyFont="1" applyFill="1" applyBorder="1" applyAlignment="1">
      <alignment vertical="center"/>
    </xf>
    <xf numFmtId="0" fontId="16" fillId="0" borderId="13" xfId="0" applyFont="1" applyFill="1" applyBorder="1" applyAlignment="1">
      <alignment horizontal="center" vertical="center"/>
    </xf>
    <xf numFmtId="3" fontId="16" fillId="0" borderId="13" xfId="0" applyNumberFormat="1" applyFont="1" applyFill="1" applyBorder="1" applyAlignment="1">
      <alignment vertical="center"/>
    </xf>
    <xf numFmtId="3" fontId="16" fillId="0" borderId="13" xfId="0" applyNumberFormat="1" applyFont="1" applyFill="1" applyBorder="1" applyAlignment="1">
      <alignment horizontal="center" vertical="center"/>
    </xf>
    <xf numFmtId="0" fontId="93" fillId="0" borderId="15" xfId="0" applyFont="1" applyFill="1" applyBorder="1" applyAlignment="1">
      <alignment horizontal="center" vertical="center"/>
    </xf>
    <xf numFmtId="0" fontId="88" fillId="0" borderId="1" xfId="0" applyFont="1" applyFill="1" applyBorder="1" applyAlignment="1">
      <alignment horizontal="left" vertical="center" wrapText="1"/>
    </xf>
    <xf numFmtId="202" fontId="88" fillId="0" borderId="1" xfId="0" applyNumberFormat="1" applyFont="1" applyFill="1" applyBorder="1" applyAlignment="1">
      <alignment horizontal="center" vertical="center"/>
    </xf>
    <xf numFmtId="49" fontId="16" fillId="0" borderId="52" xfId="0" applyNumberFormat="1" applyFont="1" applyFill="1" applyBorder="1" applyAlignment="1">
      <alignment horizontal="left" vertical="center" wrapText="1" shrinkToFit="1"/>
    </xf>
    <xf numFmtId="0" fontId="48" fillId="0" borderId="52" xfId="0" applyFont="1" applyFill="1" applyBorder="1" applyAlignment="1">
      <alignment horizontal="center" vertical="center" wrapText="1"/>
    </xf>
    <xf numFmtId="202" fontId="76" fillId="0" borderId="13" xfId="408" applyNumberFormat="1" applyFont="1" applyFill="1" applyBorder="1" applyAlignment="1">
      <alignment horizontal="center" vertical="center"/>
    </xf>
    <xf numFmtId="3" fontId="16" fillId="0" borderId="13" xfId="408" applyNumberFormat="1" applyFont="1" applyFill="1" applyBorder="1" applyAlignment="1">
      <alignment horizontal="center" vertical="center"/>
    </xf>
    <xf numFmtId="202" fontId="76" fillId="0" borderId="13" xfId="0" applyNumberFormat="1" applyFont="1" applyFill="1" applyBorder="1" applyAlignment="1">
      <alignment horizontal="center" vertical="center"/>
    </xf>
    <xf numFmtId="0" fontId="0" fillId="0" borderId="52" xfId="0" applyFont="1" applyFill="1" applyBorder="1" applyAlignment="1">
      <alignment horizontal="left" vertical="center"/>
    </xf>
    <xf numFmtId="0" fontId="0" fillId="0" borderId="52" xfId="0" applyFont="1" applyFill="1" applyBorder="1" applyAlignment="1">
      <alignment horizontal="left" vertical="center" wrapText="1"/>
    </xf>
    <xf numFmtId="3" fontId="90" fillId="0" borderId="52" xfId="0" applyNumberFormat="1" applyFont="1" applyFill="1" applyBorder="1" applyAlignment="1">
      <alignment horizontal="center" vertical="center" wrapText="1" shrinkToFit="1"/>
    </xf>
    <xf numFmtId="0" fontId="90" fillId="0" borderId="52" xfId="0" applyFont="1" applyFill="1" applyBorder="1" applyAlignment="1">
      <alignment vertical="center"/>
    </xf>
    <xf numFmtId="3" fontId="90" fillId="0" borderId="52" xfId="0" applyNumberFormat="1" applyFont="1" applyFill="1" applyBorder="1" applyAlignment="1">
      <alignment vertical="center"/>
    </xf>
    <xf numFmtId="3" fontId="89" fillId="0" borderId="52" xfId="0" applyNumberFormat="1" applyFont="1" applyFill="1" applyBorder="1" applyAlignment="1">
      <alignment vertical="center" wrapText="1"/>
    </xf>
    <xf numFmtId="0" fontId="16" fillId="0" borderId="15" xfId="0" applyFont="1" applyFill="1" applyBorder="1" applyAlignment="1">
      <alignment horizontal="left" vertical="center" wrapText="1"/>
    </xf>
    <xf numFmtId="0" fontId="48" fillId="0" borderId="15" xfId="0" applyFont="1" applyFill="1" applyBorder="1" applyAlignment="1">
      <alignment horizontal="center" vertical="center" wrapText="1"/>
    </xf>
    <xf numFmtId="202" fontId="16" fillId="0" borderId="15" xfId="408" applyNumberFormat="1" applyFont="1" applyFill="1" applyBorder="1" applyAlignment="1">
      <alignment horizontal="center" vertical="center"/>
    </xf>
    <xf numFmtId="3" fontId="16" fillId="0" borderId="15" xfId="408" applyNumberFormat="1" applyFont="1" applyFill="1" applyBorder="1" applyAlignment="1">
      <alignment horizontal="center" vertical="center"/>
    </xf>
    <xf numFmtId="202" fontId="16" fillId="0" borderId="15" xfId="0" applyNumberFormat="1" applyFont="1" applyFill="1" applyBorder="1" applyAlignment="1">
      <alignment horizontal="center" vertical="center"/>
    </xf>
    <xf numFmtId="0" fontId="90" fillId="0" borderId="15" xfId="0" applyFont="1" applyFill="1" applyBorder="1" applyAlignment="1">
      <alignment horizontal="center" vertical="center"/>
    </xf>
    <xf numFmtId="0" fontId="90" fillId="0" borderId="1" xfId="0" applyFont="1" applyFill="1" applyBorder="1" applyAlignment="1">
      <alignment horizontal="center" vertical="center"/>
    </xf>
    <xf numFmtId="0" fontId="90" fillId="0" borderId="52" xfId="0" applyFont="1" applyFill="1" applyBorder="1" applyAlignment="1">
      <alignment horizontal="center" vertical="center"/>
    </xf>
    <xf numFmtId="0" fontId="89" fillId="0" borderId="52" xfId="0" applyFont="1" applyFill="1" applyBorder="1" applyAlignment="1">
      <alignment horizontal="left" vertical="center" wrapText="1"/>
    </xf>
    <xf numFmtId="0" fontId="89" fillId="0" borderId="52" xfId="0" applyFont="1" applyFill="1" applyBorder="1" applyAlignment="1">
      <alignment horizontal="center" vertical="center" wrapText="1"/>
    </xf>
    <xf numFmtId="3" fontId="89" fillId="0" borderId="52" xfId="0" applyNumberFormat="1" applyFont="1" applyFill="1" applyBorder="1" applyAlignment="1">
      <alignment horizontal="center" vertical="center" wrapText="1"/>
    </xf>
    <xf numFmtId="3" fontId="89" fillId="0" borderId="52" xfId="408" applyNumberFormat="1" applyFont="1" applyFill="1" applyBorder="1" applyAlignment="1">
      <alignment vertical="center" wrapText="1"/>
    </xf>
    <xf numFmtId="3" fontId="89" fillId="0" borderId="52" xfId="0" applyNumberFormat="1" applyFont="1" applyFill="1" applyBorder="1" applyAlignment="1">
      <alignment vertical="center"/>
    </xf>
    <xf numFmtId="0" fontId="89" fillId="0" borderId="15" xfId="0" applyFont="1" applyFill="1" applyBorder="1" applyAlignment="1">
      <alignment vertical="center" wrapText="1"/>
    </xf>
    <xf numFmtId="0" fontId="16" fillId="0" borderId="15" xfId="0" applyFont="1" applyFill="1" applyBorder="1" applyAlignment="1">
      <alignment horizontal="center" vertical="center" wrapText="1"/>
    </xf>
    <xf numFmtId="0" fontId="89" fillId="0" borderId="15" xfId="0" applyFont="1" applyFill="1" applyBorder="1" applyAlignment="1">
      <alignment horizontal="center" vertical="center" wrapText="1"/>
    </xf>
    <xf numFmtId="3" fontId="90" fillId="0" borderId="15" xfId="0" applyNumberFormat="1" applyFont="1" applyFill="1" applyBorder="1" applyAlignment="1">
      <alignment horizontal="center" vertical="center" wrapText="1" shrinkToFit="1"/>
    </xf>
    <xf numFmtId="0" fontId="90" fillId="0" borderId="15" xfId="0" applyFont="1" applyFill="1" applyBorder="1" applyAlignment="1">
      <alignment vertical="center"/>
    </xf>
    <xf numFmtId="3" fontId="89" fillId="0" borderId="15" xfId="0" applyNumberFormat="1" applyFont="1" applyFill="1" applyBorder="1" applyAlignment="1">
      <alignment horizontal="center" vertical="center" wrapText="1"/>
    </xf>
    <xf numFmtId="3" fontId="89" fillId="0" borderId="15" xfId="0" applyNumberFormat="1" applyFont="1" applyFill="1" applyBorder="1" applyAlignment="1">
      <alignment vertical="center" wrapText="1"/>
    </xf>
    <xf numFmtId="3" fontId="89" fillId="0" borderId="15" xfId="0" applyNumberFormat="1" applyFont="1" applyFill="1" applyBorder="1" applyAlignment="1">
      <alignment vertical="center"/>
    </xf>
    <xf numFmtId="0" fontId="92" fillId="0" borderId="1" xfId="0" applyFont="1" applyFill="1" applyBorder="1" applyAlignment="1">
      <alignment horizontal="center" vertical="center"/>
    </xf>
    <xf numFmtId="3" fontId="89" fillId="0" borderId="52" xfId="408" applyNumberFormat="1" applyFont="1" applyFill="1" applyBorder="1" applyAlignment="1">
      <alignment vertical="center"/>
    </xf>
    <xf numFmtId="168" fontId="89" fillId="0" borderId="52" xfId="408" applyNumberFormat="1" applyFont="1" applyFill="1" applyBorder="1" applyAlignment="1">
      <alignment vertical="center"/>
    </xf>
    <xf numFmtId="3" fontId="90" fillId="0" borderId="15" xfId="0" applyNumberFormat="1" applyFont="1" applyFill="1" applyBorder="1" applyAlignment="1">
      <alignment vertical="center"/>
    </xf>
    <xf numFmtId="0" fontId="89" fillId="0" borderId="15" xfId="0" applyFont="1" applyFill="1" applyBorder="1" applyAlignment="1">
      <alignment horizontal="left" vertical="center" wrapText="1"/>
    </xf>
    <xf numFmtId="0" fontId="90" fillId="0" borderId="36" xfId="0" applyFont="1" applyFill="1" applyBorder="1" applyAlignment="1">
      <alignment horizontal="center" vertical="center"/>
    </xf>
    <xf numFmtId="0" fontId="90" fillId="0" borderId="36" xfId="0" applyFont="1" applyFill="1" applyBorder="1" applyAlignment="1">
      <alignment horizontal="left" vertical="center" wrapText="1"/>
    </xf>
    <xf numFmtId="0" fontId="90" fillId="0" borderId="36" xfId="0" applyFont="1" applyFill="1" applyBorder="1" applyAlignment="1">
      <alignment horizontal="center" vertical="center" wrapText="1"/>
    </xf>
    <xf numFmtId="3" fontId="90" fillId="0" borderId="36" xfId="0" applyNumberFormat="1" applyFont="1" applyFill="1" applyBorder="1" applyAlignment="1">
      <alignment vertical="center" wrapText="1" shrinkToFit="1"/>
    </xf>
    <xf numFmtId="0" fontId="90" fillId="0" borderId="36" xfId="0" applyFont="1" applyFill="1" applyBorder="1" applyAlignment="1">
      <alignment vertical="center"/>
    </xf>
    <xf numFmtId="3" fontId="90" fillId="0" borderId="36" xfId="0" applyNumberFormat="1" applyFont="1" applyFill="1" applyBorder="1" applyAlignment="1">
      <alignment horizontal="center" vertical="center"/>
    </xf>
    <xf numFmtId="3" fontId="90" fillId="0" borderId="36" xfId="0" applyNumberFormat="1" applyFont="1" applyFill="1" applyBorder="1" applyAlignment="1">
      <alignment vertical="center"/>
    </xf>
    <xf numFmtId="0" fontId="92" fillId="0" borderId="15" xfId="0" applyFont="1" applyFill="1" applyBorder="1" applyAlignment="1">
      <alignment horizontal="center" vertical="center"/>
    </xf>
    <xf numFmtId="202" fontId="16" fillId="0" borderId="0" xfId="0" applyNumberFormat="1" applyFont="1" applyFill="1" applyBorder="1" applyAlignment="1">
      <alignment horizontal="center" vertical="center" wrapText="1"/>
    </xf>
    <xf numFmtId="0" fontId="88" fillId="0" borderId="25" xfId="0" applyFont="1" applyFill="1" applyBorder="1" applyAlignment="1">
      <alignment vertical="center" wrapText="1"/>
    </xf>
    <xf numFmtId="202" fontId="16" fillId="0" borderId="25" xfId="408" applyNumberFormat="1" applyFont="1" applyFill="1" applyBorder="1" applyAlignment="1">
      <alignment horizontal="center" vertical="center" wrapText="1"/>
    </xf>
    <xf numFmtId="202" fontId="16" fillId="0" borderId="25" xfId="0" applyNumberFormat="1" applyFont="1" applyFill="1" applyBorder="1" applyAlignment="1">
      <alignment horizontal="center" vertical="center" wrapText="1"/>
    </xf>
    <xf numFmtId="168" fontId="16" fillId="0" borderId="7" xfId="408" applyNumberFormat="1" applyFont="1" applyFill="1" applyBorder="1" applyAlignment="1">
      <alignment horizontal="left" vertical="center" wrapText="1"/>
    </xf>
    <xf numFmtId="168" fontId="16" fillId="0" borderId="7" xfId="408" applyNumberFormat="1" applyFont="1" applyFill="1" applyBorder="1" applyAlignment="1">
      <alignment vertical="center"/>
    </xf>
    <xf numFmtId="202" fontId="16" fillId="0" borderId="0" xfId="408" applyNumberFormat="1" applyFont="1" applyFill="1" applyBorder="1" applyAlignment="1">
      <alignment horizontal="center" vertical="center"/>
    </xf>
    <xf numFmtId="168" fontId="16" fillId="0" borderId="7" xfId="408" applyNumberFormat="1" applyFont="1" applyFill="1" applyBorder="1" applyAlignment="1">
      <alignment vertical="center" wrapText="1"/>
    </xf>
    <xf numFmtId="201" fontId="16" fillId="0" borderId="7" xfId="408" applyNumberFormat="1" applyFont="1" applyFill="1" applyBorder="1" applyAlignment="1">
      <alignment vertical="center"/>
    </xf>
    <xf numFmtId="0" fontId="88" fillId="0" borderId="7" xfId="0" applyFont="1" applyFill="1" applyBorder="1" applyAlignment="1">
      <alignment vertical="center" wrapText="1"/>
    </xf>
    <xf numFmtId="168" fontId="88" fillId="0" borderId="7" xfId="408" applyNumberFormat="1" applyFont="1" applyFill="1" applyBorder="1" applyAlignment="1">
      <alignment vertical="center"/>
    </xf>
    <xf numFmtId="168" fontId="88" fillId="0" borderId="7" xfId="408" applyNumberFormat="1" applyFont="1" applyFill="1" applyBorder="1" applyAlignment="1">
      <alignment horizontal="center" vertical="center"/>
    </xf>
    <xf numFmtId="202" fontId="88" fillId="0" borderId="0" xfId="408" applyNumberFormat="1" applyFont="1" applyFill="1" applyBorder="1" applyAlignment="1">
      <alignment horizontal="center" vertical="center"/>
    </xf>
    <xf numFmtId="168" fontId="75" fillId="0" borderId="0" xfId="408" applyNumberFormat="1" applyFont="1" applyAlignment="1">
      <alignment horizontal="center" vertical="center" wrapText="1"/>
    </xf>
    <xf numFmtId="202" fontId="16" fillId="0" borderId="0" xfId="0" applyNumberFormat="1"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202" fontId="100" fillId="0" borderId="0" xfId="408" applyNumberFormat="1" applyFont="1" applyFill="1" applyBorder="1" applyAlignment="1">
      <alignment horizontal="center" vertical="center" wrapText="1"/>
    </xf>
    <xf numFmtId="3" fontId="76" fillId="0" borderId="0" xfId="0" applyNumberFormat="1" applyFont="1" applyFill="1" applyBorder="1" applyAlignment="1">
      <alignment horizontal="center" vertical="center" wrapText="1"/>
    </xf>
    <xf numFmtId="0" fontId="86" fillId="0" borderId="0" xfId="0" applyFont="1" applyFill="1" applyBorder="1" applyAlignment="1">
      <alignment horizontal="center" vertical="center"/>
    </xf>
    <xf numFmtId="49" fontId="87" fillId="0" borderId="0" xfId="0" applyNumberFormat="1" applyFont="1" applyFill="1" applyBorder="1" applyAlignment="1">
      <alignment horizontal="center" vertical="center"/>
    </xf>
    <xf numFmtId="49" fontId="86" fillId="0" borderId="1" xfId="0" applyNumberFormat="1" applyFont="1" applyFill="1" applyBorder="1" applyAlignment="1">
      <alignment horizontal="left" vertical="center"/>
    </xf>
    <xf numFmtId="3" fontId="16" fillId="0" borderId="11"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0" fontId="92" fillId="0" borderId="15" xfId="0" applyFont="1" applyFill="1" applyBorder="1" applyAlignment="1">
      <alignment horizontal="left" vertical="center" wrapText="1"/>
    </xf>
    <xf numFmtId="49" fontId="88" fillId="0" borderId="1" xfId="0" applyNumberFormat="1" applyFont="1" applyFill="1" applyBorder="1" applyAlignment="1">
      <alignment horizontal="left" vertical="center" wrapText="1" shrinkToFit="1"/>
    </xf>
    <xf numFmtId="0" fontId="88" fillId="0" borderId="53" xfId="0" applyFont="1" applyFill="1" applyBorder="1" applyAlignment="1">
      <alignment horizontal="center" vertical="center"/>
    </xf>
    <xf numFmtId="0" fontId="88" fillId="0" borderId="54" xfId="0" applyFont="1" applyFill="1" applyBorder="1" applyAlignment="1">
      <alignment horizontal="center" vertical="center"/>
    </xf>
    <xf numFmtId="0" fontId="88" fillId="0" borderId="50" xfId="0" applyFont="1" applyFill="1" applyBorder="1" applyAlignment="1">
      <alignment horizontal="center" vertical="center"/>
    </xf>
    <xf numFmtId="0" fontId="98" fillId="0" borderId="7" xfId="0" applyFont="1" applyFill="1" applyBorder="1" applyAlignment="1">
      <alignment horizontal="left" vertical="center" wrapText="1"/>
    </xf>
    <xf numFmtId="0" fontId="93" fillId="0" borderId="7" xfId="0" applyFont="1" applyFill="1" applyBorder="1" applyAlignment="1">
      <alignment horizontal="left" vertical="center" wrapText="1"/>
    </xf>
    <xf numFmtId="0" fontId="88" fillId="0" borderId="1" xfId="0" applyFont="1" applyFill="1" applyBorder="1" applyAlignment="1">
      <alignment horizontal="left" vertical="center" wrapText="1"/>
    </xf>
    <xf numFmtId="0" fontId="96" fillId="0" borderId="25" xfId="0" applyFont="1" applyFill="1" applyBorder="1" applyAlignment="1">
      <alignment horizontal="left" vertical="center" wrapText="1" shrinkToFit="1"/>
    </xf>
    <xf numFmtId="0" fontId="88" fillId="0" borderId="20" xfId="0" applyFont="1" applyFill="1" applyBorder="1" applyAlignment="1">
      <alignment horizontal="left" vertical="center"/>
    </xf>
    <xf numFmtId="0" fontId="88" fillId="0" borderId="17" xfId="0" applyFont="1" applyFill="1" applyBorder="1" applyAlignment="1">
      <alignment horizontal="left" vertical="center"/>
    </xf>
    <xf numFmtId="0" fontId="88" fillId="0" borderId="42" xfId="0" applyFont="1" applyFill="1" applyBorder="1" applyAlignment="1">
      <alignment horizontal="left" vertical="center"/>
    </xf>
    <xf numFmtId="0" fontId="89" fillId="0" borderId="7" xfId="0" applyFont="1" applyFill="1" applyBorder="1" applyAlignment="1">
      <alignment horizontal="left" vertical="center" wrapText="1" shrinkToFit="1"/>
    </xf>
    <xf numFmtId="0" fontId="88" fillId="4" borderId="25" xfId="0" applyFont="1" applyFill="1" applyBorder="1" applyAlignment="1">
      <alignment horizontal="left" vertical="center"/>
    </xf>
    <xf numFmtId="0" fontId="89" fillId="0" borderId="52" xfId="0" applyFont="1" applyFill="1" applyBorder="1" applyAlignment="1">
      <alignment horizontal="left" vertical="center" wrapText="1" shrinkToFit="1"/>
    </xf>
    <xf numFmtId="0" fontId="92" fillId="0" borderId="1" xfId="0" applyFont="1" applyFill="1" applyBorder="1" applyAlignment="1">
      <alignment horizontal="left" vertical="center" wrapText="1"/>
    </xf>
    <xf numFmtId="0" fontId="92" fillId="0" borderId="7" xfId="0" applyFont="1" applyFill="1" applyBorder="1" applyAlignment="1">
      <alignment horizontal="left" vertical="center" wrapText="1"/>
    </xf>
    <xf numFmtId="0" fontId="88" fillId="0" borderId="1" xfId="0" applyFont="1" applyFill="1" applyBorder="1" applyAlignment="1">
      <alignment horizontal="left" vertical="center"/>
    </xf>
    <xf numFmtId="0" fontId="93" fillId="0" borderId="15" xfId="0" applyFont="1" applyFill="1" applyBorder="1" applyAlignment="1">
      <alignment horizontal="left" vertical="center" wrapText="1"/>
    </xf>
    <xf numFmtId="49" fontId="88" fillId="0" borderId="9" xfId="0" applyNumberFormat="1" applyFont="1" applyFill="1" applyBorder="1" applyAlignment="1">
      <alignment horizontal="left" vertical="center" wrapText="1" shrinkToFit="1"/>
    </xf>
  </cellXfs>
  <cellStyles count="232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x0001_" xfId="15"/>
    <cellStyle name="          &#13;&#10;shell=progman.exe&#13;&#10;m" xfId="16"/>
    <cellStyle name="&#13;&#10;JournalTemplate=C:\COMFO\CTALK\JOURSTD.TPL&#13;&#10;LbStateAddress=3 3 0 251 1 89 2 311&#13;&#10;LbStateJou" xfId="17"/>
    <cellStyle name="#,##0" xfId="18"/>
    <cellStyle name="%" xfId="19"/>
    <cellStyle name="." xfId="20"/>
    <cellStyle name=".d©y" xfId="21"/>
    <cellStyle name="??" xfId="22"/>
    <cellStyle name="?? [0.00]_ Att. 1- Cover" xfId="23"/>
    <cellStyle name="?? [0]" xfId="24"/>
    <cellStyle name="?_x001D_??%U©÷u&amp;H©÷9_x0008_? s&#10;_x0007__x0001__x0001_" xfId="25"/>
    <cellStyle name="?_x001D_??%U©÷u&amp;H©÷9_x0008_? s&#10;_x0007__x0001__x0001_?_x0002_???????????????_x0001_(_x0002_u&#13;?????_x001F_????????_x0007_????????????????!???????????           ?????           ?????????&#13;C:\WINDOWS\country.sys&#13;??????????????????????????????????????????????????????????????????????????????????????????????" xfId="26"/>
    <cellStyle name="?_x001D_??%U²u&amp;H²9_x0008_? s&#10;_x0007__x0001__x0001_" xfId="27"/>
    <cellStyle name="???? [0.00]_      " xfId="28"/>
    <cellStyle name="??????" xfId="29"/>
    <cellStyle name="????_      " xfId="30"/>
    <cellStyle name="???[0]_?? DI" xfId="31"/>
    <cellStyle name="???_?? DI" xfId="32"/>
    <cellStyle name="??[0]_BRE" xfId="33"/>
    <cellStyle name="??_      " xfId="34"/>
    <cellStyle name="??_kc-elec system check list" xfId="35"/>
    <cellStyle name="??A? [0]_laroux_1_¸???™? " xfId="36"/>
    <cellStyle name="??A?_laroux_1_¸???™? " xfId="37"/>
    <cellStyle name="?¡±¢¥?_?¨ù??¢´¢¥_¢¬???¢â? " xfId="38"/>
    <cellStyle name="?”´?_?¼??¤´_¸???™? " xfId="39"/>
    <cellStyle name="?ðÇ%U?&amp;H?_x0008_?s&#10;_x0007__x0001__x0001_" xfId="40"/>
    <cellStyle name="?ðÇ%U?&amp;H?_x0008_?s&#10;_x0007__x0001__x0001_?_x0002_ÿÿÿÿÿÿÿÿÿÿÿÿÿÿÿ_x0001_(_x0002_?€????ÿÿÿÿ????_x0007_??????????????????????????           ?????           ?????????&#13;C:\WINDOWS\country.sys&#13;??????????????????????????????????????????????????????????????????????????????????????????????" xfId="41"/>
    <cellStyle name="?I?I?_x0001_??j?_x0008_?h_x0001__x000C__x000C__x0002__x0002__x000C_!Comma [0]_Chi phÝ kh¸c_B¶ng 1 (2)?G_x001D_Comma [0]_Chi phÝ kh¸c_B¶ng 2?G$Comma [0]_Ch" xfId="42"/>
    <cellStyle name="?曹%U?&amp;H?_x0008_?s&#10;_x0007__x0001__x0001_" xfId="43"/>
    <cellStyle name="[0]_Chi phÝ kh¸c_V" xfId="44"/>
    <cellStyle name="_(DT Moi) PTVLMN" xfId="45"/>
    <cellStyle name="_1 TONG HOP - CA NA" xfId="46"/>
    <cellStyle name="_Bang bieu" xfId="47"/>
    <cellStyle name="_Bang Chi tieu (2)" xfId="48"/>
    <cellStyle name="_Bang Chi tieu (2)?_x001C_Comma [0]_Chi phÝ kh¸c_Book1?!Comma [0]_Chi phÝ kh¸c_Liªn ChiÓu?b_x001E_Comma [0]_Chi" xfId="49"/>
    <cellStyle name="_Bao cao tai NPP PHAN DUNG 22-7" xfId="50"/>
    <cellStyle name="_BAO GIA NGAY 24-10-08 (co dam)" xfId="51"/>
    <cellStyle name="_bieu tong hop lai kh von 2011 gui phong TH-KTDN" xfId="52"/>
    <cellStyle name="_Book1" xfId="53"/>
    <cellStyle name="_Book1_1" xfId="54"/>
    <cellStyle name="_Book1_1_Book1" xfId="55"/>
    <cellStyle name="_Book1_1_KH Von 2012 gui BKH 1" xfId="56"/>
    <cellStyle name="_Book1_1_KH Von 2012 gui BKH 2" xfId="57"/>
    <cellStyle name="_Book1_1_Ra soat KH von 2011 (Huy-11-11-11)" xfId="58"/>
    <cellStyle name="_Book1_2" xfId="59"/>
    <cellStyle name="_Book1_2_Ke hoach 2010 (theo doi 11-8-2010)" xfId="60"/>
    <cellStyle name="_Book1_2_Ra soat KH von 2011 (Huy-11-11-11)" xfId="61"/>
    <cellStyle name="_Book1_Kh ql62 (2010) 11-09" xfId="62"/>
    <cellStyle name="_Book1_Ra soat KH von 2011 (Huy-11-11-11)" xfId="63"/>
    <cellStyle name="_C.cong+B.luong-Sanluong" xfId="64"/>
    <cellStyle name="_Chi tieu KH nam 2009" xfId="65"/>
    <cellStyle name="_Chuẩn bị đầu tư 2011 (sep Hung)" xfId="66"/>
    <cellStyle name="_Copy of KH PHAN BO VON ĐỐI ỨNG NAM 2011 (30 TY phuong án gop WB)" xfId="67"/>
    <cellStyle name="_DM 1" xfId="68"/>
    <cellStyle name="_DO-D1500-KHONG CO TRONG DT" xfId="69"/>
    <cellStyle name="_DT 1751 Muong Khoa" xfId="70"/>
    <cellStyle name="_DT Nam vai" xfId="71"/>
    <cellStyle name="_DT Nam vai_bieu ke hoach dau thau" xfId="72"/>
    <cellStyle name="_DT Nam vai_bieu ke hoach dau thau truong mam non SKH" xfId="73"/>
    <cellStyle name="_DT Nam vai_Book1" xfId="74"/>
    <cellStyle name="_DT Nam vai_DTTD chieng chan Tham lai 29-9-2009" xfId="75"/>
    <cellStyle name="_DT Nam vai_Ke hoach 2010 (theo doi 11-8-2010)" xfId="76"/>
    <cellStyle name="_DT Nam vai_ke hoach dau thau 30-6-2010" xfId="77"/>
    <cellStyle name="_DT Nam vai_QD ke hoach dau thau" xfId="78"/>
    <cellStyle name="_DT Nam vai_tinh toan hoang ha" xfId="79"/>
    <cellStyle name="_Du toan" xfId="80"/>
    <cellStyle name="_Du toan_bieu ke hoach dau thau" xfId="81"/>
    <cellStyle name="_Du toan_bieu ke hoach dau thau truong mam non SKH" xfId="82"/>
    <cellStyle name="_Du toan_bieu tong hop lai kh von 2011 gui phong TH-KTDN" xfId="83"/>
    <cellStyle name="_Du toan_Book1" xfId="84"/>
    <cellStyle name="_Du toan_Book1_Ke hoach 2010 (theo doi 11-8-2010)" xfId="85"/>
    <cellStyle name="_Du toan_Book1_ke hoach dau thau 30-6-2010" xfId="86"/>
    <cellStyle name="_Du toan_Copy of KH PHAN BO VON ĐỐI ỨNG NAM 2011 (30 TY phuong án gop WB)" xfId="87"/>
    <cellStyle name="_Du toan_DTTD chieng chan Tham lai 29-9-2009" xfId="88"/>
    <cellStyle name="_Du toan_Du toan nuoc San Thang (GD2)" xfId="89"/>
    <cellStyle name="_Du toan_Ke hoach 2010 (theo doi 11-8-2010)" xfId="90"/>
    <cellStyle name="_Du toan_ke hoach dau thau 30-6-2010" xfId="91"/>
    <cellStyle name="_Du toan_KH Von 2012 gui BKH 1" xfId="92"/>
    <cellStyle name="_Du toan_QD ke hoach dau thau" xfId="93"/>
    <cellStyle name="_Du toan_tinh toan hoang ha" xfId="94"/>
    <cellStyle name="_Du toan_Tong von ĐTPT" xfId="95"/>
    <cellStyle name="_DUTOAN goi 20(PTNT)" xfId="96"/>
    <cellStyle name="_DuToan92009Luong650" xfId="97"/>
    <cellStyle name="_Duyet TK thay đôi" xfId="98"/>
    <cellStyle name="_F4-6" xfId="99"/>
    <cellStyle name="_GOITHAUSO2" xfId="100"/>
    <cellStyle name="_GOITHAUSO3" xfId="101"/>
    <cellStyle name="_GOITHAUSO4" xfId="102"/>
    <cellStyle name="_HaHoa_TDT_DienCSang" xfId="103"/>
    <cellStyle name="_HaHoa19-5-07" xfId="104"/>
    <cellStyle name="_Ke hoach 2010 ngay 14.4.10" xfId="105"/>
    <cellStyle name="_Kh ql62 (2010) 11-09" xfId="106"/>
    <cellStyle name="_KT (2)" xfId="107"/>
    <cellStyle name="_KT (2)_1" xfId="108"/>
    <cellStyle name="_KT (2)_2" xfId="109"/>
    <cellStyle name="_KT (2)_2_TG-TH" xfId="110"/>
    <cellStyle name="_KT (2)_2_TG-TH_BANG TONG HOP TINH HINH THANH QUYET TOAN (MOI I)" xfId="111"/>
    <cellStyle name="_KT (2)_2_TG-TH_BAO GIA NGAY 24-10-08 (co dam)" xfId="112"/>
    <cellStyle name="_KT (2)_2_TG-TH_Book1" xfId="113"/>
    <cellStyle name="_KT (2)_2_TG-TH_Book1_1" xfId="114"/>
    <cellStyle name="_KT (2)_2_TG-TH_CAU Khanh Nam(Thi Cong)" xfId="115"/>
    <cellStyle name="_KT (2)_2_TG-TH_DU TRU VAT TU" xfId="116"/>
    <cellStyle name="_KT (2)_2_TG-TH_Ket du ung NS" xfId="117"/>
    <cellStyle name="_KT (2)_2_TG-TH_KH Von 2012 gui BKH 1" xfId="118"/>
    <cellStyle name="_KT (2)_2_TG-TH_KH Von 2012 gui BKH 2" xfId="119"/>
    <cellStyle name="_KT (2)_2_TG-TH_ÿÿÿÿÿ" xfId="120"/>
    <cellStyle name="_KT (2)_3" xfId="121"/>
    <cellStyle name="_KT (2)_3_TG-TH" xfId="122"/>
    <cellStyle name="_KT (2)_3_TG-TH_Ket du ung NS" xfId="123"/>
    <cellStyle name="_KT (2)_3_TG-TH_KH Von 2012 gui BKH 1" xfId="124"/>
    <cellStyle name="_KT (2)_3_TG-TH_KH Von 2012 gui BKH 2" xfId="125"/>
    <cellStyle name="_KT (2)_3_TG-TH_PERSONAL" xfId="126"/>
    <cellStyle name="_KT (2)_3_TG-TH_PERSONAL_Book1" xfId="127"/>
    <cellStyle name="_KT (2)_3_TG-TH_PERSONAL_Tong hop KHCB 2001" xfId="128"/>
    <cellStyle name="_KT (2)_4" xfId="129"/>
    <cellStyle name="_KT (2)_4_BANG TONG HOP TINH HINH THANH QUYET TOAN (MOI I)" xfId="130"/>
    <cellStyle name="_KT (2)_4_BAO GIA NGAY 24-10-08 (co dam)" xfId="131"/>
    <cellStyle name="_KT (2)_4_Book1" xfId="132"/>
    <cellStyle name="_KT (2)_4_Book1_1" xfId="133"/>
    <cellStyle name="_KT (2)_4_CAU Khanh Nam(Thi Cong)" xfId="134"/>
    <cellStyle name="_KT (2)_4_DU TRU VAT TU" xfId="135"/>
    <cellStyle name="_KT (2)_4_Ket du ung NS" xfId="136"/>
    <cellStyle name="_KT (2)_4_KH Von 2012 gui BKH 1" xfId="137"/>
    <cellStyle name="_KT (2)_4_KH Von 2012 gui BKH 2" xfId="138"/>
    <cellStyle name="_KT (2)_4_TG-TH" xfId="139"/>
    <cellStyle name="_KT (2)_4_ÿÿÿÿÿ" xfId="140"/>
    <cellStyle name="_KT (2)_5" xfId="141"/>
    <cellStyle name="_KT (2)_5_BANG TONG HOP TINH HINH THANH QUYET TOAN (MOI I)" xfId="142"/>
    <cellStyle name="_KT (2)_5_BAO GIA NGAY 24-10-08 (co dam)" xfId="143"/>
    <cellStyle name="_KT (2)_5_Book1" xfId="144"/>
    <cellStyle name="_KT (2)_5_Book1_1" xfId="145"/>
    <cellStyle name="_KT (2)_5_CAU Khanh Nam(Thi Cong)" xfId="146"/>
    <cellStyle name="_KT (2)_5_DU TRU VAT TU" xfId="147"/>
    <cellStyle name="_KT (2)_5_Ket du ung NS" xfId="148"/>
    <cellStyle name="_KT (2)_5_KH Von 2012 gui BKH 1" xfId="149"/>
    <cellStyle name="_KT (2)_5_KH Von 2012 gui BKH 2" xfId="150"/>
    <cellStyle name="_KT (2)_5_ÿÿÿÿÿ" xfId="151"/>
    <cellStyle name="_KT (2)_Ket du ung NS" xfId="152"/>
    <cellStyle name="_KT (2)_KH Von 2012 gui BKH 1" xfId="153"/>
    <cellStyle name="_KT (2)_KH Von 2012 gui BKH 2" xfId="154"/>
    <cellStyle name="_KT (2)_PERSONAL" xfId="155"/>
    <cellStyle name="_KT (2)_PERSONAL_Book1" xfId="156"/>
    <cellStyle name="_KT (2)_PERSONAL_Tong hop KHCB 2001" xfId="157"/>
    <cellStyle name="_KT (2)_TG-TH" xfId="158"/>
    <cellStyle name="_KT_TG" xfId="159"/>
    <cellStyle name="_KT_TG_1" xfId="160"/>
    <cellStyle name="_KT_TG_1_BANG TONG HOP TINH HINH THANH QUYET TOAN (MOI I)" xfId="161"/>
    <cellStyle name="_KT_TG_1_BAO GIA NGAY 24-10-08 (co dam)" xfId="162"/>
    <cellStyle name="_KT_TG_1_Book1" xfId="163"/>
    <cellStyle name="_KT_TG_1_Book1_1" xfId="164"/>
    <cellStyle name="_KT_TG_1_CAU Khanh Nam(Thi Cong)" xfId="165"/>
    <cellStyle name="_KT_TG_1_DU TRU VAT TU" xfId="166"/>
    <cellStyle name="_KT_TG_1_Ket du ung NS" xfId="167"/>
    <cellStyle name="_KT_TG_1_KH Von 2012 gui BKH 1" xfId="168"/>
    <cellStyle name="_KT_TG_1_KH Von 2012 gui BKH 2" xfId="169"/>
    <cellStyle name="_KT_TG_1_ÿÿÿÿÿ" xfId="170"/>
    <cellStyle name="_KT_TG_2" xfId="171"/>
    <cellStyle name="_KT_TG_2_BANG TONG HOP TINH HINH THANH QUYET TOAN (MOI I)" xfId="172"/>
    <cellStyle name="_KT_TG_2_BAO GIA NGAY 24-10-08 (co dam)" xfId="173"/>
    <cellStyle name="_KT_TG_2_Book1" xfId="174"/>
    <cellStyle name="_KT_TG_2_Book1_1" xfId="175"/>
    <cellStyle name="_KT_TG_2_CAU Khanh Nam(Thi Cong)" xfId="176"/>
    <cellStyle name="_KT_TG_2_DU TRU VAT TU" xfId="177"/>
    <cellStyle name="_KT_TG_2_Ket du ung NS" xfId="178"/>
    <cellStyle name="_KT_TG_2_KH Von 2012 gui BKH 1" xfId="179"/>
    <cellStyle name="_KT_TG_2_KH Von 2012 gui BKH 2" xfId="180"/>
    <cellStyle name="_KT_TG_2_ÿÿÿÿÿ" xfId="181"/>
    <cellStyle name="_KT_TG_3" xfId="182"/>
    <cellStyle name="_KT_TG_4" xfId="183"/>
    <cellStyle name="_LuuNgay24-07-2006Bao cao tai NPP PHAN DUNG 22-7" xfId="184"/>
    <cellStyle name="_MauThanTKKT-goi7-DonGia2143(vl t7)" xfId="185"/>
    <cellStyle name="_Nhu cau von ung truoc 2011 Tha h Hoa + Nge An gui TW" xfId="186"/>
    <cellStyle name="_PERSONAL" xfId="187"/>
    <cellStyle name="_PERSONAL_Book1" xfId="188"/>
    <cellStyle name="_PERSONAL_Tong hop KHCB 2001" xfId="189"/>
    <cellStyle name="_Phan bo" xfId="190"/>
    <cellStyle name="_Q TOAN  SCTX QL.62 QUI I ( oanh)" xfId="191"/>
    <cellStyle name="_Q TOAN  SCTX QL.62 QUI II ( oanh)" xfId="192"/>
    <cellStyle name="_QT SCTXQL62_QT1 (Cty QL)" xfId="193"/>
    <cellStyle name="_Ra soat KH von 2011 (Huy-11-11-11)" xfId="194"/>
    <cellStyle name="_Sheet1" xfId="195"/>
    <cellStyle name="_Sheet2" xfId="196"/>
    <cellStyle name="_TG-TH" xfId="197"/>
    <cellStyle name="_TG-TH_1" xfId="198"/>
    <cellStyle name="_TG-TH_1_BANG TONG HOP TINH HINH THANH QUYET TOAN (MOI I)" xfId="199"/>
    <cellStyle name="_TG-TH_1_BAO GIA NGAY 24-10-08 (co dam)" xfId="200"/>
    <cellStyle name="_TG-TH_1_Book1" xfId="201"/>
    <cellStyle name="_TG-TH_1_Book1_1" xfId="202"/>
    <cellStyle name="_TG-TH_1_CAU Khanh Nam(Thi Cong)" xfId="203"/>
    <cellStyle name="_TG-TH_1_DU TRU VAT TU" xfId="204"/>
    <cellStyle name="_TG-TH_1_Ket du ung NS" xfId="205"/>
    <cellStyle name="_TG-TH_1_KH Von 2012 gui BKH 1" xfId="206"/>
    <cellStyle name="_TG-TH_1_KH Von 2012 gui BKH 2" xfId="207"/>
    <cellStyle name="_TG-TH_1_ÿÿÿÿÿ" xfId="208"/>
    <cellStyle name="_TG-TH_2" xfId="209"/>
    <cellStyle name="_TG-TH_2_BANG TONG HOP TINH HINH THANH QUYET TOAN (MOI I)" xfId="210"/>
    <cellStyle name="_TG-TH_2_BAO GIA NGAY 24-10-08 (co dam)" xfId="211"/>
    <cellStyle name="_TG-TH_2_Book1" xfId="212"/>
    <cellStyle name="_TG-TH_2_Book1_1" xfId="213"/>
    <cellStyle name="_TG-TH_2_CAU Khanh Nam(Thi Cong)" xfId="214"/>
    <cellStyle name="_TG-TH_2_DU TRU VAT TU" xfId="215"/>
    <cellStyle name="_TG-TH_2_Ket du ung NS" xfId="216"/>
    <cellStyle name="_TG-TH_2_KH Von 2012 gui BKH 1" xfId="217"/>
    <cellStyle name="_TG-TH_2_KH Von 2012 gui BKH 2" xfId="218"/>
    <cellStyle name="_TG-TH_2_ÿÿÿÿÿ" xfId="219"/>
    <cellStyle name="_TG-TH_3" xfId="220"/>
    <cellStyle name="_TG-TH_4" xfId="221"/>
    <cellStyle name="_TH hien trang MM thi tran TD" xfId="222"/>
    <cellStyle name="_Tong dutoan PP LAHAI" xfId="223"/>
    <cellStyle name="_Tong hop DS" xfId="224"/>
    <cellStyle name="_Tong hop may cheu nganh 1" xfId="225"/>
    <cellStyle name="_Tong hop ve 30a" xfId="226"/>
    <cellStyle name="_Tong von ĐTPT" xfId="227"/>
    <cellStyle name="_TU VAN THUY LOI THAM  PHE" xfId="228"/>
    <cellStyle name="_ung truoc 2011 NSTW Thanh Hoa + Nge An gui Thu 12-5" xfId="229"/>
    <cellStyle name="_ung truoc cua long an (6-5-2010)" xfId="230"/>
    <cellStyle name="_Ung von nam 2011 vung TNB - Doan Cong tac (12-5-2010)" xfId="231"/>
    <cellStyle name="_Ung von nam 2011 vung TNB - Doan Cong tac (12-5-2010)_Ke hoach 2011(15-7)" xfId="232"/>
    <cellStyle name="_Ung von nam 2011 vung TNB - Doan Cong tac (12-5-2010)_KH Von 2012 gui BKH 2" xfId="233"/>
    <cellStyle name="_VINAMILK" xfId="234"/>
    <cellStyle name="_ÿÿÿÿÿ" xfId="235"/>
    <cellStyle name="_ÿÿÿÿÿ_Kh ql62 (2010) 11-09" xfId="236"/>
    <cellStyle name="~1" xfId="237"/>
    <cellStyle name="~1?&#13;Comma [0]_I.1?b&#13;Comma [0]_I.3?b_x000C_Comma [0]_II?_x0012_Comma [0]_larou" xfId="238"/>
    <cellStyle name="’Ê‰Ý [0.00]_laroux" xfId="239"/>
    <cellStyle name="’Ê‰Ý_laroux" xfId="240"/>
    <cellStyle name="•W?_Format" xfId="241"/>
    <cellStyle name="•W_¯–ì" xfId="242"/>
    <cellStyle name="•W€_’·Šú‰p•¶" xfId="243"/>
    <cellStyle name="0" xfId="244"/>
    <cellStyle name="0%" xfId="245"/>
    <cellStyle name="0.0" xfId="246"/>
    <cellStyle name="0.0%" xfId="247"/>
    <cellStyle name="0.0_Ket du ung NS" xfId="248"/>
    <cellStyle name="0.00" xfId="249"/>
    <cellStyle name="0.00%" xfId="250"/>
    <cellStyle name="0_PA DIEN 110_lnt_mso" xfId="251"/>
    <cellStyle name="0_Ra soat KH von 2011 (Huy-11-11-11)" xfId="252"/>
    <cellStyle name="1" xfId="253"/>
    <cellStyle name="1?b&#13;Comma [0]_CPK?b_x0011_Comma [0]_CP" xfId="254"/>
    <cellStyle name="1_BAO GIA NGAY 24-10-08 (co dam)" xfId="255"/>
    <cellStyle name="1_bieu ke hoach dau thau" xfId="256"/>
    <cellStyle name="1_bieu ke hoach dau thau truong mam non SKH" xfId="257"/>
    <cellStyle name="1_Book1" xfId="258"/>
    <cellStyle name="1_Book1_1" xfId="259"/>
    <cellStyle name="1_Cau thuy dien Ban La (Cu Anh)" xfId="260"/>
    <cellStyle name="1_DT tieu hoc diem TDC ban Cho 28-02-09" xfId="261"/>
    <cellStyle name="1_Du toan" xfId="262"/>
    <cellStyle name="1_Du toan 558 (Km17+508.12 - Km 22)" xfId="263"/>
    <cellStyle name="1_Du toan nuoc San Thang (GD2)" xfId="264"/>
    <cellStyle name="1_DuToan92009Luong650" xfId="265"/>
    <cellStyle name="1_Gia_VLQL48_duyet " xfId="266"/>
    <cellStyle name="1_HD TT1" xfId="267"/>
    <cellStyle name="1_Ke hoach 2010 ngay 31-01" xfId="268"/>
    <cellStyle name="1_Ke hoach 2011(15-7)" xfId="269"/>
    <cellStyle name="1_KH 2012 di BKH" xfId="270"/>
    <cellStyle name="1_Kh ql62 (2010) 11-09" xfId="271"/>
    <cellStyle name="1_KlQdinhduyet" xfId="272"/>
    <cellStyle name="1_Nha kham chua benh" xfId="273"/>
    <cellStyle name="1_Nha lop hoc 8 P" xfId="274"/>
    <cellStyle name="1_PA DIEN 110_lnt_mso" xfId="275"/>
    <cellStyle name="1_Phan bo" xfId="276"/>
    <cellStyle name="1_Tienluong" xfId="277"/>
    <cellStyle name="1_tinh toan hoang ha" xfId="278"/>
    <cellStyle name="1_TRUNG PMU 5" xfId="279"/>
    <cellStyle name="1_ÿÿÿÿÿ" xfId="280"/>
    <cellStyle name="1_ÿÿÿÿÿ_Bieu tong hop nhu cau ung 2011 da chon loc -Mien nui" xfId="281"/>
    <cellStyle name="1_ÿÿÿÿÿ_Kh ql62 (2010) 11-09" xfId="282"/>
    <cellStyle name="15" xfId="283"/>
    <cellStyle name="18" xfId="284"/>
    <cellStyle name="¹éºÐÀ²_      " xfId="285"/>
    <cellStyle name="2" xfId="286"/>
    <cellStyle name="2_bieu ke hoach dau thau" xfId="287"/>
    <cellStyle name="2_bieu ke hoach dau thau truong mam non SKH" xfId="288"/>
    <cellStyle name="2_Book1" xfId="289"/>
    <cellStyle name="2_Book1_1" xfId="290"/>
    <cellStyle name="2_Cau thuy dien Ban La (Cu Anh)" xfId="291"/>
    <cellStyle name="2_DT tieu hoc diem TDC ban Cho 28-02-09" xfId="292"/>
    <cellStyle name="2_Du toan" xfId="293"/>
    <cellStyle name="2_Du toan 558 (Km17+508.12 - Km 22)" xfId="294"/>
    <cellStyle name="2_Du toan nuoc San Thang (GD2)" xfId="295"/>
    <cellStyle name="2_Gia_VLQL48_duyet " xfId="296"/>
    <cellStyle name="2_HD TT1" xfId="297"/>
    <cellStyle name="2_KlQdinhduyet" xfId="298"/>
    <cellStyle name="2_Nha lop hoc 8 P" xfId="299"/>
    <cellStyle name="2_Tienluong" xfId="300"/>
    <cellStyle name="2_TRUNG PMU 5" xfId="301"/>
    <cellStyle name="2_ÿÿÿÿÿ" xfId="302"/>
    <cellStyle name="2_ÿÿÿÿÿ_Bieu tong hop nhu cau ung 2011 da chon loc -Mien nui" xfId="303"/>
    <cellStyle name="20" xfId="304"/>
    <cellStyle name="20% - Accent1" xfId="305"/>
    <cellStyle name="20% - Accent2" xfId="306"/>
    <cellStyle name="20% - Accent3" xfId="307"/>
    <cellStyle name="20% - Accent4" xfId="308"/>
    <cellStyle name="20% - Accent5" xfId="309"/>
    <cellStyle name="20% - Accent6" xfId="310"/>
    <cellStyle name="-2001" xfId="311"/>
    <cellStyle name="3" xfId="312"/>
    <cellStyle name="3_bieu ke hoach dau thau" xfId="313"/>
    <cellStyle name="3_bieu ke hoach dau thau truong mam non SKH" xfId="314"/>
    <cellStyle name="3_Book1" xfId="315"/>
    <cellStyle name="3_Book1_1" xfId="316"/>
    <cellStyle name="3_Cau thuy dien Ban La (Cu Anh)" xfId="317"/>
    <cellStyle name="3_DT tieu hoc diem TDC ban Cho 28-02-09" xfId="318"/>
    <cellStyle name="3_Du toan" xfId="319"/>
    <cellStyle name="3_Du toan 558 (Km17+508.12 - Km 22)" xfId="320"/>
    <cellStyle name="3_Du toan nuoc San Thang (GD2)" xfId="321"/>
    <cellStyle name="3_Gia_VLQL48_duyet " xfId="322"/>
    <cellStyle name="3_HD TT1" xfId="323"/>
    <cellStyle name="3_KlQdinhduyet" xfId="324"/>
    <cellStyle name="3_Nha lop hoc 8 P" xfId="325"/>
    <cellStyle name="3_Tienluong" xfId="326"/>
    <cellStyle name="3_ÿÿÿÿÿ" xfId="327"/>
    <cellStyle name="4" xfId="328"/>
    <cellStyle name="4_Book1" xfId="329"/>
    <cellStyle name="4_Book1_1" xfId="330"/>
    <cellStyle name="4_Cau thuy dien Ban La (Cu Anh)" xfId="331"/>
    <cellStyle name="4_Du toan 558 (Km17+508.12 - Km 22)" xfId="332"/>
    <cellStyle name="4_Gia_VLQL48_duyet " xfId="333"/>
    <cellStyle name="4_KlQdinhduyet" xfId="334"/>
    <cellStyle name="4_ÿÿÿÿÿ" xfId="335"/>
    <cellStyle name="40% - Accent1" xfId="336"/>
    <cellStyle name="40% - Accent2" xfId="337"/>
    <cellStyle name="40% - Accent3" xfId="338"/>
    <cellStyle name="40% - Accent4" xfId="339"/>
    <cellStyle name="40% - Accent5" xfId="340"/>
    <cellStyle name="40% - Accent6" xfId="341"/>
    <cellStyle name="6" xfId="342"/>
    <cellStyle name="6???_x0002_¯ög6hÅ‡6???_x0002_¹?ß_x0008_,Ñ‡6???_x0002_…#×&gt;Ò ‡6???_x0002_é_x0007_ß_x0008__x001C__x000B__x001E_?????&#10;?_x0001_???????_x0014_?_x0001_???????_x001E_?fB_x000F_c????_x0018_I¿_x0008_v_x0010_‡6Ö_x0002_Ÿ6????ía??_x0012_c??????????????_x0001_?????????_x0001_?_x0001_?_x0001_?" xfId="343"/>
    <cellStyle name="6???_x0002_¯ög6hÅ‡6???_x0002_¹?ß_x0008_,Ñ‡6???_x0002_…#×&gt;Ò ‡6???_x0002_é_x0007_ß_x0008__x001C__x000B__x001E_?????&#10;?_x0001_???????_x0014_?_x0001_???????_x001E_?fB_x000F_c????_x0018_I¿_x0008_v_x0010_‡6Ö_x0002_Ÿ6????_x0015_l??Õm??????????????_x0001_?????????_x0001_?_x0001_?_x0001_?" xfId="344"/>
    <cellStyle name="6_GVL" xfId="345"/>
    <cellStyle name="6_Ke hoach 2010 ngay 31-01" xfId="346"/>
    <cellStyle name="6_Ket du ung NS" xfId="347"/>
    <cellStyle name="6_PA DIEN 110_lnt_mso" xfId="348"/>
    <cellStyle name="60% - Accent1" xfId="349"/>
    <cellStyle name="60% - Accent2" xfId="350"/>
    <cellStyle name="60% - Accent3" xfId="351"/>
    <cellStyle name="60% - Accent4" xfId="352"/>
    <cellStyle name="60% - Accent5" xfId="353"/>
    <cellStyle name="60% - Accent6" xfId="354"/>
    <cellStyle name="9" xfId="355"/>
    <cellStyle name="a" xfId="356"/>
    <cellStyle name="Accent1" xfId="357"/>
    <cellStyle name="Accent2" xfId="358"/>
    <cellStyle name="Accent3" xfId="359"/>
    <cellStyle name="Accent4" xfId="360"/>
    <cellStyle name="Accent5" xfId="361"/>
    <cellStyle name="Accent6" xfId="362"/>
    <cellStyle name="ÅëÈ­ [0]_      " xfId="363"/>
    <cellStyle name="AeE­ [0]_INQUIRY ¿?¾÷AßAø " xfId="364"/>
    <cellStyle name="ÅëÈ­ [0]_L601CPT" xfId="365"/>
    <cellStyle name="ÅëÈ­_      " xfId="366"/>
    <cellStyle name="AeE­_INQUIRY ¿?¾÷AßAø " xfId="367"/>
    <cellStyle name="ÅëÈ­_L601CPT" xfId="368"/>
    <cellStyle name="args.style" xfId="369"/>
    <cellStyle name="at" xfId="370"/>
    <cellStyle name="ÄÞ¸¶ [0]_      " xfId="371"/>
    <cellStyle name="AÞ¸¶ [0]_INQUIRY ¿?¾÷AßAø " xfId="372"/>
    <cellStyle name="ÄÞ¸¶ [0]_L601CPT" xfId="373"/>
    <cellStyle name="ÄÞ¸¶_      " xfId="374"/>
    <cellStyle name="AÞ¸¶_INQUIRY ¿?¾÷AßAø " xfId="375"/>
    <cellStyle name="ÄÞ¸¶_L601CPT" xfId="376"/>
    <cellStyle name="AutoFormat Options" xfId="377"/>
    <cellStyle name="Bad" xfId="378"/>
    <cellStyle name="Bangchu" xfId="379"/>
    <cellStyle name="Bình Thường_Sheet1" xfId="380"/>
    <cellStyle name="Body" xfId="381"/>
    <cellStyle name="C?AØ_¿?¾÷CoE² " xfId="382"/>
    <cellStyle name="C~1" xfId="383"/>
    <cellStyle name="Ç¥ÁØ_      " xfId="384"/>
    <cellStyle name="C￥AØ_¿μ¾÷CoE² " xfId="385"/>
    <cellStyle name="Ç¥ÁØ_±¸¹Ì´ëÃ¥" xfId="386"/>
    <cellStyle name="C￥AØ_≫c¾÷ºIº° AN°e " xfId="387"/>
    <cellStyle name="Ç¥ÁØ_ÿÿÿÿÿÿ_4_ÃÑÇÕ°è " xfId="388"/>
    <cellStyle name="Calc Currency (0)" xfId="389"/>
    <cellStyle name="Calc Currency (2)" xfId="390"/>
    <cellStyle name="Calc Percent (0)" xfId="391"/>
    <cellStyle name="Calc Percent (1)" xfId="392"/>
    <cellStyle name="Calc Percent (2)" xfId="393"/>
    <cellStyle name="Calc Units (0)" xfId="394"/>
    <cellStyle name="Calc Units (1)" xfId="395"/>
    <cellStyle name="Calc Units (2)" xfId="396"/>
    <cellStyle name="Calculation" xfId="397"/>
    <cellStyle name="category" xfId="398"/>
    <cellStyle name="CC1" xfId="399"/>
    <cellStyle name="CC2" xfId="400"/>
    <cellStyle name="Cerrency_Sheet2_XANGDAU" xfId="401"/>
    <cellStyle name="cg" xfId="402"/>
    <cellStyle name="chchuyen" xfId="403"/>
    <cellStyle name="Check Cell" xfId="404"/>
    <cellStyle name="Chi phÝ kh¸c_Book1" xfId="405"/>
    <cellStyle name="CHUONG" xfId="406"/>
    <cellStyle name="Col Heads" xfId="407"/>
    <cellStyle name="Comma" xfId="408"/>
    <cellStyle name="Comma  - Style1" xfId="409"/>
    <cellStyle name="Comma  - Style2" xfId="410"/>
    <cellStyle name="Comma  - Style3" xfId="411"/>
    <cellStyle name="Comma  - Style4" xfId="412"/>
    <cellStyle name="Comma  - Style5" xfId="413"/>
    <cellStyle name="Comma  - Style6" xfId="414"/>
    <cellStyle name="Comma  - Style7" xfId="415"/>
    <cellStyle name="Comma  - Style8" xfId="416"/>
    <cellStyle name="Comma [ ,]" xfId="417"/>
    <cellStyle name="Comma [0]" xfId="418"/>
    <cellStyle name="Comma [00]" xfId="419"/>
    <cellStyle name="Comma 2" xfId="420"/>
    <cellStyle name="Comma 2 2" xfId="421"/>
    <cellStyle name="Comma 2_bao cao cua UBND tinh quy II - 2011" xfId="422"/>
    <cellStyle name="Comma 3" xfId="423"/>
    <cellStyle name="Comma 4" xfId="424"/>
    <cellStyle name="Comma 6" xfId="425"/>
    <cellStyle name="comma zerodec" xfId="426"/>
    <cellStyle name="Comma,0" xfId="427"/>
    <cellStyle name="Comma,1" xfId="428"/>
    <cellStyle name="Comma,2" xfId="429"/>
    <cellStyle name="Comma0" xfId="430"/>
    <cellStyle name="cong" xfId="431"/>
    <cellStyle name="Copied" xfId="432"/>
    <cellStyle name="COST1" xfId="433"/>
    <cellStyle name="Cࡵrrency_Sheet1_PRODUCTĠ" xfId="434"/>
    <cellStyle name="CT1" xfId="435"/>
    <cellStyle name="CT2" xfId="436"/>
    <cellStyle name="CT4" xfId="437"/>
    <cellStyle name="CT5" xfId="438"/>
    <cellStyle name="ct7" xfId="439"/>
    <cellStyle name="ct8" xfId="440"/>
    <cellStyle name="cth1" xfId="441"/>
    <cellStyle name="Cthuc" xfId="442"/>
    <cellStyle name="Cthuc1" xfId="443"/>
    <cellStyle name="Currency" xfId="444"/>
    <cellStyle name="Currency [0]" xfId="445"/>
    <cellStyle name="Currency [00]" xfId="446"/>
    <cellStyle name="Currency,0" xfId="447"/>
    <cellStyle name="Currency,2" xfId="448"/>
    <cellStyle name="Currency0" xfId="449"/>
    <cellStyle name="Currency1" xfId="450"/>
    <cellStyle name="d" xfId="451"/>
    <cellStyle name="d%" xfId="452"/>
    <cellStyle name="D1" xfId="453"/>
    <cellStyle name="Dan" xfId="454"/>
    <cellStyle name="Date" xfId="455"/>
    <cellStyle name="Date Short" xfId="456"/>
    <cellStyle name="Date_Báo cáo 2005 theo Văn phòng của A. Quang" xfId="457"/>
    <cellStyle name="DAUDE" xfId="458"/>
    <cellStyle name="dd-m" xfId="459"/>
    <cellStyle name="dd-mm" xfId="460"/>
    <cellStyle name="DELTA" xfId="461"/>
    <cellStyle name="Dezimal [0]_35ERI8T2gbIEMixb4v26icuOo" xfId="462"/>
    <cellStyle name="Dezimal_35ERI8T2gbIEMixb4v26icuOo" xfId="463"/>
    <cellStyle name="Dg" xfId="464"/>
    <cellStyle name="Dgia" xfId="465"/>
    <cellStyle name="Dollar (zero dec)" xfId="466"/>
    <cellStyle name="Don gia" xfId="467"/>
    <cellStyle name="Dziesi?tny [0]_Invoices2001Slovakia" xfId="468"/>
    <cellStyle name="Dziesi?tny_Invoices2001Slovakia" xfId="469"/>
    <cellStyle name="Dziesietny [0]_Invoices2001Slovakia" xfId="470"/>
    <cellStyle name="Dziesiętny [0]_Invoices2001Slovakia" xfId="471"/>
    <cellStyle name="Dziesietny [0]_Invoices2001Slovakia_01_Nha so 1_Dien" xfId="472"/>
    <cellStyle name="Dziesiętny [0]_Invoices2001Slovakia_01_Nha so 1_Dien" xfId="473"/>
    <cellStyle name="Dziesietny [0]_Invoices2001Slovakia_01_Nha so 1_Dien_bieu ke hoach dau thau" xfId="474"/>
    <cellStyle name="Dziesiętny [0]_Invoices2001Slovakia_01_Nha so 1_Dien_bieu ke hoach dau thau" xfId="475"/>
    <cellStyle name="Dziesietny [0]_Invoices2001Slovakia_01_Nha so 1_Dien_bieu ke hoach dau thau truong mam non SKH" xfId="476"/>
    <cellStyle name="Dziesiętny [0]_Invoices2001Slovakia_01_Nha so 1_Dien_bieu ke hoach dau thau truong mam non SKH" xfId="477"/>
    <cellStyle name="Dziesietny [0]_Invoices2001Slovakia_01_Nha so 1_Dien_bieu tong hop lai kh von 2011 gui phong TH-KTDN" xfId="478"/>
    <cellStyle name="Dziesiętny [0]_Invoices2001Slovakia_01_Nha so 1_Dien_bieu tong hop lai kh von 2011 gui phong TH-KTDN" xfId="479"/>
    <cellStyle name="Dziesietny [0]_Invoices2001Slovakia_01_Nha so 1_Dien_Book1" xfId="480"/>
    <cellStyle name="Dziesiętny [0]_Invoices2001Slovakia_01_Nha so 1_Dien_Book1" xfId="481"/>
    <cellStyle name="Dziesietny [0]_Invoices2001Slovakia_01_Nha so 1_Dien_Book1_Ke hoach 2010 (theo doi 11-8-2010)" xfId="482"/>
    <cellStyle name="Dziesiętny [0]_Invoices2001Slovakia_01_Nha so 1_Dien_Book1_Ke hoach 2010 (theo doi 11-8-2010)" xfId="483"/>
    <cellStyle name="Dziesietny [0]_Invoices2001Slovakia_01_Nha so 1_Dien_Book1_ke hoach dau thau 30-6-2010" xfId="484"/>
    <cellStyle name="Dziesiętny [0]_Invoices2001Slovakia_01_Nha so 1_Dien_Book1_ke hoach dau thau 30-6-2010" xfId="485"/>
    <cellStyle name="Dziesietny [0]_Invoices2001Slovakia_01_Nha so 1_Dien_Copy of KH PHAN BO VON ĐỐI ỨNG NAM 2011 (30 TY phuong án gop WB)" xfId="486"/>
    <cellStyle name="Dziesiętny [0]_Invoices2001Slovakia_01_Nha so 1_Dien_Copy of KH PHAN BO VON ĐỐI ỨNG NAM 2011 (30 TY phuong án gop WB)" xfId="487"/>
    <cellStyle name="Dziesietny [0]_Invoices2001Slovakia_01_Nha so 1_Dien_DTTD chieng chan Tham lai 29-9-2009" xfId="488"/>
    <cellStyle name="Dziesiętny [0]_Invoices2001Slovakia_01_Nha so 1_Dien_DTTD chieng chan Tham lai 29-9-2009" xfId="489"/>
    <cellStyle name="Dziesietny [0]_Invoices2001Slovakia_01_Nha so 1_Dien_Du toan nuoc San Thang (GD2)" xfId="490"/>
    <cellStyle name="Dziesiętny [0]_Invoices2001Slovakia_01_Nha so 1_Dien_Du toan nuoc San Thang (GD2)" xfId="491"/>
    <cellStyle name="Dziesietny [0]_Invoices2001Slovakia_01_Nha so 1_Dien_Ke hoach 2010 (theo doi 11-8-2010)" xfId="492"/>
    <cellStyle name="Dziesiętny [0]_Invoices2001Slovakia_01_Nha so 1_Dien_Ke hoach 2010 (theo doi 11-8-2010)" xfId="493"/>
    <cellStyle name="Dziesietny [0]_Invoices2001Slovakia_01_Nha so 1_Dien_ke hoach dau thau 30-6-2010" xfId="494"/>
    <cellStyle name="Dziesiętny [0]_Invoices2001Slovakia_01_Nha so 1_Dien_ke hoach dau thau 30-6-2010" xfId="495"/>
    <cellStyle name="Dziesietny [0]_Invoices2001Slovakia_01_Nha so 1_Dien_KH Von 2012 gui BKH 1" xfId="496"/>
    <cellStyle name="Dziesiętny [0]_Invoices2001Slovakia_01_Nha so 1_Dien_KH Von 2012 gui BKH 1" xfId="497"/>
    <cellStyle name="Dziesietny [0]_Invoices2001Slovakia_01_Nha so 1_Dien_QD ke hoach dau thau" xfId="498"/>
    <cellStyle name="Dziesiętny [0]_Invoices2001Slovakia_01_Nha so 1_Dien_QD ke hoach dau thau" xfId="499"/>
    <cellStyle name="Dziesietny [0]_Invoices2001Slovakia_01_Nha so 1_Dien_tinh toan hoang ha" xfId="500"/>
    <cellStyle name="Dziesiętny [0]_Invoices2001Slovakia_01_Nha so 1_Dien_tinh toan hoang ha" xfId="501"/>
    <cellStyle name="Dziesietny [0]_Invoices2001Slovakia_01_Nha so 1_Dien_Tong von ĐTPT" xfId="502"/>
    <cellStyle name="Dziesiętny [0]_Invoices2001Slovakia_01_Nha so 1_Dien_Tong von ĐTPT" xfId="503"/>
    <cellStyle name="Dziesietny [0]_Invoices2001Slovakia_10_Nha so 10_Dien1" xfId="504"/>
    <cellStyle name="Dziesiętny [0]_Invoices2001Slovakia_10_Nha so 10_Dien1" xfId="505"/>
    <cellStyle name="Dziesietny [0]_Invoices2001Slovakia_10_Nha so 10_Dien1_bieu ke hoach dau thau" xfId="506"/>
    <cellStyle name="Dziesiętny [0]_Invoices2001Slovakia_10_Nha so 10_Dien1_bieu ke hoach dau thau" xfId="507"/>
    <cellStyle name="Dziesietny [0]_Invoices2001Slovakia_10_Nha so 10_Dien1_bieu ke hoach dau thau truong mam non SKH" xfId="508"/>
    <cellStyle name="Dziesiętny [0]_Invoices2001Slovakia_10_Nha so 10_Dien1_bieu ke hoach dau thau truong mam non SKH" xfId="509"/>
    <cellStyle name="Dziesietny [0]_Invoices2001Slovakia_10_Nha so 10_Dien1_bieu tong hop lai kh von 2011 gui phong TH-KTDN" xfId="510"/>
    <cellStyle name="Dziesiętny [0]_Invoices2001Slovakia_10_Nha so 10_Dien1_bieu tong hop lai kh von 2011 gui phong TH-KTDN" xfId="511"/>
    <cellStyle name="Dziesietny [0]_Invoices2001Slovakia_10_Nha so 10_Dien1_Book1" xfId="512"/>
    <cellStyle name="Dziesiętny [0]_Invoices2001Slovakia_10_Nha so 10_Dien1_Book1" xfId="513"/>
    <cellStyle name="Dziesietny [0]_Invoices2001Slovakia_10_Nha so 10_Dien1_Book1_Ke hoach 2010 (theo doi 11-8-2010)" xfId="514"/>
    <cellStyle name="Dziesiętny [0]_Invoices2001Slovakia_10_Nha so 10_Dien1_Book1_Ke hoach 2010 (theo doi 11-8-2010)" xfId="515"/>
    <cellStyle name="Dziesietny [0]_Invoices2001Slovakia_10_Nha so 10_Dien1_Book1_ke hoach dau thau 30-6-2010" xfId="516"/>
    <cellStyle name="Dziesiętny [0]_Invoices2001Slovakia_10_Nha so 10_Dien1_Book1_ke hoach dau thau 30-6-2010" xfId="517"/>
    <cellStyle name="Dziesietny [0]_Invoices2001Slovakia_10_Nha so 10_Dien1_Copy of KH PHAN BO VON ĐỐI ỨNG NAM 2011 (30 TY phuong án gop WB)" xfId="518"/>
    <cellStyle name="Dziesiętny [0]_Invoices2001Slovakia_10_Nha so 10_Dien1_Copy of KH PHAN BO VON ĐỐI ỨNG NAM 2011 (30 TY phuong án gop WB)" xfId="519"/>
    <cellStyle name="Dziesietny [0]_Invoices2001Slovakia_10_Nha so 10_Dien1_DTTD chieng chan Tham lai 29-9-2009" xfId="520"/>
    <cellStyle name="Dziesiętny [0]_Invoices2001Slovakia_10_Nha so 10_Dien1_DTTD chieng chan Tham lai 29-9-2009" xfId="521"/>
    <cellStyle name="Dziesietny [0]_Invoices2001Slovakia_10_Nha so 10_Dien1_Du toan nuoc San Thang (GD2)" xfId="522"/>
    <cellStyle name="Dziesiętny [0]_Invoices2001Slovakia_10_Nha so 10_Dien1_Du toan nuoc San Thang (GD2)" xfId="523"/>
    <cellStyle name="Dziesietny [0]_Invoices2001Slovakia_10_Nha so 10_Dien1_Ke hoach 2010 (theo doi 11-8-2010)" xfId="524"/>
    <cellStyle name="Dziesiętny [0]_Invoices2001Slovakia_10_Nha so 10_Dien1_Ke hoach 2010 (theo doi 11-8-2010)" xfId="525"/>
    <cellStyle name="Dziesietny [0]_Invoices2001Slovakia_10_Nha so 10_Dien1_ke hoach dau thau 30-6-2010" xfId="526"/>
    <cellStyle name="Dziesiętny [0]_Invoices2001Slovakia_10_Nha so 10_Dien1_ke hoach dau thau 30-6-2010" xfId="527"/>
    <cellStyle name="Dziesietny [0]_Invoices2001Slovakia_10_Nha so 10_Dien1_KH Von 2012 gui BKH 1" xfId="528"/>
    <cellStyle name="Dziesiętny [0]_Invoices2001Slovakia_10_Nha so 10_Dien1_KH Von 2012 gui BKH 1" xfId="529"/>
    <cellStyle name="Dziesietny [0]_Invoices2001Slovakia_10_Nha so 10_Dien1_QD ke hoach dau thau" xfId="530"/>
    <cellStyle name="Dziesiętny [0]_Invoices2001Slovakia_10_Nha so 10_Dien1_QD ke hoach dau thau" xfId="531"/>
    <cellStyle name="Dziesietny [0]_Invoices2001Slovakia_10_Nha so 10_Dien1_tinh toan hoang ha" xfId="532"/>
    <cellStyle name="Dziesiętny [0]_Invoices2001Slovakia_10_Nha so 10_Dien1_tinh toan hoang ha" xfId="533"/>
    <cellStyle name="Dziesietny [0]_Invoices2001Slovakia_10_Nha so 10_Dien1_Tong von ĐTPT" xfId="534"/>
    <cellStyle name="Dziesiętny [0]_Invoices2001Slovakia_10_Nha so 10_Dien1_Tong von ĐTPT" xfId="535"/>
    <cellStyle name="Dziesietny [0]_Invoices2001Slovakia_bang so sanh gia tri" xfId="536"/>
    <cellStyle name="Dziesiętny [0]_Invoices2001Slovakia_bieu ke hoach dau thau" xfId="537"/>
    <cellStyle name="Dziesietny [0]_Invoices2001Slovakia_bieu tong hop lai kh von 2011 gui phong TH-KTDN" xfId="538"/>
    <cellStyle name="Dziesiętny [0]_Invoices2001Slovakia_bieu tong hop lai kh von 2011 gui phong TH-KTDN" xfId="539"/>
    <cellStyle name="Dziesietny [0]_Invoices2001Slovakia_Book1" xfId="540"/>
    <cellStyle name="Dziesiętny [0]_Invoices2001Slovakia_Book1" xfId="541"/>
    <cellStyle name="Dziesietny [0]_Invoices2001Slovakia_Book1_1" xfId="542"/>
    <cellStyle name="Dziesiętny [0]_Invoices2001Slovakia_Book1_1" xfId="543"/>
    <cellStyle name="Dziesietny [0]_Invoices2001Slovakia_Book1_1_bieu ke hoach dau thau" xfId="544"/>
    <cellStyle name="Dziesiętny [0]_Invoices2001Slovakia_Book1_1_bieu ke hoach dau thau" xfId="545"/>
    <cellStyle name="Dziesietny [0]_Invoices2001Slovakia_Book1_1_bieu ke hoach dau thau truong mam non SKH" xfId="546"/>
    <cellStyle name="Dziesiętny [0]_Invoices2001Slovakia_Book1_1_bieu ke hoach dau thau truong mam non SKH" xfId="547"/>
    <cellStyle name="Dziesietny [0]_Invoices2001Slovakia_Book1_1_bieu tong hop lai kh von 2011 gui phong TH-KTDN" xfId="548"/>
    <cellStyle name="Dziesiętny [0]_Invoices2001Slovakia_Book1_1_bieu tong hop lai kh von 2011 gui phong TH-KTDN" xfId="549"/>
    <cellStyle name="Dziesietny [0]_Invoices2001Slovakia_Book1_1_Book1" xfId="550"/>
    <cellStyle name="Dziesiętny [0]_Invoices2001Slovakia_Book1_1_Book1" xfId="551"/>
    <cellStyle name="Dziesietny [0]_Invoices2001Slovakia_Book1_1_Book1_1" xfId="552"/>
    <cellStyle name="Dziesiętny [0]_Invoices2001Slovakia_Book1_1_Book1_1" xfId="553"/>
    <cellStyle name="Dziesietny [0]_Invoices2001Slovakia_Book1_1_Book1_1_Ke hoach 2010 (theo doi 11-8-2010)" xfId="554"/>
    <cellStyle name="Dziesiętny [0]_Invoices2001Slovakia_Book1_1_Book1_1_Ke hoach 2010 (theo doi 11-8-2010)" xfId="555"/>
    <cellStyle name="Dziesietny [0]_Invoices2001Slovakia_Book1_1_Book1_1_ke hoach dau thau 30-6-2010" xfId="556"/>
    <cellStyle name="Dziesiętny [0]_Invoices2001Slovakia_Book1_1_Book1_1_ke hoach dau thau 30-6-2010" xfId="557"/>
    <cellStyle name="Dziesietny [0]_Invoices2001Slovakia_Book1_1_Book1_2" xfId="558"/>
    <cellStyle name="Dziesiętny [0]_Invoices2001Slovakia_Book1_1_Book1_2" xfId="559"/>
    <cellStyle name="Dziesietny [0]_Invoices2001Slovakia_Book1_1_Book1_bieu ke hoach dau thau" xfId="560"/>
    <cellStyle name="Dziesiętny [0]_Invoices2001Slovakia_Book1_1_Book1_bieu ke hoach dau thau" xfId="561"/>
    <cellStyle name="Dziesietny [0]_Invoices2001Slovakia_Book1_1_Book1_bieu ke hoach dau thau truong mam non SKH" xfId="562"/>
    <cellStyle name="Dziesiętny [0]_Invoices2001Slovakia_Book1_1_Book1_bieu ke hoach dau thau truong mam non SKH" xfId="563"/>
    <cellStyle name="Dziesietny [0]_Invoices2001Slovakia_Book1_1_Book1_bieu tong hop lai kh von 2011 gui phong TH-KTDN" xfId="564"/>
    <cellStyle name="Dziesiętny [0]_Invoices2001Slovakia_Book1_1_Book1_bieu tong hop lai kh von 2011 gui phong TH-KTDN" xfId="565"/>
    <cellStyle name="Dziesietny [0]_Invoices2001Slovakia_Book1_1_Book1_Book1" xfId="566"/>
    <cellStyle name="Dziesiętny [0]_Invoices2001Slovakia_Book1_1_Book1_Book1" xfId="567"/>
    <cellStyle name="Dziesietny [0]_Invoices2001Slovakia_Book1_1_Book1_Book1_Ke hoach 2010 (theo doi 11-8-2010)" xfId="568"/>
    <cellStyle name="Dziesiętny [0]_Invoices2001Slovakia_Book1_1_Book1_Book1_Ke hoach 2010 (theo doi 11-8-2010)" xfId="569"/>
    <cellStyle name="Dziesietny [0]_Invoices2001Slovakia_Book1_1_Book1_Book1_ke hoach dau thau 30-6-2010" xfId="570"/>
    <cellStyle name="Dziesiętny [0]_Invoices2001Slovakia_Book1_1_Book1_Book1_ke hoach dau thau 30-6-2010" xfId="571"/>
    <cellStyle name="Dziesietny [0]_Invoices2001Slovakia_Book1_1_Book1_Copy of KH PHAN BO VON ĐỐI ỨNG NAM 2011 (30 TY phuong án gop WB)" xfId="572"/>
    <cellStyle name="Dziesiętny [0]_Invoices2001Slovakia_Book1_1_Book1_Copy of KH PHAN BO VON ĐỐI ỨNG NAM 2011 (30 TY phuong án gop WB)" xfId="573"/>
    <cellStyle name="Dziesietny [0]_Invoices2001Slovakia_Book1_1_Book1_DTTD chieng chan Tham lai 29-9-2009" xfId="574"/>
    <cellStyle name="Dziesiętny [0]_Invoices2001Slovakia_Book1_1_Book1_DTTD chieng chan Tham lai 29-9-2009" xfId="575"/>
    <cellStyle name="Dziesietny [0]_Invoices2001Slovakia_Book1_1_Book1_Du toan nuoc San Thang (GD2)" xfId="576"/>
    <cellStyle name="Dziesiętny [0]_Invoices2001Slovakia_Book1_1_Book1_Du toan nuoc San Thang (GD2)" xfId="577"/>
    <cellStyle name="Dziesietny [0]_Invoices2001Slovakia_Book1_1_Book1_Ke hoach 2010 (theo doi 11-8-2010)" xfId="578"/>
    <cellStyle name="Dziesiętny [0]_Invoices2001Slovakia_Book1_1_Book1_Ke hoach 2010 (theo doi 11-8-2010)" xfId="579"/>
    <cellStyle name="Dziesietny [0]_Invoices2001Slovakia_Book1_1_Book1_ke hoach dau thau 30-6-2010" xfId="580"/>
    <cellStyle name="Dziesiętny [0]_Invoices2001Slovakia_Book1_1_Book1_ke hoach dau thau 30-6-2010" xfId="581"/>
    <cellStyle name="Dziesietny [0]_Invoices2001Slovakia_Book1_1_Book1_KH Von 2012 gui BKH 1" xfId="582"/>
    <cellStyle name="Dziesiętny [0]_Invoices2001Slovakia_Book1_1_Book1_KH Von 2012 gui BKH 1" xfId="583"/>
    <cellStyle name="Dziesietny [0]_Invoices2001Slovakia_Book1_1_Book1_QD ke hoach dau thau" xfId="584"/>
    <cellStyle name="Dziesiętny [0]_Invoices2001Slovakia_Book1_1_Book1_QD ke hoach dau thau" xfId="585"/>
    <cellStyle name="Dziesietny [0]_Invoices2001Slovakia_Book1_1_Book1_tinh toan hoang ha" xfId="586"/>
    <cellStyle name="Dziesiętny [0]_Invoices2001Slovakia_Book1_1_Book1_tinh toan hoang ha" xfId="587"/>
    <cellStyle name="Dziesietny [0]_Invoices2001Slovakia_Book1_1_Book1_Tong von ĐTPT" xfId="588"/>
    <cellStyle name="Dziesiętny [0]_Invoices2001Slovakia_Book1_1_Book1_Tong von ĐTPT" xfId="589"/>
    <cellStyle name="Dziesietny [0]_Invoices2001Slovakia_Book1_1_Copy of KH PHAN BO VON ĐỐI ỨNG NAM 2011 (30 TY phuong án gop WB)" xfId="590"/>
    <cellStyle name="Dziesiętny [0]_Invoices2001Slovakia_Book1_1_Copy of KH PHAN BO VON ĐỐI ỨNG NAM 2011 (30 TY phuong án gop WB)" xfId="591"/>
    <cellStyle name="Dziesietny [0]_Invoices2001Slovakia_Book1_1_DTTD chieng chan Tham lai 29-9-2009" xfId="592"/>
    <cellStyle name="Dziesiętny [0]_Invoices2001Slovakia_Book1_1_DTTD chieng chan Tham lai 29-9-2009" xfId="593"/>
    <cellStyle name="Dziesietny [0]_Invoices2001Slovakia_Book1_1_Du toan nuoc San Thang (GD2)" xfId="594"/>
    <cellStyle name="Dziesiętny [0]_Invoices2001Slovakia_Book1_1_Du toan nuoc San Thang (GD2)" xfId="595"/>
    <cellStyle name="Dziesietny [0]_Invoices2001Slovakia_Book1_1_Ke hoach 2010 (theo doi 11-8-2010)" xfId="596"/>
    <cellStyle name="Dziesiętny [0]_Invoices2001Slovakia_Book1_1_Ke hoach 2010 (theo doi 11-8-2010)" xfId="597"/>
    <cellStyle name="Dziesietny [0]_Invoices2001Slovakia_Book1_1_Ke hoach 2010 ngay 31-01" xfId="598"/>
    <cellStyle name="Dziesiętny [0]_Invoices2001Slovakia_Book1_1_Ke hoach 2010 ngay 31-01" xfId="599"/>
    <cellStyle name="Dziesietny [0]_Invoices2001Slovakia_Book1_1_ke hoach dau thau 30-6-2010" xfId="600"/>
    <cellStyle name="Dziesiętny [0]_Invoices2001Slovakia_Book1_1_ke hoach dau thau 30-6-2010" xfId="601"/>
    <cellStyle name="Dziesietny [0]_Invoices2001Slovakia_Book1_1_KH Von 2012 gui BKH 1" xfId="602"/>
    <cellStyle name="Dziesiętny [0]_Invoices2001Slovakia_Book1_1_KH Von 2012 gui BKH 1" xfId="603"/>
    <cellStyle name="Dziesietny [0]_Invoices2001Slovakia_Book1_1_KH Von 2012 gui BKH 2" xfId="604"/>
    <cellStyle name="Dziesiętny [0]_Invoices2001Slovakia_Book1_1_KH Von 2012 gui BKH 2" xfId="605"/>
    <cellStyle name="Dziesietny [0]_Invoices2001Slovakia_Book1_1_QD ke hoach dau thau" xfId="606"/>
    <cellStyle name="Dziesiętny [0]_Invoices2001Slovakia_Book1_1_QD ke hoach dau thau" xfId="607"/>
    <cellStyle name="Dziesietny [0]_Invoices2001Slovakia_Book1_1_Ra soat KH von 2011 (Huy-11-11-11)" xfId="608"/>
    <cellStyle name="Dziesiętny [0]_Invoices2001Slovakia_Book1_1_Ra soat KH von 2011 (Huy-11-11-11)" xfId="609"/>
    <cellStyle name="Dziesietny [0]_Invoices2001Slovakia_Book1_1_tinh toan hoang ha" xfId="610"/>
    <cellStyle name="Dziesiętny [0]_Invoices2001Slovakia_Book1_1_tinh toan hoang ha" xfId="611"/>
    <cellStyle name="Dziesietny [0]_Invoices2001Slovakia_Book1_1_Tong von ĐTPT" xfId="612"/>
    <cellStyle name="Dziesiętny [0]_Invoices2001Slovakia_Book1_1_Tong von ĐTPT" xfId="613"/>
    <cellStyle name="Dziesietny [0]_Invoices2001Slovakia_Book1_2" xfId="614"/>
    <cellStyle name="Dziesiętny [0]_Invoices2001Slovakia_Book1_2" xfId="615"/>
    <cellStyle name="Dziesietny [0]_Invoices2001Slovakia_Book1_2_bieu ke hoach dau thau" xfId="616"/>
    <cellStyle name="Dziesiętny [0]_Invoices2001Slovakia_Book1_2_bieu ke hoach dau thau" xfId="617"/>
    <cellStyle name="Dziesietny [0]_Invoices2001Slovakia_Book1_2_bieu ke hoach dau thau truong mam non SKH" xfId="618"/>
    <cellStyle name="Dziesiętny [0]_Invoices2001Slovakia_Book1_2_bieu ke hoach dau thau truong mam non SKH" xfId="619"/>
    <cellStyle name="Dziesietny [0]_Invoices2001Slovakia_Book1_2_bieu tong hop lai kh von 2011 gui phong TH-KTDN" xfId="620"/>
    <cellStyle name="Dziesiętny [0]_Invoices2001Slovakia_Book1_2_bieu tong hop lai kh von 2011 gui phong TH-KTDN" xfId="621"/>
    <cellStyle name="Dziesietny [0]_Invoices2001Slovakia_Book1_2_Book1" xfId="622"/>
    <cellStyle name="Dziesiętny [0]_Invoices2001Slovakia_Book1_2_Book1" xfId="623"/>
    <cellStyle name="Dziesietny [0]_Invoices2001Slovakia_Book1_2_Book1_1" xfId="624"/>
    <cellStyle name="Dziesiętny [0]_Invoices2001Slovakia_Book1_2_Book1_1" xfId="625"/>
    <cellStyle name="Dziesietny [0]_Invoices2001Slovakia_Book1_2_Book1_Ke hoach 2010 (theo doi 11-8-2010)" xfId="626"/>
    <cellStyle name="Dziesiętny [0]_Invoices2001Slovakia_Book1_2_Book1_Ke hoach 2010 (theo doi 11-8-2010)" xfId="627"/>
    <cellStyle name="Dziesietny [0]_Invoices2001Slovakia_Book1_2_Book1_ke hoach dau thau 30-6-2010" xfId="628"/>
    <cellStyle name="Dziesiętny [0]_Invoices2001Slovakia_Book1_2_Book1_ke hoach dau thau 30-6-2010" xfId="629"/>
    <cellStyle name="Dziesietny [0]_Invoices2001Slovakia_Book1_2_Copy of KH PHAN BO VON ĐỐI ỨNG NAM 2011 (30 TY phuong án gop WB)" xfId="630"/>
    <cellStyle name="Dziesiętny [0]_Invoices2001Slovakia_Book1_2_Copy of KH PHAN BO VON ĐỐI ỨNG NAM 2011 (30 TY phuong án gop WB)" xfId="631"/>
    <cellStyle name="Dziesietny [0]_Invoices2001Slovakia_Book1_2_DTTD chieng chan Tham lai 29-9-2009" xfId="632"/>
    <cellStyle name="Dziesiętny [0]_Invoices2001Slovakia_Book1_2_DTTD chieng chan Tham lai 29-9-2009" xfId="633"/>
    <cellStyle name="Dziesietny [0]_Invoices2001Slovakia_Book1_2_Du toan nuoc San Thang (GD2)" xfId="634"/>
    <cellStyle name="Dziesiętny [0]_Invoices2001Slovakia_Book1_2_Du toan nuoc San Thang (GD2)" xfId="635"/>
    <cellStyle name="Dziesietny [0]_Invoices2001Slovakia_Book1_2_Ke hoach 2010 (theo doi 11-8-2010)" xfId="636"/>
    <cellStyle name="Dziesiętny [0]_Invoices2001Slovakia_Book1_2_Ke hoach 2010 (theo doi 11-8-2010)" xfId="637"/>
    <cellStyle name="Dziesietny [0]_Invoices2001Slovakia_Book1_2_Ke hoach 2010 ngay 31-01" xfId="638"/>
    <cellStyle name="Dziesiętny [0]_Invoices2001Slovakia_Book1_2_Ke hoach 2010 ngay 31-01" xfId="639"/>
    <cellStyle name="Dziesietny [0]_Invoices2001Slovakia_Book1_2_ke hoach dau thau 30-6-2010" xfId="640"/>
    <cellStyle name="Dziesiętny [0]_Invoices2001Slovakia_Book1_2_ke hoach dau thau 30-6-2010" xfId="641"/>
    <cellStyle name="Dziesietny [0]_Invoices2001Slovakia_Book1_2_KH Von 2012 gui BKH 1" xfId="642"/>
    <cellStyle name="Dziesiętny [0]_Invoices2001Slovakia_Book1_2_KH Von 2012 gui BKH 1" xfId="643"/>
    <cellStyle name="Dziesietny [0]_Invoices2001Slovakia_Book1_2_KH Von 2012 gui BKH 2" xfId="644"/>
    <cellStyle name="Dziesiętny [0]_Invoices2001Slovakia_Book1_2_KH Von 2012 gui BKH 2" xfId="645"/>
    <cellStyle name="Dziesietny [0]_Invoices2001Slovakia_Book1_2_QD ke hoach dau thau" xfId="646"/>
    <cellStyle name="Dziesiętny [0]_Invoices2001Slovakia_Book1_2_QD ke hoach dau thau" xfId="647"/>
    <cellStyle name="Dziesietny [0]_Invoices2001Slovakia_Book1_2_Ra soat KH von 2011 (Huy-11-11-11)" xfId="648"/>
    <cellStyle name="Dziesiętny [0]_Invoices2001Slovakia_Book1_2_Ra soat KH von 2011 (Huy-11-11-11)" xfId="649"/>
    <cellStyle name="Dziesietny [0]_Invoices2001Slovakia_Book1_2_tinh toan hoang ha" xfId="650"/>
    <cellStyle name="Dziesiętny [0]_Invoices2001Slovakia_Book1_2_tinh toan hoang ha" xfId="651"/>
    <cellStyle name="Dziesietny [0]_Invoices2001Slovakia_Book1_2_Tong von ĐTPT" xfId="652"/>
    <cellStyle name="Dziesiętny [0]_Invoices2001Slovakia_Book1_2_Tong von ĐTPT" xfId="653"/>
    <cellStyle name="Dziesietny [0]_Invoices2001Slovakia_Book1_3" xfId="654"/>
    <cellStyle name="Dziesiętny [0]_Invoices2001Slovakia_Book1_3" xfId="655"/>
    <cellStyle name="Dziesietny [0]_Invoices2001Slovakia_Book1_Nhu cau von ung truoc 2011 Tha h Hoa + Nge An gui TW" xfId="656"/>
    <cellStyle name="Dziesiętny [0]_Invoices2001Slovakia_Book1_Nhu cau von ung truoc 2011 Tha h Hoa + Nge An gui TW" xfId="657"/>
    <cellStyle name="Dziesietny [0]_Invoices2001Slovakia_Book1_Tong hop Cac tuyen(9-1-06)" xfId="658"/>
    <cellStyle name="Dziesiętny [0]_Invoices2001Slovakia_Book1_Tong hop Cac tuyen(9-1-06)" xfId="659"/>
    <cellStyle name="Dziesietny [0]_Invoices2001Slovakia_Book1_Tong hop Cac tuyen(9-1-06)_bieu tong hop lai kh von 2011 gui phong TH-KTDN" xfId="660"/>
    <cellStyle name="Dziesiętny [0]_Invoices2001Slovakia_Book1_Tong hop Cac tuyen(9-1-06)_bieu tong hop lai kh von 2011 gui phong TH-KTDN" xfId="661"/>
    <cellStyle name="Dziesietny [0]_Invoices2001Slovakia_Book1_Tong hop Cac tuyen(9-1-06)_Copy of KH PHAN BO VON ĐỐI ỨNG NAM 2011 (30 TY phuong án gop WB)" xfId="662"/>
    <cellStyle name="Dziesiętny [0]_Invoices2001Slovakia_Book1_Tong hop Cac tuyen(9-1-06)_Copy of KH PHAN BO VON ĐỐI ỨNG NAM 2011 (30 TY phuong án gop WB)" xfId="663"/>
    <cellStyle name="Dziesietny [0]_Invoices2001Slovakia_Book1_Tong hop Cac tuyen(9-1-06)_Ke hoach 2010 (theo doi 11-8-2010)" xfId="664"/>
    <cellStyle name="Dziesiętny [0]_Invoices2001Slovakia_Book1_Tong hop Cac tuyen(9-1-06)_Ke hoach 2010 (theo doi 11-8-2010)" xfId="665"/>
    <cellStyle name="Dziesietny [0]_Invoices2001Slovakia_Book1_Tong hop Cac tuyen(9-1-06)_KH Von 2012 gui BKH 1" xfId="666"/>
    <cellStyle name="Dziesiętny [0]_Invoices2001Slovakia_Book1_Tong hop Cac tuyen(9-1-06)_KH Von 2012 gui BKH 1" xfId="667"/>
    <cellStyle name="Dziesietny [0]_Invoices2001Slovakia_Book1_Tong hop Cac tuyen(9-1-06)_QD ke hoach dau thau" xfId="668"/>
    <cellStyle name="Dziesiętny [0]_Invoices2001Slovakia_Book1_Tong hop Cac tuyen(9-1-06)_QD ke hoach dau thau" xfId="669"/>
    <cellStyle name="Dziesietny [0]_Invoices2001Slovakia_Book1_Tong hop Cac tuyen(9-1-06)_Tong von ĐTPT" xfId="670"/>
    <cellStyle name="Dziesiętny [0]_Invoices2001Slovakia_Book1_Tong hop Cac tuyen(9-1-06)_Tong von ĐTPT" xfId="671"/>
    <cellStyle name="Dziesietny [0]_Invoices2001Slovakia_Book1_ung truoc 2011 NSTW Thanh Hoa + Nge An gui Thu 12-5" xfId="672"/>
    <cellStyle name="Dziesiętny [0]_Invoices2001Slovakia_Book1_ung truoc 2011 NSTW Thanh Hoa + Nge An gui Thu 12-5" xfId="673"/>
    <cellStyle name="Dziesietny [0]_Invoices2001Slovakia_Chi tieu KH nam 2009" xfId="674"/>
    <cellStyle name="Dziesiętny [0]_Invoices2001Slovakia_Chi tieu KH nam 2009" xfId="675"/>
    <cellStyle name="Dziesietny [0]_Invoices2001Slovakia_Copy of KH PHAN BO VON ĐỐI ỨNG NAM 2011 (30 TY phuong án gop WB)" xfId="676"/>
    <cellStyle name="Dziesiętny [0]_Invoices2001Slovakia_Copy of KH PHAN BO VON ĐỐI ỨNG NAM 2011 (30 TY phuong án gop WB)" xfId="677"/>
    <cellStyle name="Dziesietny [0]_Invoices2001Slovakia_DT 1751 Muong Khoa" xfId="678"/>
    <cellStyle name="Dziesiętny [0]_Invoices2001Slovakia_DT 1751 Muong Khoa" xfId="679"/>
    <cellStyle name="Dziesietny [0]_Invoices2001Slovakia_DT Nam vai" xfId="680"/>
    <cellStyle name="Dziesiętny [0]_Invoices2001Slovakia_DT tieu hoc diem TDC ban Cho 28-02-09" xfId="681"/>
    <cellStyle name="Dziesietny [0]_Invoices2001Slovakia_DTTD chieng chan Tham lai 29-9-2009" xfId="682"/>
    <cellStyle name="Dziesiętny [0]_Invoices2001Slovakia_DTTD chieng chan Tham lai 29-9-2009" xfId="683"/>
    <cellStyle name="Dziesietny [0]_Invoices2001Slovakia_d-uong+TDT" xfId="684"/>
    <cellStyle name="Dziesiętny [0]_Invoices2001Slovakia_GVL" xfId="685"/>
    <cellStyle name="Dziesietny [0]_Invoices2001Slovakia_Ke hoach 2010 (theo doi 11-8-2010)" xfId="686"/>
    <cellStyle name="Dziesiętny [0]_Invoices2001Slovakia_Ke hoach 2010 (theo doi 11-8-2010)" xfId="687"/>
    <cellStyle name="Dziesietny [0]_Invoices2001Slovakia_ke hoach dau thau 30-6-2010" xfId="688"/>
    <cellStyle name="Dziesiętny [0]_Invoices2001Slovakia_ke hoach dau thau 30-6-2010" xfId="689"/>
    <cellStyle name="Dziesietny [0]_Invoices2001Slovakia_KH Von 2012 gui BKH 1" xfId="690"/>
    <cellStyle name="Dziesiętny [0]_Invoices2001Slovakia_KH Von 2012 gui BKH 1" xfId="691"/>
    <cellStyle name="Dziesietny [0]_Invoices2001Slovakia_KL K.C mat duong" xfId="692"/>
    <cellStyle name="Dziesiętny [0]_Invoices2001Slovakia_Nhµ ®Ó xe" xfId="693"/>
    <cellStyle name="Dziesietny [0]_Invoices2001Slovakia_Nha bao ve(28-7-05)" xfId="694"/>
    <cellStyle name="Dziesiętny [0]_Invoices2001Slovakia_Nha bao ve(28-7-05)" xfId="695"/>
    <cellStyle name="Dziesietny [0]_Invoices2001Slovakia_NHA de xe nguyen du" xfId="696"/>
    <cellStyle name="Dziesiętny [0]_Invoices2001Slovakia_NHA de xe nguyen du" xfId="697"/>
    <cellStyle name="Dziesietny [0]_Invoices2001Slovakia_Nhalamviec VTC(25-1-05)" xfId="698"/>
    <cellStyle name="Dziesiętny [0]_Invoices2001Slovakia_Nhalamviec VTC(25-1-05)" xfId="699"/>
    <cellStyle name="Dziesietny [0]_Invoices2001Slovakia_Nhu cau von ung truoc 2011 Tha h Hoa + Nge An gui TW" xfId="700"/>
    <cellStyle name="Dziesiętny [0]_Invoices2001Slovakia_QD ke hoach dau thau" xfId="701"/>
    <cellStyle name="Dziesietny [0]_Invoices2001Slovakia_Ra soat KH von 2011 (Huy-11-11-11)" xfId="702"/>
    <cellStyle name="Dziesiętny [0]_Invoices2001Slovakia_Ra soat KH von 2011 (Huy-11-11-11)" xfId="703"/>
    <cellStyle name="Dziesietny [0]_Invoices2001Slovakia_Sheet2" xfId="704"/>
    <cellStyle name="Dziesiętny [0]_Invoices2001Slovakia_Sheet2" xfId="705"/>
    <cellStyle name="Dziesietny [0]_Invoices2001Slovakia_TDT KHANH HOA" xfId="706"/>
    <cellStyle name="Dziesiętny [0]_Invoices2001Slovakia_TDT KHANH HOA" xfId="707"/>
    <cellStyle name="Dziesietny [0]_Invoices2001Slovakia_TDT KHANH HOA_bieu ke hoach dau thau" xfId="708"/>
    <cellStyle name="Dziesiętny [0]_Invoices2001Slovakia_TDT KHANH HOA_bieu ke hoach dau thau" xfId="709"/>
    <cellStyle name="Dziesietny [0]_Invoices2001Slovakia_TDT KHANH HOA_bieu ke hoach dau thau truong mam non SKH" xfId="710"/>
    <cellStyle name="Dziesiętny [0]_Invoices2001Slovakia_TDT KHANH HOA_bieu ke hoach dau thau truong mam non SKH" xfId="711"/>
    <cellStyle name="Dziesietny [0]_Invoices2001Slovakia_TDT KHANH HOA_bieu tong hop lai kh von 2011 gui phong TH-KTDN" xfId="712"/>
    <cellStyle name="Dziesiętny [0]_Invoices2001Slovakia_TDT KHANH HOA_bieu tong hop lai kh von 2011 gui phong TH-KTDN" xfId="713"/>
    <cellStyle name="Dziesietny [0]_Invoices2001Slovakia_TDT KHANH HOA_Book1" xfId="714"/>
    <cellStyle name="Dziesiętny [0]_Invoices2001Slovakia_TDT KHANH HOA_Book1" xfId="715"/>
    <cellStyle name="Dziesietny [0]_Invoices2001Slovakia_TDT KHANH HOA_Book1_1" xfId="716"/>
    <cellStyle name="Dziesiętny [0]_Invoices2001Slovakia_TDT KHANH HOA_Book1_1" xfId="717"/>
    <cellStyle name="Dziesietny [0]_Invoices2001Slovakia_TDT KHANH HOA_Book1_1_ke hoach dau thau 30-6-2010" xfId="718"/>
    <cellStyle name="Dziesiętny [0]_Invoices2001Slovakia_TDT KHANH HOA_Book1_1_ke hoach dau thau 30-6-2010" xfId="719"/>
    <cellStyle name="Dziesietny [0]_Invoices2001Slovakia_TDT KHANH HOA_Book1_2" xfId="720"/>
    <cellStyle name="Dziesiętny [0]_Invoices2001Slovakia_TDT KHANH HOA_Book1_2" xfId="721"/>
    <cellStyle name="Dziesietny [0]_Invoices2001Slovakia_TDT KHANH HOA_Book1_Book1" xfId="722"/>
    <cellStyle name="Dziesiętny [0]_Invoices2001Slovakia_TDT KHANH HOA_Book1_Book1" xfId="723"/>
    <cellStyle name="Dziesietny [0]_Invoices2001Slovakia_TDT KHANH HOA_Book1_DTTD chieng chan Tham lai 29-9-2009" xfId="724"/>
    <cellStyle name="Dziesiętny [0]_Invoices2001Slovakia_TDT KHANH HOA_Book1_DTTD chieng chan Tham lai 29-9-2009" xfId="725"/>
    <cellStyle name="Dziesietny [0]_Invoices2001Slovakia_TDT KHANH HOA_Book1_Ke hoach 2010 (theo doi 11-8-2010)" xfId="726"/>
    <cellStyle name="Dziesiętny [0]_Invoices2001Slovakia_TDT KHANH HOA_Book1_Ke hoach 2010 (theo doi 11-8-2010)" xfId="727"/>
    <cellStyle name="Dziesietny [0]_Invoices2001Slovakia_TDT KHANH HOA_Book1_ke hoach dau thau 30-6-2010" xfId="728"/>
    <cellStyle name="Dziesiętny [0]_Invoices2001Slovakia_TDT KHANH HOA_Book1_ke hoach dau thau 30-6-2010" xfId="729"/>
    <cellStyle name="Dziesietny [0]_Invoices2001Slovakia_TDT KHANH HOA_Book1_KH Von 2012 gui BKH 1" xfId="730"/>
    <cellStyle name="Dziesiętny [0]_Invoices2001Slovakia_TDT KHANH HOA_Book1_KH Von 2012 gui BKH 1" xfId="731"/>
    <cellStyle name="Dziesietny [0]_Invoices2001Slovakia_TDT KHANH HOA_Book1_KH Von 2012 gui BKH 2" xfId="732"/>
    <cellStyle name="Dziesiętny [0]_Invoices2001Slovakia_TDT KHANH HOA_Book1_KH Von 2012 gui BKH 2" xfId="733"/>
    <cellStyle name="Dziesietny [0]_Invoices2001Slovakia_TDT KHANH HOA_Chi tieu KH nam 2009" xfId="734"/>
    <cellStyle name="Dziesiętny [0]_Invoices2001Slovakia_TDT KHANH HOA_Chi tieu KH nam 2009" xfId="735"/>
    <cellStyle name="Dziesietny [0]_Invoices2001Slovakia_TDT KHANH HOA_Copy of KH PHAN BO VON ĐỐI ỨNG NAM 2011 (30 TY phuong án gop WB)" xfId="736"/>
    <cellStyle name="Dziesiętny [0]_Invoices2001Slovakia_TDT KHANH HOA_Copy of KH PHAN BO VON ĐỐI ỨNG NAM 2011 (30 TY phuong án gop WB)" xfId="737"/>
    <cellStyle name="Dziesietny [0]_Invoices2001Slovakia_TDT KHANH HOA_DT 1751 Muong Khoa" xfId="738"/>
    <cellStyle name="Dziesiętny [0]_Invoices2001Slovakia_TDT KHANH HOA_DT 1751 Muong Khoa" xfId="739"/>
    <cellStyle name="Dziesietny [0]_Invoices2001Slovakia_TDT KHANH HOA_DT tieu hoc diem TDC ban Cho 28-02-09" xfId="740"/>
    <cellStyle name="Dziesiętny [0]_Invoices2001Slovakia_TDT KHANH HOA_DT tieu hoc diem TDC ban Cho 28-02-09" xfId="741"/>
    <cellStyle name="Dziesietny [0]_Invoices2001Slovakia_TDT KHANH HOA_DTTD chieng chan Tham lai 29-9-2009" xfId="742"/>
    <cellStyle name="Dziesiętny [0]_Invoices2001Slovakia_TDT KHANH HOA_DTTD chieng chan Tham lai 29-9-2009" xfId="743"/>
    <cellStyle name="Dziesietny [0]_Invoices2001Slovakia_TDT KHANH HOA_Du toan nuoc San Thang (GD2)" xfId="744"/>
    <cellStyle name="Dziesiętny [0]_Invoices2001Slovakia_TDT KHANH HOA_Du toan nuoc San Thang (GD2)" xfId="745"/>
    <cellStyle name="Dziesietny [0]_Invoices2001Slovakia_TDT KHANH HOA_GVL" xfId="746"/>
    <cellStyle name="Dziesiętny [0]_Invoices2001Slovakia_TDT KHANH HOA_GVL" xfId="747"/>
    <cellStyle name="Dziesietny [0]_Invoices2001Slovakia_TDT KHANH HOA_ke hoach dau thau 30-6-2010" xfId="748"/>
    <cellStyle name="Dziesiętny [0]_Invoices2001Slovakia_TDT KHANH HOA_ke hoach dau thau 30-6-2010" xfId="749"/>
    <cellStyle name="Dziesietny [0]_Invoices2001Slovakia_TDT KHANH HOA_KH Von 2012 gui BKH 1" xfId="750"/>
    <cellStyle name="Dziesiętny [0]_Invoices2001Slovakia_TDT KHANH HOA_KH Von 2012 gui BKH 1" xfId="751"/>
    <cellStyle name="Dziesietny [0]_Invoices2001Slovakia_TDT KHANH HOA_QD ke hoach dau thau" xfId="752"/>
    <cellStyle name="Dziesiętny [0]_Invoices2001Slovakia_TDT KHANH HOA_QD ke hoach dau thau" xfId="753"/>
    <cellStyle name="Dziesietny [0]_Invoices2001Slovakia_TDT KHANH HOA_Ra soat KH von 2011 (Huy-11-11-11)" xfId="754"/>
    <cellStyle name="Dziesiętny [0]_Invoices2001Slovakia_TDT KHANH HOA_Ra soat KH von 2011 (Huy-11-11-11)" xfId="755"/>
    <cellStyle name="Dziesietny [0]_Invoices2001Slovakia_TDT KHANH HOA_Sheet2" xfId="756"/>
    <cellStyle name="Dziesiętny [0]_Invoices2001Slovakia_TDT KHANH HOA_Sheet2" xfId="757"/>
    <cellStyle name="Dziesietny [0]_Invoices2001Slovakia_TDT KHANH HOA_Tienluong" xfId="758"/>
    <cellStyle name="Dziesiętny [0]_Invoices2001Slovakia_TDT KHANH HOA_Tienluong" xfId="759"/>
    <cellStyle name="Dziesietny [0]_Invoices2001Slovakia_TDT KHANH HOA_tinh toan hoang ha" xfId="760"/>
    <cellStyle name="Dziesiętny [0]_Invoices2001Slovakia_TDT KHANH HOA_tinh toan hoang ha" xfId="761"/>
    <cellStyle name="Dziesietny [0]_Invoices2001Slovakia_TDT KHANH HOA_Tong hop Cac tuyen(9-1-06)" xfId="762"/>
    <cellStyle name="Dziesiętny [0]_Invoices2001Slovakia_TDT KHANH HOA_Tong hop Cac tuyen(9-1-06)" xfId="763"/>
    <cellStyle name="Dziesietny [0]_Invoices2001Slovakia_TDT KHANH HOA_Tong hop Cac tuyen(9-1-06)_bieu tong hop lai kh von 2011 gui phong TH-KTDN" xfId="764"/>
    <cellStyle name="Dziesiętny [0]_Invoices2001Slovakia_TDT KHANH HOA_Tong hop Cac tuyen(9-1-06)_bieu tong hop lai kh von 2011 gui phong TH-KTDN" xfId="765"/>
    <cellStyle name="Dziesietny [0]_Invoices2001Slovakia_TDT KHANH HOA_Tong hop Cac tuyen(9-1-06)_Copy of KH PHAN BO VON ĐỐI ỨNG NAM 2011 (30 TY phuong án gop WB)" xfId="766"/>
    <cellStyle name="Dziesiętny [0]_Invoices2001Slovakia_TDT KHANH HOA_Tong hop Cac tuyen(9-1-06)_Copy of KH PHAN BO VON ĐỐI ỨNG NAM 2011 (30 TY phuong án gop WB)" xfId="767"/>
    <cellStyle name="Dziesietny [0]_Invoices2001Slovakia_TDT KHANH HOA_Tong hop Cac tuyen(9-1-06)_Ke hoach 2010 (theo doi 11-8-2010)" xfId="768"/>
    <cellStyle name="Dziesiętny [0]_Invoices2001Slovakia_TDT KHANH HOA_Tong hop Cac tuyen(9-1-06)_Ke hoach 2010 (theo doi 11-8-2010)" xfId="769"/>
    <cellStyle name="Dziesietny [0]_Invoices2001Slovakia_TDT KHANH HOA_Tong hop Cac tuyen(9-1-06)_KH Von 2012 gui BKH 1" xfId="770"/>
    <cellStyle name="Dziesiętny [0]_Invoices2001Slovakia_TDT KHANH HOA_Tong hop Cac tuyen(9-1-06)_KH Von 2012 gui BKH 1" xfId="771"/>
    <cellStyle name="Dziesietny [0]_Invoices2001Slovakia_TDT KHANH HOA_Tong hop Cac tuyen(9-1-06)_QD ke hoach dau thau" xfId="772"/>
    <cellStyle name="Dziesiętny [0]_Invoices2001Slovakia_TDT KHANH HOA_Tong hop Cac tuyen(9-1-06)_QD ke hoach dau thau" xfId="773"/>
    <cellStyle name="Dziesietny [0]_Invoices2001Slovakia_TDT KHANH HOA_Tong hop Cac tuyen(9-1-06)_Tong von ĐTPT" xfId="774"/>
    <cellStyle name="Dziesiętny [0]_Invoices2001Slovakia_TDT KHANH HOA_Tong hop Cac tuyen(9-1-06)_Tong von ĐTPT" xfId="775"/>
    <cellStyle name="Dziesietny [0]_Invoices2001Slovakia_TDT KHANH HOA_Tong von ĐTPT" xfId="776"/>
    <cellStyle name="Dziesiętny [0]_Invoices2001Slovakia_TDT KHANH HOA_Tong von ĐTPT" xfId="777"/>
    <cellStyle name="Dziesietny [0]_Invoices2001Slovakia_TDT KHANH HOA_TU VAN THUY LOI THAM  PHE" xfId="778"/>
    <cellStyle name="Dziesiętny [0]_Invoices2001Slovakia_TDT KHANH HOA_TU VAN THUY LOI THAM  PHE" xfId="779"/>
    <cellStyle name="Dziesietny [0]_Invoices2001Slovakia_TDT quangngai" xfId="780"/>
    <cellStyle name="Dziesiętny [0]_Invoices2001Slovakia_TDT quangngai" xfId="781"/>
    <cellStyle name="Dziesietny [0]_Invoices2001Slovakia_Tienluong" xfId="782"/>
    <cellStyle name="Dziesiętny [0]_Invoices2001Slovakia_Tienluong" xfId="783"/>
    <cellStyle name="Dziesietny [0]_Invoices2001Slovakia_TMDT(10-5-06)" xfId="784"/>
    <cellStyle name="Dziesiętny [0]_Invoices2001Slovakia_Tong von ĐTPT" xfId="785"/>
    <cellStyle name="Dziesietny_Invoices2001Slovakia" xfId="786"/>
    <cellStyle name="Dziesiętny_Invoices2001Slovakia" xfId="787"/>
    <cellStyle name="Dziesietny_Invoices2001Slovakia_01_Nha so 1_Dien" xfId="788"/>
    <cellStyle name="Dziesiętny_Invoices2001Slovakia_01_Nha so 1_Dien" xfId="789"/>
    <cellStyle name="Dziesietny_Invoices2001Slovakia_01_Nha so 1_Dien_bieu ke hoach dau thau" xfId="790"/>
    <cellStyle name="Dziesiętny_Invoices2001Slovakia_01_Nha so 1_Dien_bieu ke hoach dau thau" xfId="791"/>
    <cellStyle name="Dziesietny_Invoices2001Slovakia_01_Nha so 1_Dien_bieu ke hoach dau thau truong mam non SKH" xfId="792"/>
    <cellStyle name="Dziesiętny_Invoices2001Slovakia_01_Nha so 1_Dien_bieu ke hoach dau thau truong mam non SKH" xfId="793"/>
    <cellStyle name="Dziesietny_Invoices2001Slovakia_01_Nha so 1_Dien_bieu tong hop lai kh von 2011 gui phong TH-KTDN" xfId="794"/>
    <cellStyle name="Dziesiętny_Invoices2001Slovakia_01_Nha so 1_Dien_bieu tong hop lai kh von 2011 gui phong TH-KTDN" xfId="795"/>
    <cellStyle name="Dziesietny_Invoices2001Slovakia_01_Nha so 1_Dien_Book1" xfId="796"/>
    <cellStyle name="Dziesiętny_Invoices2001Slovakia_01_Nha so 1_Dien_Book1" xfId="797"/>
    <cellStyle name="Dziesietny_Invoices2001Slovakia_01_Nha so 1_Dien_Book1_1" xfId="798"/>
    <cellStyle name="Dziesiętny_Invoices2001Slovakia_01_Nha so 1_Dien_Book1_1" xfId="799"/>
    <cellStyle name="Dziesietny_Invoices2001Slovakia_01_Nha so 1_Dien_Book1_DTTD chieng chan Tham lai 29-9-2009" xfId="800"/>
    <cellStyle name="Dziesiętny_Invoices2001Slovakia_01_Nha so 1_Dien_Book1_DTTD chieng chan Tham lai 29-9-2009" xfId="801"/>
    <cellStyle name="Dziesietny_Invoices2001Slovakia_01_Nha so 1_Dien_Book1_Ke hoach 2010 (theo doi 11-8-2010)" xfId="802"/>
    <cellStyle name="Dziesiętny_Invoices2001Slovakia_01_Nha so 1_Dien_Book1_Ke hoach 2010 (theo doi 11-8-2010)" xfId="803"/>
    <cellStyle name="Dziesietny_Invoices2001Slovakia_01_Nha so 1_Dien_Book1_ke hoach dau thau 30-6-2010" xfId="804"/>
    <cellStyle name="Dziesiętny_Invoices2001Slovakia_01_Nha so 1_Dien_Book1_ke hoach dau thau 30-6-2010" xfId="805"/>
    <cellStyle name="Dziesietny_Invoices2001Slovakia_01_Nha so 1_Dien_Copy of KH PHAN BO VON ĐỐI ỨNG NAM 2011 (30 TY phuong án gop WB)" xfId="806"/>
    <cellStyle name="Dziesiętny_Invoices2001Slovakia_01_Nha so 1_Dien_Copy of KH PHAN BO VON ĐỐI ỨNG NAM 2011 (30 TY phuong án gop WB)" xfId="807"/>
    <cellStyle name="Dziesietny_Invoices2001Slovakia_01_Nha so 1_Dien_DTTD chieng chan Tham lai 29-9-2009" xfId="808"/>
    <cellStyle name="Dziesiętny_Invoices2001Slovakia_01_Nha so 1_Dien_DTTD chieng chan Tham lai 29-9-2009" xfId="809"/>
    <cellStyle name="Dziesietny_Invoices2001Slovakia_01_Nha so 1_Dien_Du toan nuoc San Thang (GD2)" xfId="810"/>
    <cellStyle name="Dziesiętny_Invoices2001Slovakia_01_Nha so 1_Dien_Du toan nuoc San Thang (GD2)" xfId="811"/>
    <cellStyle name="Dziesietny_Invoices2001Slovakia_01_Nha so 1_Dien_Ke hoach 2010 (theo doi 11-8-2010)" xfId="812"/>
    <cellStyle name="Dziesiętny_Invoices2001Slovakia_01_Nha so 1_Dien_Ke hoach 2010 (theo doi 11-8-2010)" xfId="813"/>
    <cellStyle name="Dziesietny_Invoices2001Slovakia_01_Nha so 1_Dien_ke hoach dau thau 30-6-2010" xfId="814"/>
    <cellStyle name="Dziesiętny_Invoices2001Slovakia_01_Nha so 1_Dien_ke hoach dau thau 30-6-2010" xfId="815"/>
    <cellStyle name="Dziesietny_Invoices2001Slovakia_01_Nha so 1_Dien_KH Von 2012 gui BKH 1" xfId="816"/>
    <cellStyle name="Dziesiętny_Invoices2001Slovakia_01_Nha so 1_Dien_KH Von 2012 gui BKH 1" xfId="817"/>
    <cellStyle name="Dziesietny_Invoices2001Slovakia_01_Nha so 1_Dien_QD ke hoach dau thau" xfId="818"/>
    <cellStyle name="Dziesiętny_Invoices2001Slovakia_01_Nha so 1_Dien_QD ke hoach dau thau" xfId="819"/>
    <cellStyle name="Dziesietny_Invoices2001Slovakia_01_Nha so 1_Dien_tinh toan hoang ha" xfId="820"/>
    <cellStyle name="Dziesiętny_Invoices2001Slovakia_01_Nha so 1_Dien_tinh toan hoang ha" xfId="821"/>
    <cellStyle name="Dziesietny_Invoices2001Slovakia_01_Nha so 1_Dien_Tong von ĐTPT" xfId="822"/>
    <cellStyle name="Dziesiętny_Invoices2001Slovakia_01_Nha so 1_Dien_Tong von ĐTPT" xfId="823"/>
    <cellStyle name="Dziesietny_Invoices2001Slovakia_10_Nha so 10_Dien1" xfId="824"/>
    <cellStyle name="Dziesiętny_Invoices2001Slovakia_10_Nha so 10_Dien1" xfId="825"/>
    <cellStyle name="Dziesietny_Invoices2001Slovakia_10_Nha so 10_Dien1_bieu ke hoach dau thau" xfId="826"/>
    <cellStyle name="Dziesiętny_Invoices2001Slovakia_10_Nha so 10_Dien1_bieu ke hoach dau thau" xfId="827"/>
    <cellStyle name="Dziesietny_Invoices2001Slovakia_10_Nha so 10_Dien1_bieu ke hoach dau thau truong mam non SKH" xfId="828"/>
    <cellStyle name="Dziesiętny_Invoices2001Slovakia_10_Nha so 10_Dien1_bieu ke hoach dau thau truong mam non SKH" xfId="829"/>
    <cellStyle name="Dziesietny_Invoices2001Slovakia_10_Nha so 10_Dien1_bieu tong hop lai kh von 2011 gui phong TH-KTDN" xfId="830"/>
    <cellStyle name="Dziesiętny_Invoices2001Slovakia_10_Nha so 10_Dien1_bieu tong hop lai kh von 2011 gui phong TH-KTDN" xfId="831"/>
    <cellStyle name="Dziesietny_Invoices2001Slovakia_10_Nha so 10_Dien1_Book1" xfId="832"/>
    <cellStyle name="Dziesiętny_Invoices2001Slovakia_10_Nha so 10_Dien1_Book1" xfId="833"/>
    <cellStyle name="Dziesietny_Invoices2001Slovakia_10_Nha so 10_Dien1_Book1_1" xfId="834"/>
    <cellStyle name="Dziesiętny_Invoices2001Slovakia_10_Nha so 10_Dien1_Book1_1" xfId="835"/>
    <cellStyle name="Dziesietny_Invoices2001Slovakia_10_Nha so 10_Dien1_Book1_DTTD chieng chan Tham lai 29-9-2009" xfId="836"/>
    <cellStyle name="Dziesiętny_Invoices2001Slovakia_10_Nha so 10_Dien1_Book1_DTTD chieng chan Tham lai 29-9-2009" xfId="837"/>
    <cellStyle name="Dziesietny_Invoices2001Slovakia_10_Nha so 10_Dien1_Book1_Ke hoach 2010 (theo doi 11-8-2010)" xfId="838"/>
    <cellStyle name="Dziesiętny_Invoices2001Slovakia_10_Nha so 10_Dien1_Book1_Ke hoach 2010 (theo doi 11-8-2010)" xfId="839"/>
    <cellStyle name="Dziesietny_Invoices2001Slovakia_10_Nha so 10_Dien1_Book1_ke hoach dau thau 30-6-2010" xfId="840"/>
    <cellStyle name="Dziesiętny_Invoices2001Slovakia_10_Nha so 10_Dien1_Book1_ke hoach dau thau 30-6-2010" xfId="841"/>
    <cellStyle name="Dziesietny_Invoices2001Slovakia_10_Nha so 10_Dien1_Copy of KH PHAN BO VON ĐỐI ỨNG NAM 2011 (30 TY phuong án gop WB)" xfId="842"/>
    <cellStyle name="Dziesiętny_Invoices2001Slovakia_10_Nha so 10_Dien1_Copy of KH PHAN BO VON ĐỐI ỨNG NAM 2011 (30 TY phuong án gop WB)" xfId="843"/>
    <cellStyle name="Dziesietny_Invoices2001Slovakia_10_Nha so 10_Dien1_DTTD chieng chan Tham lai 29-9-2009" xfId="844"/>
    <cellStyle name="Dziesiętny_Invoices2001Slovakia_10_Nha so 10_Dien1_DTTD chieng chan Tham lai 29-9-2009" xfId="845"/>
    <cellStyle name="Dziesietny_Invoices2001Slovakia_10_Nha so 10_Dien1_Du toan nuoc San Thang (GD2)" xfId="846"/>
    <cellStyle name="Dziesiętny_Invoices2001Slovakia_10_Nha so 10_Dien1_Du toan nuoc San Thang (GD2)" xfId="847"/>
    <cellStyle name="Dziesietny_Invoices2001Slovakia_10_Nha so 10_Dien1_Ke hoach 2010 (theo doi 11-8-2010)" xfId="848"/>
    <cellStyle name="Dziesiętny_Invoices2001Slovakia_10_Nha so 10_Dien1_Ke hoach 2010 (theo doi 11-8-2010)" xfId="849"/>
    <cellStyle name="Dziesietny_Invoices2001Slovakia_10_Nha so 10_Dien1_ke hoach dau thau 30-6-2010" xfId="850"/>
    <cellStyle name="Dziesiętny_Invoices2001Slovakia_10_Nha so 10_Dien1_ke hoach dau thau 30-6-2010" xfId="851"/>
    <cellStyle name="Dziesietny_Invoices2001Slovakia_10_Nha so 10_Dien1_KH Von 2012 gui BKH 1" xfId="852"/>
    <cellStyle name="Dziesiętny_Invoices2001Slovakia_10_Nha so 10_Dien1_KH Von 2012 gui BKH 1" xfId="853"/>
    <cellStyle name="Dziesietny_Invoices2001Slovakia_10_Nha so 10_Dien1_QD ke hoach dau thau" xfId="854"/>
    <cellStyle name="Dziesiętny_Invoices2001Slovakia_10_Nha so 10_Dien1_QD ke hoach dau thau" xfId="855"/>
    <cellStyle name="Dziesietny_Invoices2001Slovakia_10_Nha so 10_Dien1_tinh toan hoang ha" xfId="856"/>
    <cellStyle name="Dziesiętny_Invoices2001Slovakia_10_Nha so 10_Dien1_tinh toan hoang ha" xfId="857"/>
    <cellStyle name="Dziesietny_Invoices2001Slovakia_10_Nha so 10_Dien1_Tong von ĐTPT" xfId="858"/>
    <cellStyle name="Dziesiętny_Invoices2001Slovakia_10_Nha so 10_Dien1_Tong von ĐTPT" xfId="859"/>
    <cellStyle name="Dziesietny_Invoices2001Slovakia_bang so sanh gia tri" xfId="860"/>
    <cellStyle name="Dziesiętny_Invoices2001Slovakia_bieu ke hoach dau thau" xfId="861"/>
    <cellStyle name="Dziesietny_Invoices2001Slovakia_bieu tong hop lai kh von 2011 gui phong TH-KTDN" xfId="862"/>
    <cellStyle name="Dziesiętny_Invoices2001Slovakia_bieu tong hop lai kh von 2011 gui phong TH-KTDN" xfId="863"/>
    <cellStyle name="Dziesietny_Invoices2001Slovakia_Book1" xfId="864"/>
    <cellStyle name="Dziesiętny_Invoices2001Slovakia_Book1" xfId="865"/>
    <cellStyle name="Dziesietny_Invoices2001Slovakia_Book1_1" xfId="866"/>
    <cellStyle name="Dziesiętny_Invoices2001Slovakia_Book1_1" xfId="867"/>
    <cellStyle name="Dziesietny_Invoices2001Slovakia_Book1_1_bieu ke hoach dau thau" xfId="868"/>
    <cellStyle name="Dziesiętny_Invoices2001Slovakia_Book1_1_bieu ke hoach dau thau" xfId="869"/>
    <cellStyle name="Dziesietny_Invoices2001Slovakia_Book1_1_bieu ke hoach dau thau truong mam non SKH" xfId="870"/>
    <cellStyle name="Dziesiętny_Invoices2001Slovakia_Book1_1_bieu ke hoach dau thau truong mam non SKH" xfId="871"/>
    <cellStyle name="Dziesietny_Invoices2001Slovakia_Book1_1_bieu tong hop lai kh von 2011 gui phong TH-KTDN" xfId="872"/>
    <cellStyle name="Dziesiętny_Invoices2001Slovakia_Book1_1_bieu tong hop lai kh von 2011 gui phong TH-KTDN" xfId="873"/>
    <cellStyle name="Dziesietny_Invoices2001Slovakia_Book1_1_Book1" xfId="874"/>
    <cellStyle name="Dziesiętny_Invoices2001Slovakia_Book1_1_Book1" xfId="875"/>
    <cellStyle name="Dziesietny_Invoices2001Slovakia_Book1_1_Book1_1" xfId="876"/>
    <cellStyle name="Dziesiętny_Invoices2001Slovakia_Book1_1_Book1_1" xfId="877"/>
    <cellStyle name="Dziesietny_Invoices2001Slovakia_Book1_1_Book1_1_DTTD chieng chan Tham lai 29-9-2009" xfId="878"/>
    <cellStyle name="Dziesiętny_Invoices2001Slovakia_Book1_1_Book1_1_DTTD chieng chan Tham lai 29-9-2009" xfId="879"/>
    <cellStyle name="Dziesietny_Invoices2001Slovakia_Book1_1_Book1_1_Ke hoach 2010 (theo doi 11-8-2010)" xfId="880"/>
    <cellStyle name="Dziesiętny_Invoices2001Slovakia_Book1_1_Book1_1_Ke hoach 2010 (theo doi 11-8-2010)" xfId="881"/>
    <cellStyle name="Dziesietny_Invoices2001Slovakia_Book1_1_Book1_1_ke hoach dau thau 30-6-2010" xfId="882"/>
    <cellStyle name="Dziesiętny_Invoices2001Slovakia_Book1_1_Book1_1_ke hoach dau thau 30-6-2010" xfId="883"/>
    <cellStyle name="Dziesietny_Invoices2001Slovakia_Book1_1_Book1_2" xfId="884"/>
    <cellStyle name="Dziesiętny_Invoices2001Slovakia_Book1_1_Book1_2" xfId="885"/>
    <cellStyle name="Dziesietny_Invoices2001Slovakia_Book1_1_Book1_2_ke hoach dau thau 30-6-2010" xfId="886"/>
    <cellStyle name="Dziesiętny_Invoices2001Slovakia_Book1_1_Book1_2_ke hoach dau thau 30-6-2010" xfId="887"/>
    <cellStyle name="Dziesietny_Invoices2001Slovakia_Book1_1_Book1_3" xfId="888"/>
    <cellStyle name="Dziesiętny_Invoices2001Slovakia_Book1_1_Book1_3" xfId="889"/>
    <cellStyle name="Dziesietny_Invoices2001Slovakia_Book1_1_Book1_bieu ke hoach dau thau" xfId="890"/>
    <cellStyle name="Dziesiętny_Invoices2001Slovakia_Book1_1_Book1_bieu ke hoach dau thau" xfId="891"/>
    <cellStyle name="Dziesietny_Invoices2001Slovakia_Book1_1_Book1_bieu ke hoach dau thau truong mam non SKH" xfId="892"/>
    <cellStyle name="Dziesiętny_Invoices2001Slovakia_Book1_1_Book1_bieu ke hoach dau thau truong mam non SKH" xfId="893"/>
    <cellStyle name="Dziesietny_Invoices2001Slovakia_Book1_1_Book1_bieu tong hop lai kh von 2011 gui phong TH-KTDN" xfId="894"/>
    <cellStyle name="Dziesiętny_Invoices2001Slovakia_Book1_1_Book1_bieu tong hop lai kh von 2011 gui phong TH-KTDN" xfId="895"/>
    <cellStyle name="Dziesietny_Invoices2001Slovakia_Book1_1_Book1_Book1" xfId="896"/>
    <cellStyle name="Dziesiętny_Invoices2001Slovakia_Book1_1_Book1_Book1" xfId="897"/>
    <cellStyle name="Dziesietny_Invoices2001Slovakia_Book1_1_Book1_Book1_1" xfId="898"/>
    <cellStyle name="Dziesiętny_Invoices2001Slovakia_Book1_1_Book1_Book1_1" xfId="899"/>
    <cellStyle name="Dziesietny_Invoices2001Slovakia_Book1_1_Book1_Book1_DTTD chieng chan Tham lai 29-9-2009" xfId="900"/>
    <cellStyle name="Dziesiętny_Invoices2001Slovakia_Book1_1_Book1_Book1_DTTD chieng chan Tham lai 29-9-2009" xfId="901"/>
    <cellStyle name="Dziesietny_Invoices2001Slovakia_Book1_1_Book1_Book1_Ke hoach 2010 (theo doi 11-8-2010)" xfId="902"/>
    <cellStyle name="Dziesiętny_Invoices2001Slovakia_Book1_1_Book1_Book1_Ke hoach 2010 (theo doi 11-8-2010)" xfId="903"/>
    <cellStyle name="Dziesietny_Invoices2001Slovakia_Book1_1_Book1_Book1_ke hoach dau thau 30-6-2010" xfId="904"/>
    <cellStyle name="Dziesiętny_Invoices2001Slovakia_Book1_1_Book1_Book1_ke hoach dau thau 30-6-2010" xfId="905"/>
    <cellStyle name="Dziesietny_Invoices2001Slovakia_Book1_1_Book1_Copy of KH PHAN BO VON ĐỐI ỨNG NAM 2011 (30 TY phuong án gop WB)" xfId="906"/>
    <cellStyle name="Dziesiętny_Invoices2001Slovakia_Book1_1_Book1_Copy of KH PHAN BO VON ĐỐI ỨNG NAM 2011 (30 TY phuong án gop WB)" xfId="907"/>
    <cellStyle name="Dziesietny_Invoices2001Slovakia_Book1_1_Book1_DTTD chieng chan Tham lai 29-9-2009" xfId="908"/>
    <cellStyle name="Dziesiętny_Invoices2001Slovakia_Book1_1_Book1_DTTD chieng chan Tham lai 29-9-2009" xfId="909"/>
    <cellStyle name="Dziesietny_Invoices2001Slovakia_Book1_1_Book1_Du toan nuoc San Thang (GD2)" xfId="910"/>
    <cellStyle name="Dziesiętny_Invoices2001Slovakia_Book1_1_Book1_Du toan nuoc San Thang (GD2)" xfId="911"/>
    <cellStyle name="Dziesietny_Invoices2001Slovakia_Book1_1_Book1_Ke hoach 2010 (theo doi 11-8-2010)" xfId="912"/>
    <cellStyle name="Dziesiętny_Invoices2001Slovakia_Book1_1_Book1_Ke hoach 2010 (theo doi 11-8-2010)" xfId="913"/>
    <cellStyle name="Dziesietny_Invoices2001Slovakia_Book1_1_Book1_ke hoach dau thau 30-6-2010" xfId="914"/>
    <cellStyle name="Dziesiętny_Invoices2001Slovakia_Book1_1_Book1_ke hoach dau thau 30-6-2010" xfId="915"/>
    <cellStyle name="Dziesietny_Invoices2001Slovakia_Book1_1_Book1_KH Von 2012 gui BKH 1" xfId="916"/>
    <cellStyle name="Dziesiętny_Invoices2001Slovakia_Book1_1_Book1_KH Von 2012 gui BKH 1" xfId="917"/>
    <cellStyle name="Dziesietny_Invoices2001Slovakia_Book1_1_Book1_QD ke hoach dau thau" xfId="918"/>
    <cellStyle name="Dziesiętny_Invoices2001Slovakia_Book1_1_Book1_QD ke hoach dau thau" xfId="919"/>
    <cellStyle name="Dziesietny_Invoices2001Slovakia_Book1_1_Book1_tinh toan hoang ha" xfId="920"/>
    <cellStyle name="Dziesiętny_Invoices2001Slovakia_Book1_1_Book1_tinh toan hoang ha" xfId="921"/>
    <cellStyle name="Dziesietny_Invoices2001Slovakia_Book1_1_Book1_Tong von ĐTPT" xfId="922"/>
    <cellStyle name="Dziesiętny_Invoices2001Slovakia_Book1_1_Book1_Tong von ĐTPT" xfId="923"/>
    <cellStyle name="Dziesietny_Invoices2001Slovakia_Book1_1_Copy of KH PHAN BO VON ĐỐI ỨNG NAM 2011 (30 TY phuong án gop WB)" xfId="924"/>
    <cellStyle name="Dziesiętny_Invoices2001Slovakia_Book1_1_Copy of KH PHAN BO VON ĐỐI ỨNG NAM 2011 (30 TY phuong án gop WB)" xfId="925"/>
    <cellStyle name="Dziesietny_Invoices2001Slovakia_Book1_1_DTTD chieng chan Tham lai 29-9-2009" xfId="926"/>
    <cellStyle name="Dziesiętny_Invoices2001Slovakia_Book1_1_DTTD chieng chan Tham lai 29-9-2009" xfId="927"/>
    <cellStyle name="Dziesietny_Invoices2001Slovakia_Book1_1_Du toan nuoc San Thang (GD2)" xfId="928"/>
    <cellStyle name="Dziesiętny_Invoices2001Slovakia_Book1_1_Du toan nuoc San Thang (GD2)" xfId="929"/>
    <cellStyle name="Dziesietny_Invoices2001Slovakia_Book1_1_Ke hoach 2010 (theo doi 11-8-2010)" xfId="930"/>
    <cellStyle name="Dziesiętny_Invoices2001Slovakia_Book1_1_Ke hoach 2010 (theo doi 11-8-2010)" xfId="931"/>
    <cellStyle name="Dziesietny_Invoices2001Slovakia_Book1_1_Ke hoach 2010 ngay 31-01" xfId="932"/>
    <cellStyle name="Dziesiętny_Invoices2001Slovakia_Book1_1_Ke hoach 2010 ngay 31-01" xfId="933"/>
    <cellStyle name="Dziesietny_Invoices2001Slovakia_Book1_1_ke hoach dau thau 30-6-2010" xfId="934"/>
    <cellStyle name="Dziesiętny_Invoices2001Slovakia_Book1_1_ke hoach dau thau 30-6-2010" xfId="935"/>
    <cellStyle name="Dziesietny_Invoices2001Slovakia_Book1_1_KH Von 2012 gui BKH 1" xfId="936"/>
    <cellStyle name="Dziesiętny_Invoices2001Slovakia_Book1_1_KH Von 2012 gui BKH 1" xfId="937"/>
    <cellStyle name="Dziesietny_Invoices2001Slovakia_Book1_1_KH Von 2012 gui BKH 2" xfId="938"/>
    <cellStyle name="Dziesiętny_Invoices2001Slovakia_Book1_1_KH Von 2012 gui BKH 2" xfId="939"/>
    <cellStyle name="Dziesietny_Invoices2001Slovakia_Book1_1_QD ke hoach dau thau" xfId="940"/>
    <cellStyle name="Dziesiętny_Invoices2001Slovakia_Book1_1_QD ke hoach dau thau" xfId="941"/>
    <cellStyle name="Dziesietny_Invoices2001Slovakia_Book1_1_Ra soat KH von 2011 (Huy-11-11-11)" xfId="942"/>
    <cellStyle name="Dziesiętny_Invoices2001Slovakia_Book1_1_Ra soat KH von 2011 (Huy-11-11-11)" xfId="943"/>
    <cellStyle name="Dziesietny_Invoices2001Slovakia_Book1_1_tinh toan hoang ha" xfId="944"/>
    <cellStyle name="Dziesiętny_Invoices2001Slovakia_Book1_1_tinh toan hoang ha" xfId="945"/>
    <cellStyle name="Dziesietny_Invoices2001Slovakia_Book1_1_Tong von ĐTPT" xfId="946"/>
    <cellStyle name="Dziesiętny_Invoices2001Slovakia_Book1_1_Tong von ĐTPT" xfId="947"/>
    <cellStyle name="Dziesietny_Invoices2001Slovakia_Book1_2" xfId="948"/>
    <cellStyle name="Dziesiętny_Invoices2001Slovakia_Book1_2" xfId="949"/>
    <cellStyle name="Dziesietny_Invoices2001Slovakia_Book1_2_bieu ke hoach dau thau" xfId="950"/>
    <cellStyle name="Dziesiętny_Invoices2001Slovakia_Book1_2_bieu ke hoach dau thau" xfId="951"/>
    <cellStyle name="Dziesietny_Invoices2001Slovakia_Book1_2_bieu ke hoach dau thau truong mam non SKH" xfId="952"/>
    <cellStyle name="Dziesiętny_Invoices2001Slovakia_Book1_2_bieu ke hoach dau thau truong mam non SKH" xfId="953"/>
    <cellStyle name="Dziesietny_Invoices2001Slovakia_Book1_2_bieu tong hop lai kh von 2011 gui phong TH-KTDN" xfId="954"/>
    <cellStyle name="Dziesiętny_Invoices2001Slovakia_Book1_2_bieu tong hop lai kh von 2011 gui phong TH-KTDN" xfId="955"/>
    <cellStyle name="Dziesietny_Invoices2001Slovakia_Book1_2_Book1" xfId="956"/>
    <cellStyle name="Dziesiętny_Invoices2001Slovakia_Book1_2_Book1" xfId="957"/>
    <cellStyle name="Dziesietny_Invoices2001Slovakia_Book1_2_Book1_1" xfId="958"/>
    <cellStyle name="Dziesiętny_Invoices2001Slovakia_Book1_2_Book1_1" xfId="959"/>
    <cellStyle name="Dziesietny_Invoices2001Slovakia_Book1_2_Book1_Ke hoach 2010 (theo doi 11-8-2010)" xfId="960"/>
    <cellStyle name="Dziesiętny_Invoices2001Slovakia_Book1_2_Book1_Ke hoach 2010 (theo doi 11-8-2010)" xfId="961"/>
    <cellStyle name="Dziesietny_Invoices2001Slovakia_Book1_2_Book1_ke hoach dau thau 30-6-2010" xfId="962"/>
    <cellStyle name="Dziesiętny_Invoices2001Slovakia_Book1_2_Book1_ke hoach dau thau 30-6-2010" xfId="963"/>
    <cellStyle name="Dziesietny_Invoices2001Slovakia_Book1_2_Copy of KH PHAN BO VON ĐỐI ỨNG NAM 2011 (30 TY phuong án gop WB)" xfId="964"/>
    <cellStyle name="Dziesiętny_Invoices2001Slovakia_Book1_2_Copy of KH PHAN BO VON ĐỐI ỨNG NAM 2011 (30 TY phuong án gop WB)" xfId="965"/>
    <cellStyle name="Dziesietny_Invoices2001Slovakia_Book1_2_DTTD chieng chan Tham lai 29-9-2009" xfId="966"/>
    <cellStyle name="Dziesiętny_Invoices2001Slovakia_Book1_2_DTTD chieng chan Tham lai 29-9-2009" xfId="967"/>
    <cellStyle name="Dziesietny_Invoices2001Slovakia_Book1_2_Du toan nuoc San Thang (GD2)" xfId="968"/>
    <cellStyle name="Dziesiętny_Invoices2001Slovakia_Book1_2_Du toan nuoc San Thang (GD2)" xfId="969"/>
    <cellStyle name="Dziesietny_Invoices2001Slovakia_Book1_2_Ke hoach 2010 (theo doi 11-8-2010)" xfId="970"/>
    <cellStyle name="Dziesiętny_Invoices2001Slovakia_Book1_2_Ke hoach 2010 (theo doi 11-8-2010)" xfId="971"/>
    <cellStyle name="Dziesietny_Invoices2001Slovakia_Book1_2_Ke hoach 2010 ngay 31-01" xfId="972"/>
    <cellStyle name="Dziesiętny_Invoices2001Slovakia_Book1_2_Ke hoach 2010 ngay 31-01" xfId="973"/>
    <cellStyle name="Dziesietny_Invoices2001Slovakia_Book1_2_ke hoach dau thau 30-6-2010" xfId="974"/>
    <cellStyle name="Dziesiętny_Invoices2001Slovakia_Book1_2_ke hoach dau thau 30-6-2010" xfId="975"/>
    <cellStyle name="Dziesietny_Invoices2001Slovakia_Book1_2_KH Von 2012 gui BKH 1" xfId="976"/>
    <cellStyle name="Dziesiętny_Invoices2001Slovakia_Book1_2_KH Von 2012 gui BKH 1" xfId="977"/>
    <cellStyle name="Dziesietny_Invoices2001Slovakia_Book1_2_KH Von 2012 gui BKH 2" xfId="978"/>
    <cellStyle name="Dziesiętny_Invoices2001Slovakia_Book1_2_KH Von 2012 gui BKH 2" xfId="979"/>
    <cellStyle name="Dziesietny_Invoices2001Slovakia_Book1_2_QD ke hoach dau thau" xfId="980"/>
    <cellStyle name="Dziesiętny_Invoices2001Slovakia_Book1_2_QD ke hoach dau thau" xfId="981"/>
    <cellStyle name="Dziesietny_Invoices2001Slovakia_Book1_2_Ra soat KH von 2011 (Huy-11-11-11)" xfId="982"/>
    <cellStyle name="Dziesiętny_Invoices2001Slovakia_Book1_2_Ra soat KH von 2011 (Huy-11-11-11)" xfId="983"/>
    <cellStyle name="Dziesietny_Invoices2001Slovakia_Book1_2_tinh toan hoang ha" xfId="984"/>
    <cellStyle name="Dziesiętny_Invoices2001Slovakia_Book1_2_tinh toan hoang ha" xfId="985"/>
    <cellStyle name="Dziesietny_Invoices2001Slovakia_Book1_2_Tong von ĐTPT" xfId="986"/>
    <cellStyle name="Dziesiętny_Invoices2001Slovakia_Book1_2_Tong von ĐTPT" xfId="987"/>
    <cellStyle name="Dziesietny_Invoices2001Slovakia_Book1_3" xfId="988"/>
    <cellStyle name="Dziesiętny_Invoices2001Slovakia_Book1_3" xfId="989"/>
    <cellStyle name="Dziesietny_Invoices2001Slovakia_Book1_Nhu cau von ung truoc 2011 Tha h Hoa + Nge An gui TW" xfId="990"/>
    <cellStyle name="Dziesiętny_Invoices2001Slovakia_Book1_Nhu cau von ung truoc 2011 Tha h Hoa + Nge An gui TW" xfId="991"/>
    <cellStyle name="Dziesietny_Invoices2001Slovakia_Book1_Tong hop Cac tuyen(9-1-06)" xfId="992"/>
    <cellStyle name="Dziesiętny_Invoices2001Slovakia_Book1_Tong hop Cac tuyen(9-1-06)" xfId="993"/>
    <cellStyle name="Dziesietny_Invoices2001Slovakia_Book1_Tong hop Cac tuyen(9-1-06)_bieu tong hop lai kh von 2011 gui phong TH-KTDN" xfId="994"/>
    <cellStyle name="Dziesiętny_Invoices2001Slovakia_Book1_Tong hop Cac tuyen(9-1-06)_bieu tong hop lai kh von 2011 gui phong TH-KTDN" xfId="995"/>
    <cellStyle name="Dziesietny_Invoices2001Slovakia_Book1_Tong hop Cac tuyen(9-1-06)_Copy of KH PHAN BO VON ĐỐI ỨNG NAM 2011 (30 TY phuong án gop WB)" xfId="996"/>
    <cellStyle name="Dziesiętny_Invoices2001Slovakia_Book1_Tong hop Cac tuyen(9-1-06)_Copy of KH PHAN BO VON ĐỐI ỨNG NAM 2011 (30 TY phuong án gop WB)" xfId="997"/>
    <cellStyle name="Dziesietny_Invoices2001Slovakia_Book1_Tong hop Cac tuyen(9-1-06)_Ke hoach 2010 (theo doi 11-8-2010)" xfId="998"/>
    <cellStyle name="Dziesiętny_Invoices2001Slovakia_Book1_Tong hop Cac tuyen(9-1-06)_Ke hoach 2010 (theo doi 11-8-2010)" xfId="999"/>
    <cellStyle name="Dziesietny_Invoices2001Slovakia_Book1_Tong hop Cac tuyen(9-1-06)_KH Von 2012 gui BKH 1" xfId="1000"/>
    <cellStyle name="Dziesiętny_Invoices2001Slovakia_Book1_Tong hop Cac tuyen(9-1-06)_KH Von 2012 gui BKH 1" xfId="1001"/>
    <cellStyle name="Dziesietny_Invoices2001Slovakia_Book1_Tong hop Cac tuyen(9-1-06)_QD ke hoach dau thau" xfId="1002"/>
    <cellStyle name="Dziesiętny_Invoices2001Slovakia_Book1_Tong hop Cac tuyen(9-1-06)_QD ke hoach dau thau" xfId="1003"/>
    <cellStyle name="Dziesietny_Invoices2001Slovakia_Book1_Tong hop Cac tuyen(9-1-06)_Tong von ĐTPT" xfId="1004"/>
    <cellStyle name="Dziesiętny_Invoices2001Slovakia_Book1_Tong hop Cac tuyen(9-1-06)_Tong von ĐTPT" xfId="1005"/>
    <cellStyle name="Dziesietny_Invoices2001Slovakia_Book1_ung truoc 2011 NSTW Thanh Hoa + Nge An gui Thu 12-5" xfId="1006"/>
    <cellStyle name="Dziesiętny_Invoices2001Slovakia_Book1_ung truoc 2011 NSTW Thanh Hoa + Nge An gui Thu 12-5" xfId="1007"/>
    <cellStyle name="Dziesietny_Invoices2001Slovakia_Chi tieu KH nam 2009" xfId="1008"/>
    <cellStyle name="Dziesiętny_Invoices2001Slovakia_Chi tieu KH nam 2009" xfId="1009"/>
    <cellStyle name="Dziesietny_Invoices2001Slovakia_Copy of KH PHAN BO VON ĐỐI ỨNG NAM 2011 (30 TY phuong án gop WB)" xfId="1010"/>
    <cellStyle name="Dziesiętny_Invoices2001Slovakia_Copy of KH PHAN BO VON ĐỐI ỨNG NAM 2011 (30 TY phuong án gop WB)" xfId="1011"/>
    <cellStyle name="Dziesietny_Invoices2001Slovakia_DT 1751 Muong Khoa" xfId="1012"/>
    <cellStyle name="Dziesiętny_Invoices2001Slovakia_DT 1751 Muong Khoa" xfId="1013"/>
    <cellStyle name="Dziesietny_Invoices2001Slovakia_DT Nam vai" xfId="1014"/>
    <cellStyle name="Dziesiętny_Invoices2001Slovakia_DT tieu hoc diem TDC ban Cho 28-02-09" xfId="1015"/>
    <cellStyle name="Dziesietny_Invoices2001Slovakia_DTTD chieng chan Tham lai 29-9-2009" xfId="1016"/>
    <cellStyle name="Dziesiętny_Invoices2001Slovakia_DTTD chieng chan Tham lai 29-9-2009" xfId="1017"/>
    <cellStyle name="Dziesietny_Invoices2001Slovakia_d-uong+TDT" xfId="1018"/>
    <cellStyle name="Dziesiętny_Invoices2001Slovakia_GVL" xfId="1019"/>
    <cellStyle name="Dziesietny_Invoices2001Slovakia_Ke hoach 2010 (theo doi 11-8-2010)" xfId="1020"/>
    <cellStyle name="Dziesiętny_Invoices2001Slovakia_Ke hoach 2010 (theo doi 11-8-2010)" xfId="1021"/>
    <cellStyle name="Dziesietny_Invoices2001Slovakia_ke hoach dau thau 30-6-2010" xfId="1022"/>
    <cellStyle name="Dziesiętny_Invoices2001Slovakia_ke hoach dau thau 30-6-2010" xfId="1023"/>
    <cellStyle name="Dziesietny_Invoices2001Slovakia_KH Von 2012 gui BKH 1" xfId="1024"/>
    <cellStyle name="Dziesiętny_Invoices2001Slovakia_KH Von 2012 gui BKH 1" xfId="1025"/>
    <cellStyle name="Dziesietny_Invoices2001Slovakia_KL K.C mat duong" xfId="1026"/>
    <cellStyle name="Dziesiętny_Invoices2001Slovakia_Nhµ ®Ó xe" xfId="1027"/>
    <cellStyle name="Dziesietny_Invoices2001Slovakia_Nha bao ve(28-7-05)" xfId="1028"/>
    <cellStyle name="Dziesiętny_Invoices2001Slovakia_Nha bao ve(28-7-05)" xfId="1029"/>
    <cellStyle name="Dziesietny_Invoices2001Slovakia_NHA de xe nguyen du" xfId="1030"/>
    <cellStyle name="Dziesiętny_Invoices2001Slovakia_NHA de xe nguyen du" xfId="1031"/>
    <cellStyle name="Dziesietny_Invoices2001Slovakia_Nhalamviec VTC(25-1-05)" xfId="1032"/>
    <cellStyle name="Dziesiętny_Invoices2001Slovakia_Nhalamviec VTC(25-1-05)" xfId="1033"/>
    <cellStyle name="Dziesietny_Invoices2001Slovakia_Nhu cau von ung truoc 2011 Tha h Hoa + Nge An gui TW" xfId="1034"/>
    <cellStyle name="Dziesiętny_Invoices2001Slovakia_QD ke hoach dau thau" xfId="1035"/>
    <cellStyle name="Dziesietny_Invoices2001Slovakia_Ra soat KH von 2011 (Huy-11-11-11)" xfId="1036"/>
    <cellStyle name="Dziesiętny_Invoices2001Slovakia_Ra soat KH von 2011 (Huy-11-11-11)" xfId="1037"/>
    <cellStyle name="Dziesietny_Invoices2001Slovakia_Sheet2" xfId="1038"/>
    <cellStyle name="Dziesiętny_Invoices2001Slovakia_Sheet2" xfId="1039"/>
    <cellStyle name="Dziesietny_Invoices2001Slovakia_TDT KHANH HOA" xfId="1040"/>
    <cellStyle name="Dziesiętny_Invoices2001Slovakia_TDT KHANH HOA" xfId="1041"/>
    <cellStyle name="Dziesietny_Invoices2001Slovakia_TDT KHANH HOA_bieu ke hoach dau thau" xfId="1042"/>
    <cellStyle name="Dziesiętny_Invoices2001Slovakia_TDT KHANH HOA_bieu ke hoach dau thau" xfId="1043"/>
    <cellStyle name="Dziesietny_Invoices2001Slovakia_TDT KHANH HOA_bieu ke hoach dau thau truong mam non SKH" xfId="1044"/>
    <cellStyle name="Dziesiętny_Invoices2001Slovakia_TDT KHANH HOA_bieu ke hoach dau thau truong mam non SKH" xfId="1045"/>
    <cellStyle name="Dziesietny_Invoices2001Slovakia_TDT KHANH HOA_bieu tong hop lai kh von 2011 gui phong TH-KTDN" xfId="1046"/>
    <cellStyle name="Dziesiętny_Invoices2001Slovakia_TDT KHANH HOA_bieu tong hop lai kh von 2011 gui phong TH-KTDN" xfId="1047"/>
    <cellStyle name="Dziesietny_Invoices2001Slovakia_TDT KHANH HOA_Book1" xfId="1048"/>
    <cellStyle name="Dziesiętny_Invoices2001Slovakia_TDT KHANH HOA_Book1" xfId="1049"/>
    <cellStyle name="Dziesietny_Invoices2001Slovakia_TDT KHANH HOA_Book1_1" xfId="1050"/>
    <cellStyle name="Dziesiętny_Invoices2001Slovakia_TDT KHANH HOA_Book1_1" xfId="1051"/>
    <cellStyle name="Dziesietny_Invoices2001Slovakia_TDT KHANH HOA_Book1_1_ke hoach dau thau 30-6-2010" xfId="1052"/>
    <cellStyle name="Dziesiętny_Invoices2001Slovakia_TDT KHANH HOA_Book1_1_ke hoach dau thau 30-6-2010" xfId="1053"/>
    <cellStyle name="Dziesietny_Invoices2001Slovakia_TDT KHANH HOA_Book1_2" xfId="1054"/>
    <cellStyle name="Dziesiętny_Invoices2001Slovakia_TDT KHANH HOA_Book1_2" xfId="1055"/>
    <cellStyle name="Dziesietny_Invoices2001Slovakia_TDT KHANH HOA_Book1_Book1" xfId="1056"/>
    <cellStyle name="Dziesiętny_Invoices2001Slovakia_TDT KHANH HOA_Book1_Book1" xfId="1057"/>
    <cellStyle name="Dziesietny_Invoices2001Slovakia_TDT KHANH HOA_Book1_DTTD chieng chan Tham lai 29-9-2009" xfId="1058"/>
    <cellStyle name="Dziesiętny_Invoices2001Slovakia_TDT KHANH HOA_Book1_DTTD chieng chan Tham lai 29-9-2009" xfId="1059"/>
    <cellStyle name="Dziesietny_Invoices2001Slovakia_TDT KHANH HOA_Book1_Ke hoach 2010 (theo doi 11-8-2010)" xfId="1060"/>
    <cellStyle name="Dziesiętny_Invoices2001Slovakia_TDT KHANH HOA_Book1_Ke hoach 2010 (theo doi 11-8-2010)" xfId="1061"/>
    <cellStyle name="Dziesietny_Invoices2001Slovakia_TDT KHANH HOA_Book1_ke hoach dau thau 30-6-2010" xfId="1062"/>
    <cellStyle name="Dziesiętny_Invoices2001Slovakia_TDT KHANH HOA_Book1_ke hoach dau thau 30-6-2010" xfId="1063"/>
    <cellStyle name="Dziesietny_Invoices2001Slovakia_TDT KHANH HOA_Book1_KH Von 2012 gui BKH 1" xfId="1064"/>
    <cellStyle name="Dziesiętny_Invoices2001Slovakia_TDT KHANH HOA_Book1_KH Von 2012 gui BKH 1" xfId="1065"/>
    <cellStyle name="Dziesietny_Invoices2001Slovakia_TDT KHANH HOA_Book1_KH Von 2012 gui BKH 2" xfId="1066"/>
    <cellStyle name="Dziesiętny_Invoices2001Slovakia_TDT KHANH HOA_Book1_KH Von 2012 gui BKH 2" xfId="1067"/>
    <cellStyle name="Dziesietny_Invoices2001Slovakia_TDT KHANH HOA_Chi tieu KH nam 2009" xfId="1068"/>
    <cellStyle name="Dziesiętny_Invoices2001Slovakia_TDT KHANH HOA_Chi tieu KH nam 2009" xfId="1069"/>
    <cellStyle name="Dziesietny_Invoices2001Slovakia_TDT KHANH HOA_Copy of KH PHAN BO VON ĐỐI ỨNG NAM 2011 (30 TY phuong án gop WB)" xfId="1070"/>
    <cellStyle name="Dziesiętny_Invoices2001Slovakia_TDT KHANH HOA_Copy of KH PHAN BO VON ĐỐI ỨNG NAM 2011 (30 TY phuong án gop WB)" xfId="1071"/>
    <cellStyle name="Dziesietny_Invoices2001Slovakia_TDT KHANH HOA_DT 1751 Muong Khoa" xfId="1072"/>
    <cellStyle name="Dziesiętny_Invoices2001Slovakia_TDT KHANH HOA_DT 1751 Muong Khoa" xfId="1073"/>
    <cellStyle name="Dziesietny_Invoices2001Slovakia_TDT KHANH HOA_DT tieu hoc diem TDC ban Cho 28-02-09" xfId="1074"/>
    <cellStyle name="Dziesiętny_Invoices2001Slovakia_TDT KHANH HOA_DT tieu hoc diem TDC ban Cho 28-02-09" xfId="1075"/>
    <cellStyle name="Dziesietny_Invoices2001Slovakia_TDT KHANH HOA_DTTD chieng chan Tham lai 29-9-2009" xfId="1076"/>
    <cellStyle name="Dziesiętny_Invoices2001Slovakia_TDT KHANH HOA_DTTD chieng chan Tham lai 29-9-2009" xfId="1077"/>
    <cellStyle name="Dziesietny_Invoices2001Slovakia_TDT KHANH HOA_Du toan nuoc San Thang (GD2)" xfId="1078"/>
    <cellStyle name="Dziesiętny_Invoices2001Slovakia_TDT KHANH HOA_Du toan nuoc San Thang (GD2)" xfId="1079"/>
    <cellStyle name="Dziesietny_Invoices2001Slovakia_TDT KHANH HOA_GVL" xfId="1080"/>
    <cellStyle name="Dziesiętny_Invoices2001Slovakia_TDT KHANH HOA_GVL" xfId="1081"/>
    <cellStyle name="Dziesietny_Invoices2001Slovakia_TDT KHANH HOA_ke hoach dau thau 30-6-2010" xfId="1082"/>
    <cellStyle name="Dziesiętny_Invoices2001Slovakia_TDT KHANH HOA_ke hoach dau thau 30-6-2010" xfId="1083"/>
    <cellStyle name="Dziesietny_Invoices2001Slovakia_TDT KHANH HOA_KH Von 2012 gui BKH 1" xfId="1084"/>
    <cellStyle name="Dziesiętny_Invoices2001Slovakia_TDT KHANH HOA_KH Von 2012 gui BKH 1" xfId="1085"/>
    <cellStyle name="Dziesietny_Invoices2001Slovakia_TDT KHANH HOA_QD ke hoach dau thau" xfId="1086"/>
    <cellStyle name="Dziesiętny_Invoices2001Slovakia_TDT KHANH HOA_QD ke hoach dau thau" xfId="1087"/>
    <cellStyle name="Dziesietny_Invoices2001Slovakia_TDT KHANH HOA_Ra soat KH von 2011 (Huy-11-11-11)" xfId="1088"/>
    <cellStyle name="Dziesiętny_Invoices2001Slovakia_TDT KHANH HOA_Ra soat KH von 2011 (Huy-11-11-11)" xfId="1089"/>
    <cellStyle name="Dziesietny_Invoices2001Slovakia_TDT KHANH HOA_Sheet2" xfId="1090"/>
    <cellStyle name="Dziesiętny_Invoices2001Slovakia_TDT KHANH HOA_Sheet2" xfId="1091"/>
    <cellStyle name="Dziesietny_Invoices2001Slovakia_TDT KHANH HOA_Tienluong" xfId="1092"/>
    <cellStyle name="Dziesiętny_Invoices2001Slovakia_TDT KHANH HOA_Tienluong" xfId="1093"/>
    <cellStyle name="Dziesietny_Invoices2001Slovakia_TDT KHANH HOA_tinh toan hoang ha" xfId="1094"/>
    <cellStyle name="Dziesiętny_Invoices2001Slovakia_TDT KHANH HOA_tinh toan hoang ha" xfId="1095"/>
    <cellStyle name="Dziesietny_Invoices2001Slovakia_TDT KHANH HOA_Tong hop Cac tuyen(9-1-06)" xfId="1096"/>
    <cellStyle name="Dziesiętny_Invoices2001Slovakia_TDT KHANH HOA_Tong hop Cac tuyen(9-1-06)" xfId="1097"/>
    <cellStyle name="Dziesietny_Invoices2001Slovakia_TDT KHANH HOA_Tong hop Cac tuyen(9-1-06)_bieu tong hop lai kh von 2011 gui phong TH-KTDN" xfId="1098"/>
    <cellStyle name="Dziesiętny_Invoices2001Slovakia_TDT KHANH HOA_Tong hop Cac tuyen(9-1-06)_bieu tong hop lai kh von 2011 gui phong TH-KTDN" xfId="1099"/>
    <cellStyle name="Dziesietny_Invoices2001Slovakia_TDT KHANH HOA_Tong hop Cac tuyen(9-1-06)_Copy of KH PHAN BO VON ĐỐI ỨNG NAM 2011 (30 TY phuong án gop WB)" xfId="1100"/>
    <cellStyle name="Dziesiętny_Invoices2001Slovakia_TDT KHANH HOA_Tong hop Cac tuyen(9-1-06)_Copy of KH PHAN BO VON ĐỐI ỨNG NAM 2011 (30 TY phuong án gop WB)" xfId="1101"/>
    <cellStyle name="Dziesietny_Invoices2001Slovakia_TDT KHANH HOA_Tong hop Cac tuyen(9-1-06)_Ke hoach 2010 (theo doi 11-8-2010)" xfId="1102"/>
    <cellStyle name="Dziesiętny_Invoices2001Slovakia_TDT KHANH HOA_Tong hop Cac tuyen(9-1-06)_Ke hoach 2010 (theo doi 11-8-2010)" xfId="1103"/>
    <cellStyle name="Dziesietny_Invoices2001Slovakia_TDT KHANH HOA_Tong hop Cac tuyen(9-1-06)_KH Von 2012 gui BKH 1" xfId="1104"/>
    <cellStyle name="Dziesiętny_Invoices2001Slovakia_TDT KHANH HOA_Tong hop Cac tuyen(9-1-06)_KH Von 2012 gui BKH 1" xfId="1105"/>
    <cellStyle name="Dziesietny_Invoices2001Slovakia_TDT KHANH HOA_Tong hop Cac tuyen(9-1-06)_QD ke hoach dau thau" xfId="1106"/>
    <cellStyle name="Dziesiętny_Invoices2001Slovakia_TDT KHANH HOA_Tong hop Cac tuyen(9-1-06)_QD ke hoach dau thau" xfId="1107"/>
    <cellStyle name="Dziesietny_Invoices2001Slovakia_TDT KHANH HOA_Tong hop Cac tuyen(9-1-06)_Tong von ĐTPT" xfId="1108"/>
    <cellStyle name="Dziesiętny_Invoices2001Slovakia_TDT KHANH HOA_Tong hop Cac tuyen(9-1-06)_Tong von ĐTPT" xfId="1109"/>
    <cellStyle name="Dziesietny_Invoices2001Slovakia_TDT KHANH HOA_Tong von ĐTPT" xfId="1110"/>
    <cellStyle name="Dziesiętny_Invoices2001Slovakia_TDT KHANH HOA_Tong von ĐTPT" xfId="1111"/>
    <cellStyle name="Dziesietny_Invoices2001Slovakia_TDT KHANH HOA_TU VAN THUY LOI THAM  PHE" xfId="1112"/>
    <cellStyle name="Dziesiętny_Invoices2001Slovakia_TDT KHANH HOA_TU VAN THUY LOI THAM  PHE" xfId="1113"/>
    <cellStyle name="Dziesietny_Invoices2001Slovakia_TDT quangngai" xfId="1114"/>
    <cellStyle name="Dziesiętny_Invoices2001Slovakia_TDT quangngai" xfId="1115"/>
    <cellStyle name="Dziesietny_Invoices2001Slovakia_Tienluong" xfId="1116"/>
    <cellStyle name="Dziesiętny_Invoices2001Slovakia_Tienluong" xfId="1117"/>
    <cellStyle name="Dziesietny_Invoices2001Slovakia_TMDT(10-5-06)" xfId="1118"/>
    <cellStyle name="Dziesiętny_Invoices2001Slovakia_Tong von ĐTPT" xfId="1119"/>
    <cellStyle name="e" xfId="1120"/>
    <cellStyle name="E&amp;Y House" xfId="1121"/>
    <cellStyle name="e_bieu ke hoach dau thau" xfId="1122"/>
    <cellStyle name="e_bieu ke hoach dau thau truong mam non SKH" xfId="1123"/>
    <cellStyle name="e_Book1" xfId="1124"/>
    <cellStyle name="e_DT tieu hoc diem TDC ban Cho 28-02-09" xfId="1125"/>
    <cellStyle name="e_Du toan" xfId="1126"/>
    <cellStyle name="e_Du toan nuoc San Thang (GD2)" xfId="1127"/>
    <cellStyle name="e_HD TT1" xfId="1128"/>
    <cellStyle name="e_Nha lop hoc 8 P" xfId="1129"/>
    <cellStyle name="e_Tienluong" xfId="1130"/>
    <cellStyle name="Enter Currency (0)" xfId="1131"/>
    <cellStyle name="Enter Currency (2)" xfId="1132"/>
    <cellStyle name="Enter Units (0)" xfId="1133"/>
    <cellStyle name="Enter Units (1)" xfId="1134"/>
    <cellStyle name="Enter Units (2)" xfId="1135"/>
    <cellStyle name="Entered" xfId="1136"/>
    <cellStyle name="Euro" xfId="1137"/>
    <cellStyle name="Explanatory Text" xfId="1138"/>
    <cellStyle name="f" xfId="1139"/>
    <cellStyle name="f_bieu ke hoach dau thau" xfId="1140"/>
    <cellStyle name="f_bieu ke hoach dau thau truong mam non SKH" xfId="1141"/>
    <cellStyle name="f_Book1" xfId="1142"/>
    <cellStyle name="f_DT tieu hoc diem TDC ban Cho 28-02-09" xfId="1143"/>
    <cellStyle name="f_Du toan" xfId="1144"/>
    <cellStyle name="f_Du toan nuoc San Thang (GD2)" xfId="1145"/>
    <cellStyle name="f_HD TT1" xfId="1146"/>
    <cellStyle name="f_Nha lop hoc 8 P" xfId="1147"/>
    <cellStyle name="f_Tienluong" xfId="1148"/>
    <cellStyle name="f1" xfId="1149"/>
    <cellStyle name="f2" xfId="1150"/>
    <cellStyle name="F3" xfId="1151"/>
    <cellStyle name="F4" xfId="1152"/>
    <cellStyle name="F5" xfId="1153"/>
    <cellStyle name="F6" xfId="1154"/>
    <cellStyle name="F7" xfId="1155"/>
    <cellStyle name="F8" xfId="1156"/>
    <cellStyle name="Fixed" xfId="1157"/>
    <cellStyle name="Followed Hyperlink" xfId="1158"/>
    <cellStyle name="gia" xfId="1159"/>
    <cellStyle name="Good" xfId="1160"/>
    <cellStyle name="Grey" xfId="1161"/>
    <cellStyle name="Group" xfId="1162"/>
    <cellStyle name="H" xfId="1163"/>
    <cellStyle name="H_D-A-VU" xfId="1164"/>
    <cellStyle name="H_HSTHAU" xfId="1165"/>
    <cellStyle name="H_Ket du ung NS" xfId="1166"/>
    <cellStyle name="H_KH Von 2012 gui BKH 1" xfId="1167"/>
    <cellStyle name="H_KH Von 2012 gui BKH 2" xfId="1168"/>
    <cellStyle name="ha" xfId="1169"/>
    <cellStyle name="Head 1" xfId="1170"/>
    <cellStyle name="HEADER" xfId="1171"/>
    <cellStyle name="Header1" xfId="1172"/>
    <cellStyle name="Header2" xfId="1173"/>
    <cellStyle name="Heading" xfId="1174"/>
    <cellStyle name="Heading 1" xfId="1175"/>
    <cellStyle name="Heading 2" xfId="1176"/>
    <cellStyle name="Heading 3" xfId="1177"/>
    <cellStyle name="Heading 4" xfId="1178"/>
    <cellStyle name="Heading1" xfId="1179"/>
    <cellStyle name="Heading2" xfId="1180"/>
    <cellStyle name="HEADINGS" xfId="1181"/>
    <cellStyle name="HEADINGSTOP" xfId="1182"/>
    <cellStyle name="headoption" xfId="1183"/>
    <cellStyle name="Hoa-Scholl" xfId="1184"/>
    <cellStyle name="HUY" xfId="1185"/>
    <cellStyle name="Hyperlink" xfId="1186"/>
    <cellStyle name="i phÝ kh¸c_B¶ng 2" xfId="1187"/>
    <cellStyle name="I.3" xfId="1188"/>
    <cellStyle name="I.3?b_x000C_Comma [0]_II?_x0012_Comma [0]_laroux_2?_x0012_Comma [0]_larou_x001C_Comma [0]_laroux_3_¼­¿ï-¾È»ê?$Comma [0]" xfId="1189"/>
    <cellStyle name="i·0" xfId="1190"/>
    <cellStyle name="ï-¾È»ê_BiÓu TB" xfId="1191"/>
    <cellStyle name="Indent" xfId="1192"/>
    <cellStyle name="Input" xfId="1193"/>
    <cellStyle name="Input [yellow]" xfId="1194"/>
    <cellStyle name="Input Cells" xfId="1195"/>
    <cellStyle name="k" xfId="1196"/>
    <cellStyle name="k_TONG HOP KINH PHI" xfId="1197"/>
    <cellStyle name="k_ÿÿÿÿÿ" xfId="1198"/>
    <cellStyle name="k_ÿÿÿÿÿ_1" xfId="1199"/>
    <cellStyle name="k_ÿÿÿÿÿ_2" xfId="1200"/>
    <cellStyle name="k1" xfId="1201"/>
    <cellStyle name="k2" xfId="1202"/>
    <cellStyle name="kh¸c_Bang Chi tieu" xfId="1203"/>
    <cellStyle name="khanh" xfId="1204"/>
    <cellStyle name="khung" xfId="1205"/>
    <cellStyle name="Ledger 17 x 11 in" xfId="1206"/>
    <cellStyle name="left" xfId="1207"/>
    <cellStyle name="Line" xfId="1208"/>
    <cellStyle name="Link Currency (0)" xfId="1209"/>
    <cellStyle name="Link Currency (2)" xfId="1210"/>
    <cellStyle name="Link Units (0)" xfId="1211"/>
    <cellStyle name="Link Units (1)" xfId="1212"/>
    <cellStyle name="Link Units (2)" xfId="1213"/>
    <cellStyle name="Linked Cell" xfId="1214"/>
    <cellStyle name="Linked Cells" xfId="1215"/>
    <cellStyle name="luc" xfId="1216"/>
    <cellStyle name="luc2" xfId="1217"/>
    <cellStyle name="MAU" xfId="1218"/>
    <cellStyle name="Millares [0]_Well Timing" xfId="1219"/>
    <cellStyle name="Millares_Well Timing" xfId="1220"/>
    <cellStyle name="Milliers [0]_      " xfId="1221"/>
    <cellStyle name="Milliers_      " xfId="1222"/>
    <cellStyle name="Môc" xfId="1223"/>
    <cellStyle name="Model" xfId="1224"/>
    <cellStyle name="moi" xfId="1225"/>
    <cellStyle name="Mon?aire [0]_      " xfId="1226"/>
    <cellStyle name="Mon?aire_      " xfId="1227"/>
    <cellStyle name="Moneda [0]_Well Timing" xfId="1228"/>
    <cellStyle name="Moneda_Well Timing" xfId="1229"/>
    <cellStyle name="Monétaire [0]_      " xfId="1230"/>
    <cellStyle name="Monétaire_      " xfId="1231"/>
    <cellStyle name="n" xfId="1232"/>
    <cellStyle name="n_bieu ke hoach dau thau" xfId="1233"/>
    <cellStyle name="n_bieu ke hoach dau thau truong mam non SKH" xfId="1234"/>
    <cellStyle name="n_Book1" xfId="1235"/>
    <cellStyle name="n_Bu_Gia" xfId="1236"/>
    <cellStyle name="n_DT tieu hoc diem TDC ban Cho 28-02-09" xfId="1237"/>
    <cellStyle name="n_Du toan" xfId="1238"/>
    <cellStyle name="n_Du toan nuoc San Thang (GD2)" xfId="1239"/>
    <cellStyle name="n_Nha lop hoc 8 P" xfId="1240"/>
    <cellStyle name="n_Tienluong" xfId="1241"/>
    <cellStyle name="n_Tram y te chan nua TD" xfId="1242"/>
    <cellStyle name="n1" xfId="1243"/>
    <cellStyle name="Neutral" xfId="1244"/>
    <cellStyle name="New" xfId="1245"/>
    <cellStyle name="New Times Roman" xfId="1246"/>
    <cellStyle name="New_bieu ke hoach dau thau" xfId="1247"/>
    <cellStyle name="nga" xfId="1248"/>
    <cellStyle name="no dec" xfId="1249"/>
    <cellStyle name="ÑONVÒ" xfId="1250"/>
    <cellStyle name="Normal - Style1" xfId="1251"/>
    <cellStyle name="Normal - 유형1" xfId="1252"/>
    <cellStyle name="Normal 2" xfId="1253"/>
    <cellStyle name="Normal 2 3" xfId="1254"/>
    <cellStyle name="Normal 2_bao cao cua UBND tinh quy II - 2011" xfId="1255"/>
    <cellStyle name="Normal 3" xfId="1256"/>
    <cellStyle name="Normal 3 2" xfId="1257"/>
    <cellStyle name="Normal 3_Bieu tong hop nhu cau ung 2011 da chon loc -Mien nui" xfId="1258"/>
    <cellStyle name="Normal 4" xfId="1259"/>
    <cellStyle name="Normal 5" xfId="1260"/>
    <cellStyle name="Normal1" xfId="1261"/>
    <cellStyle name="Normal8" xfId="1262"/>
    <cellStyle name="Normalny_Cennik obowiazuje od 06-08-2001 r (1)" xfId="1263"/>
    <cellStyle name="Note" xfId="1264"/>
    <cellStyle name="NWM" xfId="1265"/>
    <cellStyle name="Ò&#13;Normal_123569" xfId="1266"/>
    <cellStyle name="Œ…‹æØ‚è [0.00]_ÆÂ¹²" xfId="1267"/>
    <cellStyle name="Œ…‹æØ‚è_laroux" xfId="1268"/>
    <cellStyle name="oft Excel]&#13;&#10;Comment=open=/f ‚ðw’è‚·‚é‚ÆAƒ†[ƒU[’è‹`ŠÖ”‚ðŠÖ”“\‚è•t‚¯‚Ìˆê——‚É“o˜^‚·‚é‚±‚Æ‚ª‚Å‚«‚Ü‚·B&#13;&#10;Maximized" xfId="1269"/>
    <cellStyle name="oft Excel]&#13;&#10;Comment=open=/f ‚ðŽw’è‚·‚é‚ÆAƒ†[ƒU[’è‹`ŠÖ”‚ðŠÖ”“\‚è•t‚¯‚Ìˆê——‚É“o˜^‚·‚é‚±‚Æ‚ª‚Å‚«‚Ü‚·B&#13;&#10;Maximized" xfId="1270"/>
    <cellStyle name="oft Excel]&#13;&#10;Comment=The open=/f lines load custom functions into the Paste Function list.&#13;&#10;Maximized=2&#13;&#10;Basics=1&#13;&#10;A" xfId="1271"/>
    <cellStyle name="oft Excel]&#13;&#10;Comment=The open=/f lines load custom functions into the Paste Function list.&#13;&#10;Maximized=3&#13;&#10;Basics=1&#13;&#10;A" xfId="1272"/>
    <cellStyle name="omma [0]_Mktg Prog" xfId="1273"/>
    <cellStyle name="ormal_Sheet1_1" xfId="1274"/>
    <cellStyle name="Output" xfId="1275"/>
    <cellStyle name="p" xfId="1276"/>
    <cellStyle name="paint" xfId="1277"/>
    <cellStyle name="Pattern" xfId="1278"/>
    <cellStyle name="per.style" xfId="1279"/>
    <cellStyle name="Percent" xfId="1280"/>
    <cellStyle name="Percent [0]" xfId="1281"/>
    <cellStyle name="Percent [00]" xfId="1282"/>
    <cellStyle name="Percent [2]" xfId="1283"/>
    <cellStyle name="PERCENTAGE" xfId="1284"/>
    <cellStyle name="PrePop Currency (0)" xfId="1285"/>
    <cellStyle name="PrePop Currency (2)" xfId="1286"/>
    <cellStyle name="PrePop Units (0)" xfId="1287"/>
    <cellStyle name="PrePop Units (1)" xfId="1288"/>
    <cellStyle name="PrePop Units (2)" xfId="1289"/>
    <cellStyle name="pricing" xfId="1290"/>
    <cellStyle name="PSChar" xfId="1291"/>
    <cellStyle name="PSHeading" xfId="1292"/>
    <cellStyle name="regstoresfromspecstores" xfId="1293"/>
    <cellStyle name="RevList" xfId="1294"/>
    <cellStyle name="rlink_tiªn l­în_x001B_Hyperlink_TONG HOP KINH PHI" xfId="1295"/>
    <cellStyle name="rmal_ADAdot" xfId="1296"/>
    <cellStyle name="S—_x0008_" xfId="1297"/>
    <cellStyle name="s]&#13;&#10;spooler=yes&#13;&#10;load=&#13;&#10;Beep=yes&#13;&#10;NullPort=None&#13;&#10;BorderWidth=3&#13;&#10;CursorBlinkRate=1200&#13;&#10;DoubleClickSpeed=452&#13;&#10;Programs=co" xfId="1298"/>
    <cellStyle name="SAPBEXaggData" xfId="1299"/>
    <cellStyle name="SAPBEXaggDataEmph" xfId="1300"/>
    <cellStyle name="SAPBEXaggItem" xfId="1301"/>
    <cellStyle name="SAPBEXchaText" xfId="1302"/>
    <cellStyle name="SAPBEXexcBad7" xfId="1303"/>
    <cellStyle name="SAPBEXexcBad8" xfId="1304"/>
    <cellStyle name="SAPBEXexcBad9" xfId="1305"/>
    <cellStyle name="SAPBEXexcCritical4" xfId="1306"/>
    <cellStyle name="SAPBEXexcCritical5" xfId="1307"/>
    <cellStyle name="SAPBEXexcCritical6" xfId="1308"/>
    <cellStyle name="SAPBEXexcGood1" xfId="1309"/>
    <cellStyle name="SAPBEXexcGood2" xfId="1310"/>
    <cellStyle name="SAPBEXexcGood3" xfId="1311"/>
    <cellStyle name="SAPBEXfilterDrill" xfId="1312"/>
    <cellStyle name="SAPBEXfilterItem" xfId="1313"/>
    <cellStyle name="SAPBEXfilterText" xfId="1314"/>
    <cellStyle name="SAPBEXformats" xfId="1315"/>
    <cellStyle name="SAPBEXheaderItem" xfId="1316"/>
    <cellStyle name="SAPBEXheaderText" xfId="1317"/>
    <cellStyle name="SAPBEXresData" xfId="1318"/>
    <cellStyle name="SAPBEXresDataEmph" xfId="1319"/>
    <cellStyle name="SAPBEXresItem" xfId="1320"/>
    <cellStyle name="SAPBEXstdData" xfId="1321"/>
    <cellStyle name="SAPBEXstdDataEmph" xfId="1322"/>
    <cellStyle name="SAPBEXstdItem" xfId="1323"/>
    <cellStyle name="SAPBEXtitle" xfId="1324"/>
    <cellStyle name="SAPBEXundefined" xfId="1325"/>
    <cellStyle name="serJet 1200 Series PCL 6" xfId="1326"/>
    <cellStyle name="SHADEDSTORES" xfId="1327"/>
    <cellStyle name="Siêu nối kết_BC TH 10 thang 2005 va KH 2006 XDCB" xfId="1328"/>
    <cellStyle name="songuyen" xfId="1329"/>
    <cellStyle name="Spaltenebene_1_主营业务利润明细表" xfId="1330"/>
    <cellStyle name="specstores" xfId="1331"/>
    <cellStyle name="Standard_9. Fixed assets-Additions list" xfId="1332"/>
    <cellStyle name="STTDG" xfId="1333"/>
    <cellStyle name="Style 1" xfId="1334"/>
    <cellStyle name="Style 10" xfId="1335"/>
    <cellStyle name="Style 11" xfId="1336"/>
    <cellStyle name="Style 12" xfId="1337"/>
    <cellStyle name="Style 13" xfId="1338"/>
    <cellStyle name="Style 14" xfId="1339"/>
    <cellStyle name="Style 15" xfId="1340"/>
    <cellStyle name="Style 16" xfId="1341"/>
    <cellStyle name="Style 17" xfId="1342"/>
    <cellStyle name="Style 18" xfId="1343"/>
    <cellStyle name="Style 19" xfId="1344"/>
    <cellStyle name="Style 2" xfId="1345"/>
    <cellStyle name="Style 20" xfId="1346"/>
    <cellStyle name="Style 21" xfId="1347"/>
    <cellStyle name="Style 22" xfId="1348"/>
    <cellStyle name="Style 23" xfId="1349"/>
    <cellStyle name="Style 24" xfId="1350"/>
    <cellStyle name="Style 25" xfId="1351"/>
    <cellStyle name="Style 26" xfId="1352"/>
    <cellStyle name="Style 27" xfId="1353"/>
    <cellStyle name="Style 28" xfId="1354"/>
    <cellStyle name="Style 29" xfId="1355"/>
    <cellStyle name="Style 3" xfId="1356"/>
    <cellStyle name="Style 30" xfId="1357"/>
    <cellStyle name="Style 31" xfId="1358"/>
    <cellStyle name="Style 32" xfId="1359"/>
    <cellStyle name="Style 33" xfId="1360"/>
    <cellStyle name="Style 34" xfId="1361"/>
    <cellStyle name="Style 35" xfId="1362"/>
    <cellStyle name="Style 36" xfId="1363"/>
    <cellStyle name="Style 37" xfId="1364"/>
    <cellStyle name="Style 38" xfId="1365"/>
    <cellStyle name="Style 39" xfId="1366"/>
    <cellStyle name="Style 4" xfId="1367"/>
    <cellStyle name="Style 40" xfId="1368"/>
    <cellStyle name="Style 41" xfId="1369"/>
    <cellStyle name="Style 42" xfId="1370"/>
    <cellStyle name="Style 43" xfId="1371"/>
    <cellStyle name="Style 44" xfId="1372"/>
    <cellStyle name="Style 5" xfId="1373"/>
    <cellStyle name="Style 6" xfId="1374"/>
    <cellStyle name="Style 7" xfId="1375"/>
    <cellStyle name="Style 8" xfId="1376"/>
    <cellStyle name="Style 9" xfId="1377"/>
    <cellStyle name="Style Date" xfId="1378"/>
    <cellStyle name="style_1" xfId="1379"/>
    <cellStyle name="subhead" xfId="1380"/>
    <cellStyle name="SubHeading" xfId="1381"/>
    <cellStyle name="Subtotal" xfId="1382"/>
    <cellStyle name="T" xfId="1383"/>
    <cellStyle name="T_09_BangTongHopKinhPhiNhaso9" xfId="1384"/>
    <cellStyle name="T_09_BangTongHopKinhPhiNhaso9_bieu ke hoach dau thau" xfId="1385"/>
    <cellStyle name="T_09_BangTongHopKinhPhiNhaso9_bieu ke hoach dau thau truong mam non SKH" xfId="1386"/>
    <cellStyle name="T_09_BangTongHopKinhPhiNhaso9_bieu tong hop lai kh von 2011 gui phong TH-KTDN" xfId="1387"/>
    <cellStyle name="T_09_BangTongHopKinhPhiNhaso9_Book1" xfId="1388"/>
    <cellStyle name="T_09_BangTongHopKinhPhiNhaso9_Book1_1" xfId="1389"/>
    <cellStyle name="T_09_BangTongHopKinhPhiNhaso9_Book1_DTTD chieng chan Tham lai 29-9-2009" xfId="1390"/>
    <cellStyle name="T_09_BangTongHopKinhPhiNhaso9_Book1_Ke hoach 2010 (theo doi 11-8-2010)" xfId="1391"/>
    <cellStyle name="T_09_BangTongHopKinhPhiNhaso9_Book1_ke hoach dau thau 30-6-2010" xfId="1392"/>
    <cellStyle name="T_09_BangTongHopKinhPhiNhaso9_Copy of KH PHAN BO VON ĐỐI ỨNG NAM 2011 (30 TY phuong án gop WB)" xfId="1393"/>
    <cellStyle name="T_09_BangTongHopKinhPhiNhaso9_DTTD chieng chan Tham lai 29-9-2009" xfId="1394"/>
    <cellStyle name="T_09_BangTongHopKinhPhiNhaso9_Du toan nuoc San Thang (GD2)" xfId="1395"/>
    <cellStyle name="T_09_BangTongHopKinhPhiNhaso9_Ke hoach 2010 (theo doi 11-8-2010)" xfId="1396"/>
    <cellStyle name="T_09_BangTongHopKinhPhiNhaso9_ke hoach dau thau 30-6-2010" xfId="1397"/>
    <cellStyle name="T_09_BangTongHopKinhPhiNhaso9_KH Von 2012 gui BKH 1" xfId="1398"/>
    <cellStyle name="T_09_BangTongHopKinhPhiNhaso9_QD ke hoach dau thau" xfId="1399"/>
    <cellStyle name="T_09_BangTongHopKinhPhiNhaso9_Ra soat KH von 2011 (Huy-11-11-11)" xfId="1400"/>
    <cellStyle name="T_09_BangTongHopKinhPhiNhaso9_tinh toan hoang ha" xfId="1401"/>
    <cellStyle name="T_09_BangTongHopKinhPhiNhaso9_Tong von ĐTPT" xfId="1402"/>
    <cellStyle name="T_09a_PhanMongNhaSo9" xfId="1403"/>
    <cellStyle name="T_09a_PhanMongNhaSo9_bieu ke hoach dau thau" xfId="1404"/>
    <cellStyle name="T_09a_PhanMongNhaSo9_bieu ke hoach dau thau truong mam non SKH" xfId="1405"/>
    <cellStyle name="T_09a_PhanMongNhaSo9_bieu tong hop lai kh von 2011 gui phong TH-KTDN" xfId="1406"/>
    <cellStyle name="T_09a_PhanMongNhaSo9_Book1" xfId="1407"/>
    <cellStyle name="T_09a_PhanMongNhaSo9_Book1_Ke hoach 2010 (theo doi 11-8-2010)" xfId="1408"/>
    <cellStyle name="T_09a_PhanMongNhaSo9_Book1_ke hoach dau thau 30-6-2010" xfId="1409"/>
    <cellStyle name="T_09a_PhanMongNhaSo9_Copy of KH PHAN BO VON ĐỐI ỨNG NAM 2011 (30 TY phuong án gop WB)" xfId="1410"/>
    <cellStyle name="T_09a_PhanMongNhaSo9_DTTD chieng chan Tham lai 29-9-2009" xfId="1411"/>
    <cellStyle name="T_09a_PhanMongNhaSo9_Du toan nuoc San Thang (GD2)" xfId="1412"/>
    <cellStyle name="T_09a_PhanMongNhaSo9_Ke hoach 2010 (theo doi 11-8-2010)" xfId="1413"/>
    <cellStyle name="T_09a_PhanMongNhaSo9_ke hoach dau thau 30-6-2010" xfId="1414"/>
    <cellStyle name="T_09a_PhanMongNhaSo9_KH Von 2012 gui BKH 1" xfId="1415"/>
    <cellStyle name="T_09a_PhanMongNhaSo9_QD ke hoach dau thau" xfId="1416"/>
    <cellStyle name="T_09a_PhanMongNhaSo9_Ra soat KH von 2011 (Huy-11-11-11)" xfId="1417"/>
    <cellStyle name="T_09a_PhanMongNhaSo9_tinh toan hoang ha" xfId="1418"/>
    <cellStyle name="T_09a_PhanMongNhaSo9_Tong von ĐTPT" xfId="1419"/>
    <cellStyle name="T_09b_PhanThannhaso9" xfId="1420"/>
    <cellStyle name="T_09b_PhanThannhaso9_bieu ke hoach dau thau" xfId="1421"/>
    <cellStyle name="T_09b_PhanThannhaso9_bieu ke hoach dau thau truong mam non SKH" xfId="1422"/>
    <cellStyle name="T_09b_PhanThannhaso9_bieu tong hop lai kh von 2011 gui phong TH-KTDN" xfId="1423"/>
    <cellStyle name="T_09b_PhanThannhaso9_Book1" xfId="1424"/>
    <cellStyle name="T_09b_PhanThannhaso9_Book1_Ke hoach 2010 (theo doi 11-8-2010)" xfId="1425"/>
    <cellStyle name="T_09b_PhanThannhaso9_Book1_ke hoach dau thau 30-6-2010" xfId="1426"/>
    <cellStyle name="T_09b_PhanThannhaso9_Copy of KH PHAN BO VON ĐỐI ỨNG NAM 2011 (30 TY phuong án gop WB)" xfId="1427"/>
    <cellStyle name="T_09b_PhanThannhaso9_DTTD chieng chan Tham lai 29-9-2009" xfId="1428"/>
    <cellStyle name="T_09b_PhanThannhaso9_Du toan nuoc San Thang (GD2)" xfId="1429"/>
    <cellStyle name="T_09b_PhanThannhaso9_Ke hoach 2010 (theo doi 11-8-2010)" xfId="1430"/>
    <cellStyle name="T_09b_PhanThannhaso9_ke hoach dau thau 30-6-2010" xfId="1431"/>
    <cellStyle name="T_09b_PhanThannhaso9_KH Von 2012 gui BKH 1" xfId="1432"/>
    <cellStyle name="T_09b_PhanThannhaso9_QD ke hoach dau thau" xfId="1433"/>
    <cellStyle name="T_09b_PhanThannhaso9_Ra soat KH von 2011 (Huy-11-11-11)" xfId="1434"/>
    <cellStyle name="T_09b_PhanThannhaso9_tinh toan hoang ha" xfId="1435"/>
    <cellStyle name="T_09b_PhanThannhaso9_Tong von ĐTPT" xfId="1436"/>
    <cellStyle name="T_09c_PhandienNhaso9" xfId="1437"/>
    <cellStyle name="T_09c_PhandienNhaso9_bieu ke hoach dau thau" xfId="1438"/>
    <cellStyle name="T_09c_PhandienNhaso9_bieu ke hoach dau thau truong mam non SKH" xfId="1439"/>
    <cellStyle name="T_09c_PhandienNhaso9_bieu tong hop lai kh von 2011 gui phong TH-KTDN" xfId="1440"/>
    <cellStyle name="T_09c_PhandienNhaso9_Book1" xfId="1441"/>
    <cellStyle name="T_09c_PhandienNhaso9_Book1_Ke hoach 2010 (theo doi 11-8-2010)" xfId="1442"/>
    <cellStyle name="T_09c_PhandienNhaso9_Book1_ke hoach dau thau 30-6-2010" xfId="1443"/>
    <cellStyle name="T_09c_PhandienNhaso9_Copy of KH PHAN BO VON ĐỐI ỨNG NAM 2011 (30 TY phuong án gop WB)" xfId="1444"/>
    <cellStyle name="T_09c_PhandienNhaso9_DTTD chieng chan Tham lai 29-9-2009" xfId="1445"/>
    <cellStyle name="T_09c_PhandienNhaso9_Du toan nuoc San Thang (GD2)" xfId="1446"/>
    <cellStyle name="T_09c_PhandienNhaso9_Ke hoach 2010 (theo doi 11-8-2010)" xfId="1447"/>
    <cellStyle name="T_09c_PhandienNhaso9_ke hoach dau thau 30-6-2010" xfId="1448"/>
    <cellStyle name="T_09c_PhandienNhaso9_KH Von 2012 gui BKH 1" xfId="1449"/>
    <cellStyle name="T_09c_PhandienNhaso9_QD ke hoach dau thau" xfId="1450"/>
    <cellStyle name="T_09c_PhandienNhaso9_Ra soat KH von 2011 (Huy-11-11-11)" xfId="1451"/>
    <cellStyle name="T_09c_PhandienNhaso9_tinh toan hoang ha" xfId="1452"/>
    <cellStyle name="T_09c_PhandienNhaso9_Tong von ĐTPT" xfId="1453"/>
    <cellStyle name="T_09d_Phannuocnhaso9" xfId="1454"/>
    <cellStyle name="T_09d_Phannuocnhaso9_bieu ke hoach dau thau" xfId="1455"/>
    <cellStyle name="T_09d_Phannuocnhaso9_bieu ke hoach dau thau truong mam non SKH" xfId="1456"/>
    <cellStyle name="T_09d_Phannuocnhaso9_bieu tong hop lai kh von 2011 gui phong TH-KTDN" xfId="1457"/>
    <cellStyle name="T_09d_Phannuocnhaso9_Book1" xfId="1458"/>
    <cellStyle name="T_09d_Phannuocnhaso9_Book1_Ke hoach 2010 (theo doi 11-8-2010)" xfId="1459"/>
    <cellStyle name="T_09d_Phannuocnhaso9_Book1_ke hoach dau thau 30-6-2010" xfId="1460"/>
    <cellStyle name="T_09d_Phannuocnhaso9_Copy of KH PHAN BO VON ĐỐI ỨNG NAM 2011 (30 TY phuong án gop WB)" xfId="1461"/>
    <cellStyle name="T_09d_Phannuocnhaso9_DTTD chieng chan Tham lai 29-9-2009" xfId="1462"/>
    <cellStyle name="T_09d_Phannuocnhaso9_Du toan nuoc San Thang (GD2)" xfId="1463"/>
    <cellStyle name="T_09d_Phannuocnhaso9_Ke hoach 2010 (theo doi 11-8-2010)" xfId="1464"/>
    <cellStyle name="T_09d_Phannuocnhaso9_ke hoach dau thau 30-6-2010" xfId="1465"/>
    <cellStyle name="T_09d_Phannuocnhaso9_KH Von 2012 gui BKH 1" xfId="1466"/>
    <cellStyle name="T_09d_Phannuocnhaso9_QD ke hoach dau thau" xfId="1467"/>
    <cellStyle name="T_09d_Phannuocnhaso9_Ra soat KH von 2011 (Huy-11-11-11)" xfId="1468"/>
    <cellStyle name="T_09d_Phannuocnhaso9_tinh toan hoang ha" xfId="1469"/>
    <cellStyle name="T_09d_Phannuocnhaso9_Tong von ĐTPT" xfId="1470"/>
    <cellStyle name="T_09f_TienluongThannhaso9" xfId="1471"/>
    <cellStyle name="T_09f_TienluongThannhaso9_bieu ke hoach dau thau" xfId="1472"/>
    <cellStyle name="T_09f_TienluongThannhaso9_bieu ke hoach dau thau truong mam non SKH" xfId="1473"/>
    <cellStyle name="T_09f_TienluongThannhaso9_bieu tong hop lai kh von 2011 gui phong TH-KTDN" xfId="1474"/>
    <cellStyle name="T_09f_TienluongThannhaso9_Book1" xfId="1475"/>
    <cellStyle name="T_09f_TienluongThannhaso9_Book1_Ke hoach 2010 (theo doi 11-8-2010)" xfId="1476"/>
    <cellStyle name="T_09f_TienluongThannhaso9_Book1_ke hoach dau thau 30-6-2010" xfId="1477"/>
    <cellStyle name="T_09f_TienluongThannhaso9_Copy of KH PHAN BO VON ĐỐI ỨNG NAM 2011 (30 TY phuong án gop WB)" xfId="1478"/>
    <cellStyle name="T_09f_TienluongThannhaso9_DTTD chieng chan Tham lai 29-9-2009" xfId="1479"/>
    <cellStyle name="T_09f_TienluongThannhaso9_Du toan nuoc San Thang (GD2)" xfId="1480"/>
    <cellStyle name="T_09f_TienluongThannhaso9_Ke hoach 2010 (theo doi 11-8-2010)" xfId="1481"/>
    <cellStyle name="T_09f_TienluongThannhaso9_ke hoach dau thau 30-6-2010" xfId="1482"/>
    <cellStyle name="T_09f_TienluongThannhaso9_KH Von 2012 gui BKH 1" xfId="1483"/>
    <cellStyle name="T_09f_TienluongThannhaso9_QD ke hoach dau thau" xfId="1484"/>
    <cellStyle name="T_09f_TienluongThannhaso9_Ra soat KH von 2011 (Huy-11-11-11)" xfId="1485"/>
    <cellStyle name="T_09f_TienluongThannhaso9_tinh toan hoang ha" xfId="1486"/>
    <cellStyle name="T_09f_TienluongThannhaso9_Tong von ĐTPT" xfId="1487"/>
    <cellStyle name="T_10b_PhanThanNhaSo10" xfId="1488"/>
    <cellStyle name="T_10b_PhanThanNhaSo10_bieu ke hoach dau thau" xfId="1489"/>
    <cellStyle name="T_10b_PhanThanNhaSo10_bieu ke hoach dau thau truong mam non SKH" xfId="1490"/>
    <cellStyle name="T_10b_PhanThanNhaSo10_bieu tong hop lai kh von 2011 gui phong TH-KTDN" xfId="1491"/>
    <cellStyle name="T_10b_PhanThanNhaSo10_Book1" xfId="1492"/>
    <cellStyle name="T_10b_PhanThanNhaSo10_Book1_Ke hoach 2010 (theo doi 11-8-2010)" xfId="1493"/>
    <cellStyle name="T_10b_PhanThanNhaSo10_Book1_ke hoach dau thau 30-6-2010" xfId="1494"/>
    <cellStyle name="T_10b_PhanThanNhaSo10_Copy of KH PHAN BO VON ĐỐI ỨNG NAM 2011 (30 TY phuong án gop WB)" xfId="1495"/>
    <cellStyle name="T_10b_PhanThanNhaSo10_DTTD chieng chan Tham lai 29-9-2009" xfId="1496"/>
    <cellStyle name="T_10b_PhanThanNhaSo10_Du toan nuoc San Thang (GD2)" xfId="1497"/>
    <cellStyle name="T_10b_PhanThanNhaSo10_Ke hoach 2010 (theo doi 11-8-2010)" xfId="1498"/>
    <cellStyle name="T_10b_PhanThanNhaSo10_ke hoach dau thau 30-6-2010" xfId="1499"/>
    <cellStyle name="T_10b_PhanThanNhaSo10_KH Von 2012 gui BKH 1" xfId="1500"/>
    <cellStyle name="T_10b_PhanThanNhaSo10_QD ke hoach dau thau" xfId="1501"/>
    <cellStyle name="T_10b_PhanThanNhaSo10_Ra soat KH von 2011 (Huy-11-11-11)" xfId="1502"/>
    <cellStyle name="T_10b_PhanThanNhaSo10_tinh toan hoang ha" xfId="1503"/>
    <cellStyle name="T_10b_PhanThanNhaSo10_Tong von ĐTPT" xfId="1504"/>
    <cellStyle name="T_6 GIAN 3 TANG" xfId="1505"/>
    <cellStyle name="T_bao cao" xfId="1506"/>
    <cellStyle name="T_Bao cao kttb milk yomilkYAO-mien bac" xfId="1507"/>
    <cellStyle name="T_Bao cao so lieu kiem toan nam 2007 sua" xfId="1508"/>
    <cellStyle name="T_Bao cao TPCP" xfId="1509"/>
    <cellStyle name="T_BBTNG-06" xfId="1510"/>
    <cellStyle name="T_BC CTMT-2008 Ttinh" xfId="1511"/>
    <cellStyle name="T_bc_km_ngay" xfId="1512"/>
    <cellStyle name="T_Bieu  KH CTMT QG trinh HDND" xfId="1513"/>
    <cellStyle name="T_Bieu chi tieu KH 2008 10_12 IN" xfId="1514"/>
    <cellStyle name="T_bieu ke hoach dau thau" xfId="1515"/>
    <cellStyle name="T_bieu ke hoach dau thau truong mam non SKH" xfId="1516"/>
    <cellStyle name="T_Bieu mau danh muc du an thuoc CTMTQG nam 2008" xfId="1517"/>
    <cellStyle name="T_bieu tong hop lai kh von 2011 gui phong TH-KTDN" xfId="1518"/>
    <cellStyle name="T_Bieu tong hop nhu cau ung 2011 da chon loc -Mien nui" xfId="1519"/>
    <cellStyle name="T_Book1" xfId="1520"/>
    <cellStyle name="T_Book1_09_BangTongHopKinhPhiNhaso9" xfId="1521"/>
    <cellStyle name="T_Book1_09_BangTongHopKinhPhiNhaso9_bieu ke hoach dau thau" xfId="1522"/>
    <cellStyle name="T_Book1_09_BangTongHopKinhPhiNhaso9_bieu ke hoach dau thau truong mam non SKH" xfId="1523"/>
    <cellStyle name="T_Book1_09_BangTongHopKinhPhiNhaso9_bieu tong hop lai kh von 2011 gui phong TH-KTDN" xfId="1524"/>
    <cellStyle name="T_Book1_09_BangTongHopKinhPhiNhaso9_Book1" xfId="1525"/>
    <cellStyle name="T_Book1_09_BangTongHopKinhPhiNhaso9_Book1_Ke hoach 2010 (theo doi 11-8-2010)" xfId="1526"/>
    <cellStyle name="T_Book1_09_BangTongHopKinhPhiNhaso9_Book1_ke hoach dau thau 30-6-2010" xfId="1527"/>
    <cellStyle name="T_Book1_09_BangTongHopKinhPhiNhaso9_Copy of KH PHAN BO VON ĐỐI ỨNG NAM 2011 (30 TY phuong án gop WB)" xfId="1528"/>
    <cellStyle name="T_Book1_09_BangTongHopKinhPhiNhaso9_DTTD chieng chan Tham lai 29-9-2009" xfId="1529"/>
    <cellStyle name="T_Book1_09_BangTongHopKinhPhiNhaso9_Du toan nuoc San Thang (GD2)" xfId="1530"/>
    <cellStyle name="T_Book1_09_BangTongHopKinhPhiNhaso9_Ke hoach 2010 (theo doi 11-8-2010)" xfId="1531"/>
    <cellStyle name="T_Book1_09_BangTongHopKinhPhiNhaso9_ke hoach dau thau 30-6-2010" xfId="1532"/>
    <cellStyle name="T_Book1_09_BangTongHopKinhPhiNhaso9_KH Von 2012 gui BKH 1" xfId="1533"/>
    <cellStyle name="T_Book1_09_BangTongHopKinhPhiNhaso9_QD ke hoach dau thau" xfId="1534"/>
    <cellStyle name="T_Book1_09_BangTongHopKinhPhiNhaso9_Ra soat KH von 2011 (Huy-11-11-11)" xfId="1535"/>
    <cellStyle name="T_Book1_09_BangTongHopKinhPhiNhaso9_tinh toan hoang ha" xfId="1536"/>
    <cellStyle name="T_Book1_09_BangTongHopKinhPhiNhaso9_Tong von ĐTPT" xfId="1537"/>
    <cellStyle name="T_Book1_09a_PhanMongNhaSo9" xfId="1538"/>
    <cellStyle name="T_Book1_09a_PhanMongNhaSo9_bieu ke hoach dau thau" xfId="1539"/>
    <cellStyle name="T_Book1_09a_PhanMongNhaSo9_bieu ke hoach dau thau truong mam non SKH" xfId="1540"/>
    <cellStyle name="T_Book1_09a_PhanMongNhaSo9_bieu tong hop lai kh von 2011 gui phong TH-KTDN" xfId="1541"/>
    <cellStyle name="T_Book1_09a_PhanMongNhaSo9_Book1" xfId="1542"/>
    <cellStyle name="T_Book1_09a_PhanMongNhaSo9_Book1_Ke hoach 2010 (theo doi 11-8-2010)" xfId="1543"/>
    <cellStyle name="T_Book1_09a_PhanMongNhaSo9_Book1_ke hoach dau thau 30-6-2010" xfId="1544"/>
    <cellStyle name="T_Book1_09a_PhanMongNhaSo9_Copy of KH PHAN BO VON ĐỐI ỨNG NAM 2011 (30 TY phuong án gop WB)" xfId="1545"/>
    <cellStyle name="T_Book1_09a_PhanMongNhaSo9_DTTD chieng chan Tham lai 29-9-2009" xfId="1546"/>
    <cellStyle name="T_Book1_09a_PhanMongNhaSo9_Du toan nuoc San Thang (GD2)" xfId="1547"/>
    <cellStyle name="T_Book1_09a_PhanMongNhaSo9_Ke hoach 2010 (theo doi 11-8-2010)" xfId="1548"/>
    <cellStyle name="T_Book1_09a_PhanMongNhaSo9_ke hoach dau thau 30-6-2010" xfId="1549"/>
    <cellStyle name="T_Book1_09a_PhanMongNhaSo9_KH Von 2012 gui BKH 1" xfId="1550"/>
    <cellStyle name="T_Book1_09a_PhanMongNhaSo9_QD ke hoach dau thau" xfId="1551"/>
    <cellStyle name="T_Book1_09a_PhanMongNhaSo9_Ra soat KH von 2011 (Huy-11-11-11)" xfId="1552"/>
    <cellStyle name="T_Book1_09a_PhanMongNhaSo9_tinh toan hoang ha" xfId="1553"/>
    <cellStyle name="T_Book1_09a_PhanMongNhaSo9_Tong von ĐTPT" xfId="1554"/>
    <cellStyle name="T_Book1_09b_PhanThannhaso9" xfId="1555"/>
    <cellStyle name="T_Book1_09b_PhanThannhaso9_bieu ke hoach dau thau" xfId="1556"/>
    <cellStyle name="T_Book1_09b_PhanThannhaso9_bieu ke hoach dau thau truong mam non SKH" xfId="1557"/>
    <cellStyle name="T_Book1_09b_PhanThannhaso9_bieu tong hop lai kh von 2011 gui phong TH-KTDN" xfId="1558"/>
    <cellStyle name="T_Book1_09b_PhanThannhaso9_Book1" xfId="1559"/>
    <cellStyle name="T_Book1_09b_PhanThannhaso9_Book1_Ke hoach 2010 (theo doi 11-8-2010)" xfId="1560"/>
    <cellStyle name="T_Book1_09b_PhanThannhaso9_Book1_ke hoach dau thau 30-6-2010" xfId="1561"/>
    <cellStyle name="T_Book1_09b_PhanThannhaso9_Copy of KH PHAN BO VON ĐỐI ỨNG NAM 2011 (30 TY phuong án gop WB)" xfId="1562"/>
    <cellStyle name="T_Book1_09b_PhanThannhaso9_DTTD chieng chan Tham lai 29-9-2009" xfId="1563"/>
    <cellStyle name="T_Book1_09b_PhanThannhaso9_Du toan nuoc San Thang (GD2)" xfId="1564"/>
    <cellStyle name="T_Book1_09b_PhanThannhaso9_Ke hoach 2010 (theo doi 11-8-2010)" xfId="1565"/>
    <cellStyle name="T_Book1_09b_PhanThannhaso9_ke hoach dau thau 30-6-2010" xfId="1566"/>
    <cellStyle name="T_Book1_09b_PhanThannhaso9_KH Von 2012 gui BKH 1" xfId="1567"/>
    <cellStyle name="T_Book1_09b_PhanThannhaso9_QD ke hoach dau thau" xfId="1568"/>
    <cellStyle name="T_Book1_09b_PhanThannhaso9_Ra soat KH von 2011 (Huy-11-11-11)" xfId="1569"/>
    <cellStyle name="T_Book1_09b_PhanThannhaso9_tinh toan hoang ha" xfId="1570"/>
    <cellStyle name="T_Book1_09b_PhanThannhaso9_Tong von ĐTPT" xfId="1571"/>
    <cellStyle name="T_Book1_09c_PhandienNhaso9" xfId="1572"/>
    <cellStyle name="T_Book1_09c_PhandienNhaso9_bieu ke hoach dau thau" xfId="1573"/>
    <cellStyle name="T_Book1_09c_PhandienNhaso9_bieu ke hoach dau thau truong mam non SKH" xfId="1574"/>
    <cellStyle name="T_Book1_09c_PhandienNhaso9_bieu tong hop lai kh von 2011 gui phong TH-KTDN" xfId="1575"/>
    <cellStyle name="T_Book1_09c_PhandienNhaso9_Book1" xfId="1576"/>
    <cellStyle name="T_Book1_09c_PhandienNhaso9_Book1_Ke hoach 2010 (theo doi 11-8-2010)" xfId="1577"/>
    <cellStyle name="T_Book1_09c_PhandienNhaso9_Book1_ke hoach dau thau 30-6-2010" xfId="1578"/>
    <cellStyle name="T_Book1_09c_PhandienNhaso9_Copy of KH PHAN BO VON ĐỐI ỨNG NAM 2011 (30 TY phuong án gop WB)" xfId="1579"/>
    <cellStyle name="T_Book1_09c_PhandienNhaso9_DTTD chieng chan Tham lai 29-9-2009" xfId="1580"/>
    <cellStyle name="T_Book1_09c_PhandienNhaso9_Du toan nuoc San Thang (GD2)" xfId="1581"/>
    <cellStyle name="T_Book1_09c_PhandienNhaso9_Ke hoach 2010 (theo doi 11-8-2010)" xfId="1582"/>
    <cellStyle name="T_Book1_09c_PhandienNhaso9_ke hoach dau thau 30-6-2010" xfId="1583"/>
    <cellStyle name="T_Book1_09c_PhandienNhaso9_KH Von 2012 gui BKH 1" xfId="1584"/>
    <cellStyle name="T_Book1_09c_PhandienNhaso9_QD ke hoach dau thau" xfId="1585"/>
    <cellStyle name="T_Book1_09c_PhandienNhaso9_Ra soat KH von 2011 (Huy-11-11-11)" xfId="1586"/>
    <cellStyle name="T_Book1_09c_PhandienNhaso9_tinh toan hoang ha" xfId="1587"/>
    <cellStyle name="T_Book1_09c_PhandienNhaso9_Tong von ĐTPT" xfId="1588"/>
    <cellStyle name="T_Book1_09d_Phannuocnhaso9" xfId="1589"/>
    <cellStyle name="T_Book1_09d_Phannuocnhaso9_bieu ke hoach dau thau" xfId="1590"/>
    <cellStyle name="T_Book1_09d_Phannuocnhaso9_bieu ke hoach dau thau truong mam non SKH" xfId="1591"/>
    <cellStyle name="T_Book1_09d_Phannuocnhaso9_bieu tong hop lai kh von 2011 gui phong TH-KTDN" xfId="1592"/>
    <cellStyle name="T_Book1_09d_Phannuocnhaso9_Book1" xfId="1593"/>
    <cellStyle name="T_Book1_09d_Phannuocnhaso9_Book1_Ke hoach 2010 (theo doi 11-8-2010)" xfId="1594"/>
    <cellStyle name="T_Book1_09d_Phannuocnhaso9_Book1_ke hoach dau thau 30-6-2010" xfId="1595"/>
    <cellStyle name="T_Book1_09d_Phannuocnhaso9_Copy of KH PHAN BO VON ĐỐI ỨNG NAM 2011 (30 TY phuong án gop WB)" xfId="1596"/>
    <cellStyle name="T_Book1_09d_Phannuocnhaso9_DTTD chieng chan Tham lai 29-9-2009" xfId="1597"/>
    <cellStyle name="T_Book1_09d_Phannuocnhaso9_Du toan nuoc San Thang (GD2)" xfId="1598"/>
    <cellStyle name="T_Book1_09d_Phannuocnhaso9_Ke hoach 2010 (theo doi 11-8-2010)" xfId="1599"/>
    <cellStyle name="T_Book1_09d_Phannuocnhaso9_ke hoach dau thau 30-6-2010" xfId="1600"/>
    <cellStyle name="T_Book1_09d_Phannuocnhaso9_KH Von 2012 gui BKH 1" xfId="1601"/>
    <cellStyle name="T_Book1_09d_Phannuocnhaso9_QD ke hoach dau thau" xfId="1602"/>
    <cellStyle name="T_Book1_09d_Phannuocnhaso9_Ra soat KH von 2011 (Huy-11-11-11)" xfId="1603"/>
    <cellStyle name="T_Book1_09d_Phannuocnhaso9_tinh toan hoang ha" xfId="1604"/>
    <cellStyle name="T_Book1_09d_Phannuocnhaso9_Tong von ĐTPT" xfId="1605"/>
    <cellStyle name="T_Book1_09f_TienluongThannhaso9" xfId="1606"/>
    <cellStyle name="T_Book1_09f_TienluongThannhaso9_bieu ke hoach dau thau" xfId="1607"/>
    <cellStyle name="T_Book1_09f_TienluongThannhaso9_bieu ke hoach dau thau truong mam non SKH" xfId="1608"/>
    <cellStyle name="T_Book1_09f_TienluongThannhaso9_bieu tong hop lai kh von 2011 gui phong TH-KTDN" xfId="1609"/>
    <cellStyle name="T_Book1_09f_TienluongThannhaso9_Book1" xfId="1610"/>
    <cellStyle name="T_Book1_09f_TienluongThannhaso9_Book1_Ke hoach 2010 (theo doi 11-8-2010)" xfId="1611"/>
    <cellStyle name="T_Book1_09f_TienluongThannhaso9_Book1_ke hoach dau thau 30-6-2010" xfId="1612"/>
    <cellStyle name="T_Book1_09f_TienluongThannhaso9_Copy of KH PHAN BO VON ĐỐI ỨNG NAM 2011 (30 TY phuong án gop WB)" xfId="1613"/>
    <cellStyle name="T_Book1_09f_TienluongThannhaso9_DTTD chieng chan Tham lai 29-9-2009" xfId="1614"/>
    <cellStyle name="T_Book1_09f_TienluongThannhaso9_Du toan nuoc San Thang (GD2)" xfId="1615"/>
    <cellStyle name="T_Book1_09f_TienluongThannhaso9_Ke hoach 2010 (theo doi 11-8-2010)" xfId="1616"/>
    <cellStyle name="T_Book1_09f_TienluongThannhaso9_ke hoach dau thau 30-6-2010" xfId="1617"/>
    <cellStyle name="T_Book1_09f_TienluongThannhaso9_KH Von 2012 gui BKH 1" xfId="1618"/>
    <cellStyle name="T_Book1_09f_TienluongThannhaso9_QD ke hoach dau thau" xfId="1619"/>
    <cellStyle name="T_Book1_09f_TienluongThannhaso9_Ra soat KH von 2011 (Huy-11-11-11)" xfId="1620"/>
    <cellStyle name="T_Book1_09f_TienluongThannhaso9_tinh toan hoang ha" xfId="1621"/>
    <cellStyle name="T_Book1_09f_TienluongThannhaso9_Tong von ĐTPT" xfId="1622"/>
    <cellStyle name="T_Book1_1" xfId="1623"/>
    <cellStyle name="T_Book1_1_Bao cao TPCP" xfId="1624"/>
    <cellStyle name="T_Book1_1_bieu ke hoach dau thau" xfId="1625"/>
    <cellStyle name="T_Book1_1_bieu ke hoach dau thau truong mam non SKH" xfId="1626"/>
    <cellStyle name="T_Book1_1_bieu tong hop lai kh von 2011 gui phong TH-KTDN" xfId="1627"/>
    <cellStyle name="T_Book1_1_Bieu tong hop nhu cau ung 2011 da chon loc -Mien nui" xfId="1628"/>
    <cellStyle name="T_Book1_1_Book1" xfId="1629"/>
    <cellStyle name="T_Book1_1_Book1_1" xfId="1630"/>
    <cellStyle name="T_Book1_1_Book1_1_Bao cao TPCP" xfId="1631"/>
    <cellStyle name="T_Book1_1_Book1_1_Ke hoach 2010 (theo doi 11-8-2010)" xfId="1632"/>
    <cellStyle name="T_Book1_1_Book1_1_ke hoach dau thau 30-6-2010" xfId="1633"/>
    <cellStyle name="T_Book1_1_Book1_1_Ra soat KH von 2011 (Huy-11-11-11)" xfId="1634"/>
    <cellStyle name="T_Book1_1_Book1_2" xfId="1635"/>
    <cellStyle name="T_Book1_1_Book1_2_Ke hoach 2010 (theo doi 11-8-2010)" xfId="1636"/>
    <cellStyle name="T_Book1_1_Book1_3" xfId="1637"/>
    <cellStyle name="T_Book1_1_Book1_Bao cao TPCP" xfId="1638"/>
    <cellStyle name="T_Book1_1_Book1_DTTD chieng chan Tham lai 29-9-2009" xfId="1639"/>
    <cellStyle name="T_Book1_1_Book1_Ke hoach 2010 (theo doi 11-8-2010)" xfId="1640"/>
    <cellStyle name="T_Book1_1_Book1_ke hoach dau thau 30-6-2010" xfId="1641"/>
    <cellStyle name="T_Book1_1_Book1_KH Von 2012 gui BKH 1" xfId="1642"/>
    <cellStyle name="T_Book1_1_Book1_KH Von 2012 gui BKH 2" xfId="1643"/>
    <cellStyle name="T_Book1_1_Book1_Ra soat KH von 2011 (Huy-11-11-11)" xfId="1644"/>
    <cellStyle name="T_Book1_1_Can ho 2p phai goc 0.5" xfId="1645"/>
    <cellStyle name="T_Book1_1_Chi tieu KH nam 2009" xfId="1646"/>
    <cellStyle name="T_Book1_1_cong bo gia VLXD thang 4" xfId="1647"/>
    <cellStyle name="T_Book1_1_Copy of KH PHAN BO VON ĐỐI ỨNG NAM 2011 (30 TY phuong án gop WB)" xfId="1648"/>
    <cellStyle name="T_Book1_1_CPK" xfId="1649"/>
    <cellStyle name="T_Book1_1_CPK_bieu ke hoach dau thau" xfId="1650"/>
    <cellStyle name="T_Book1_1_CPK_bieu ke hoach dau thau truong mam non SKH" xfId="1651"/>
    <cellStyle name="T_Book1_1_CPK_bieu tong hop lai kh von 2011 gui phong TH-KTDN" xfId="1652"/>
    <cellStyle name="T_Book1_1_CPK_Book1" xfId="1653"/>
    <cellStyle name="T_Book1_1_CPK_Book1_Ke hoach 2010 (theo doi 11-8-2010)" xfId="1654"/>
    <cellStyle name="T_Book1_1_CPK_Book1_ke hoach dau thau 30-6-2010" xfId="1655"/>
    <cellStyle name="T_Book1_1_CPK_Copy of KH PHAN BO VON ĐỐI ỨNG NAM 2011 (30 TY phuong án gop WB)" xfId="1656"/>
    <cellStyle name="T_Book1_1_CPK_DTTD chieng chan Tham lai 29-9-2009" xfId="1657"/>
    <cellStyle name="T_Book1_1_CPK_Du toan nuoc San Thang (GD2)" xfId="1658"/>
    <cellStyle name="T_Book1_1_CPK_Ke hoach 2010 (theo doi 11-8-2010)" xfId="1659"/>
    <cellStyle name="T_Book1_1_CPK_ke hoach dau thau 30-6-2010" xfId="1660"/>
    <cellStyle name="T_Book1_1_CPK_KH Von 2012 gui BKH 1" xfId="1661"/>
    <cellStyle name="T_Book1_1_CPK_QD ke hoach dau thau" xfId="1662"/>
    <cellStyle name="T_Book1_1_CPK_Ra soat KH von 2011 (Huy-11-11-11)" xfId="1663"/>
    <cellStyle name="T_Book1_1_CPK_tinh toan hoang ha" xfId="1664"/>
    <cellStyle name="T_Book1_1_CPK_Tong von ĐTPT" xfId="1665"/>
    <cellStyle name="T_Book1_1_DT 1751 Muong Khoa" xfId="1666"/>
    <cellStyle name="T_Book1_1_DT Nam vai" xfId="1667"/>
    <cellStyle name="T_Book1_1_DT Nam vai_bieu ke hoach dau thau" xfId="1668"/>
    <cellStyle name="T_Book1_1_DT Nam vai_bieu ke hoach dau thau truong mam non SKH" xfId="1669"/>
    <cellStyle name="T_Book1_1_DT Nam vai_Book1" xfId="1670"/>
    <cellStyle name="T_Book1_1_DT Nam vai_DTTD chieng chan Tham lai 29-9-2009" xfId="1671"/>
    <cellStyle name="T_Book1_1_DT Nam vai_Ke hoach 2010 (theo doi 11-8-2010)" xfId="1672"/>
    <cellStyle name="T_Book1_1_DT Nam vai_ke hoach dau thau 30-6-2010" xfId="1673"/>
    <cellStyle name="T_Book1_1_DT Nam vai_QD ke hoach dau thau" xfId="1674"/>
    <cellStyle name="T_Book1_1_DT Nam vai_tinh toan hoang ha" xfId="1675"/>
    <cellStyle name="T_Book1_1_DT NHA KHACH -12" xfId="1676"/>
    <cellStyle name="T_Book1_1_DT tieu hoc diem TDC ban Cho 28-02-09" xfId="1677"/>
    <cellStyle name="T_Book1_1_DTTD chieng chan Tham lai 29-9-2009" xfId="1678"/>
    <cellStyle name="T_Book1_1_Du toan nuoc San Thang (GD2)" xfId="1679"/>
    <cellStyle name="T_Book1_1_DuToan92009Luong650" xfId="1680"/>
    <cellStyle name="T_Book1_1_GVL" xfId="1681"/>
    <cellStyle name="T_Book1_1_HD TT1" xfId="1682"/>
    <cellStyle name="T_Book1_1_Ke hoach 2010 ngay 14.4.10" xfId="1683"/>
    <cellStyle name="T_Book1_1_Ke hoach 2010 ngay 31-01" xfId="1684"/>
    <cellStyle name="T_Book1_1_ke hoach dau thau 30-6-2010" xfId="1685"/>
    <cellStyle name="T_Book1_1_Ket du ung NS" xfId="1686"/>
    <cellStyle name="T_Book1_1_KH Von 2012 gui BKH 1" xfId="1687"/>
    <cellStyle name="T_Book1_1_Nha lop hoc 8 P" xfId="1688"/>
    <cellStyle name="T_Book1_1_PA DIEN 110_lnt_mso" xfId="1689"/>
    <cellStyle name="T_Book1_1_QD ke hoach dau thau" xfId="1690"/>
    <cellStyle name="T_Book1_1_Ra soat KH von 2011 (Huy-11-11-11)" xfId="1691"/>
    <cellStyle name="T_Book1_1_Sheet2" xfId="1692"/>
    <cellStyle name="T_Book1_1_Thiet bi" xfId="1693"/>
    <cellStyle name="T_Book1_1_Thiet bi_bieu ke hoach dau thau" xfId="1694"/>
    <cellStyle name="T_Book1_1_Thiet bi_bieu ke hoach dau thau truong mam non SKH" xfId="1695"/>
    <cellStyle name="T_Book1_1_Thiet bi_bieu tong hop lai kh von 2011 gui phong TH-KTDN" xfId="1696"/>
    <cellStyle name="T_Book1_1_Thiet bi_Book1" xfId="1697"/>
    <cellStyle name="T_Book1_1_Thiet bi_Book1_Ke hoach 2010 (theo doi 11-8-2010)" xfId="1698"/>
    <cellStyle name="T_Book1_1_Thiet bi_Book1_ke hoach dau thau 30-6-2010" xfId="1699"/>
    <cellStyle name="T_Book1_1_Thiet bi_Copy of KH PHAN BO VON ĐỐI ỨNG NAM 2011 (30 TY phuong án gop WB)" xfId="1700"/>
    <cellStyle name="T_Book1_1_Thiet bi_DTTD chieng chan Tham lai 29-9-2009" xfId="1701"/>
    <cellStyle name="T_Book1_1_Thiet bi_Du toan nuoc San Thang (GD2)" xfId="1702"/>
    <cellStyle name="T_Book1_1_Thiet bi_Ke hoach 2010 (theo doi 11-8-2010)" xfId="1703"/>
    <cellStyle name="T_Book1_1_Thiet bi_ke hoach dau thau 30-6-2010" xfId="1704"/>
    <cellStyle name="T_Book1_1_Thiet bi_KH Von 2012 gui BKH 1" xfId="1705"/>
    <cellStyle name="T_Book1_1_Thiet bi_QD ke hoach dau thau" xfId="1706"/>
    <cellStyle name="T_Book1_1_Thiet bi_Ra soat KH von 2011 (Huy-11-11-11)" xfId="1707"/>
    <cellStyle name="T_Book1_1_Thiet bi_tinh toan hoang ha" xfId="1708"/>
    <cellStyle name="T_Book1_1_Thiet bi_Tong von ĐTPT" xfId="1709"/>
    <cellStyle name="T_Book1_1_Tienluong" xfId="1710"/>
    <cellStyle name="T_Book1_1_tinh toan hoang ha" xfId="1711"/>
    <cellStyle name="T_Book1_1_Tong von ĐTPT" xfId="1712"/>
    <cellStyle name="T_Book1_1_TU VAN THUY LOI THAM  PHE" xfId="1713"/>
    <cellStyle name="T_Book1_10b_PhanThanNhaSo10" xfId="1714"/>
    <cellStyle name="T_Book1_10b_PhanThanNhaSo10_bieu ke hoach dau thau" xfId="1715"/>
    <cellStyle name="T_Book1_10b_PhanThanNhaSo10_bieu ke hoach dau thau truong mam non SKH" xfId="1716"/>
    <cellStyle name="T_Book1_10b_PhanThanNhaSo10_bieu tong hop lai kh von 2011 gui phong TH-KTDN" xfId="1717"/>
    <cellStyle name="T_Book1_10b_PhanThanNhaSo10_Book1" xfId="1718"/>
    <cellStyle name="T_Book1_10b_PhanThanNhaSo10_Book1_Ke hoach 2010 (theo doi 11-8-2010)" xfId="1719"/>
    <cellStyle name="T_Book1_10b_PhanThanNhaSo10_Book1_ke hoach dau thau 30-6-2010" xfId="1720"/>
    <cellStyle name="T_Book1_10b_PhanThanNhaSo10_Copy of KH PHAN BO VON ĐỐI ỨNG NAM 2011 (30 TY phuong án gop WB)" xfId="1721"/>
    <cellStyle name="T_Book1_10b_PhanThanNhaSo10_DTTD chieng chan Tham lai 29-9-2009" xfId="1722"/>
    <cellStyle name="T_Book1_10b_PhanThanNhaSo10_Du toan nuoc San Thang (GD2)" xfId="1723"/>
    <cellStyle name="T_Book1_10b_PhanThanNhaSo10_Ke hoach 2010 (theo doi 11-8-2010)" xfId="1724"/>
    <cellStyle name="T_Book1_10b_PhanThanNhaSo10_ke hoach dau thau 30-6-2010" xfId="1725"/>
    <cellStyle name="T_Book1_10b_PhanThanNhaSo10_KH Von 2012 gui BKH 1" xfId="1726"/>
    <cellStyle name="T_Book1_10b_PhanThanNhaSo10_QD ke hoach dau thau" xfId="1727"/>
    <cellStyle name="T_Book1_10b_PhanThanNhaSo10_Ra soat KH von 2011 (Huy-11-11-11)" xfId="1728"/>
    <cellStyle name="T_Book1_10b_PhanThanNhaSo10_tinh toan hoang ha" xfId="1729"/>
    <cellStyle name="T_Book1_10b_PhanThanNhaSo10_Tong von ĐTPT" xfId="1730"/>
    <cellStyle name="T_Book1_2" xfId="1731"/>
    <cellStyle name="T_Book1_2_Bao cao TPCP" xfId="1732"/>
    <cellStyle name="T_Book1_2_bieu ke hoach dau thau" xfId="1733"/>
    <cellStyle name="T_Book1_2_bieu ke hoach dau thau truong mam non SKH" xfId="1734"/>
    <cellStyle name="T_Book1_2_bieu tong hop lai kh von 2011 gui phong TH-KTDN" xfId="1735"/>
    <cellStyle name="T_Book1_2_Book1" xfId="1736"/>
    <cellStyle name="T_Book1_2_Book1_1" xfId="1737"/>
    <cellStyle name="T_Book1_2_Book1_1_Book1" xfId="1738"/>
    <cellStyle name="T_Book1_2_Book1_1_Book1_Ke hoach 2010 (theo doi 11-8-2010)" xfId="1739"/>
    <cellStyle name="T_Book1_2_Book1_1_Ke hoach 2010 (theo doi 11-8-2010)" xfId="1740"/>
    <cellStyle name="T_Book1_2_Book1_1_ke hoach dau thau 30-6-2010" xfId="1741"/>
    <cellStyle name="T_Book1_2_Book1_2" xfId="1742"/>
    <cellStyle name="T_Book1_2_Book1_2_Ke hoach 2010 (theo doi 11-8-2010)" xfId="1743"/>
    <cellStyle name="T_Book1_2_Book1_Book1" xfId="1744"/>
    <cellStyle name="T_Book1_2_Book1_Book1_Ke hoach 2010 (theo doi 11-8-2010)" xfId="1745"/>
    <cellStyle name="T_Book1_2_Book1_Ke hoach 2010 (theo doi 11-8-2010)" xfId="1746"/>
    <cellStyle name="T_Book1_2_Book1_ke hoach dau thau 30-6-2010" xfId="1747"/>
    <cellStyle name="T_Book1_2_Book1_KH Von 2012 gui BKH 1" xfId="1748"/>
    <cellStyle name="T_Book1_2_Book1_KH Von 2012 gui BKH 2" xfId="1749"/>
    <cellStyle name="T_Book1_2_Book1_Ra soat KH von 2011 (Huy-11-11-11)" xfId="1750"/>
    <cellStyle name="T_Book1_2_Chi tieu KH nam 2009" xfId="1751"/>
    <cellStyle name="T_Book1_2_cong bo gia VLXD thang 4" xfId="1752"/>
    <cellStyle name="T_Book1_2_Copy of KH PHAN BO VON ĐỐI ỨNG NAM 2011 (30 TY phuong án gop WB)" xfId="1753"/>
    <cellStyle name="T_Book1_2_DT 1751 Muong Khoa" xfId="1754"/>
    <cellStyle name="T_Book1_2_DT Nam vai" xfId="1755"/>
    <cellStyle name="T_Book1_2_DT Nam vai_bieu ke hoach dau thau" xfId="1756"/>
    <cellStyle name="T_Book1_2_DT Nam vai_bieu ke hoach dau thau truong mam non SKH" xfId="1757"/>
    <cellStyle name="T_Book1_2_DT Nam vai_Book1" xfId="1758"/>
    <cellStyle name="T_Book1_2_DT Nam vai_DTTD chieng chan Tham lai 29-9-2009" xfId="1759"/>
    <cellStyle name="T_Book1_2_DT Nam vai_Ke hoach 2010 (theo doi 11-8-2010)" xfId="1760"/>
    <cellStyle name="T_Book1_2_DT Nam vai_ke hoach dau thau 30-6-2010" xfId="1761"/>
    <cellStyle name="T_Book1_2_DT Nam vai_QD ke hoach dau thau" xfId="1762"/>
    <cellStyle name="T_Book1_2_DT Nam vai_tinh toan hoang ha" xfId="1763"/>
    <cellStyle name="T_Book1_2_DT NHA KHACH -12" xfId="1764"/>
    <cellStyle name="T_Book1_2_DT tieu hoc diem TDC ban Cho 28-02-09" xfId="1765"/>
    <cellStyle name="T_Book1_2_DTTD chieng chan Tham lai 29-9-2009" xfId="1766"/>
    <cellStyle name="T_Book1_2_Du toan nuoc San Thang (GD2)" xfId="1767"/>
    <cellStyle name="T_Book1_2_DuToan92009Luong650" xfId="1768"/>
    <cellStyle name="T_Book1_2_GVL" xfId="1769"/>
    <cellStyle name="T_Book1_2_HD TT1" xfId="1770"/>
    <cellStyle name="T_Book1_2_Ke hoach 2010 ngay 14.4.10" xfId="1771"/>
    <cellStyle name="T_Book1_2_ke hoach dau thau 30-6-2010" xfId="1772"/>
    <cellStyle name="T_Book1_2_KH Von 2012 gui BKH 1" xfId="1773"/>
    <cellStyle name="T_Book1_2_Nha lop hoc 8 P" xfId="1774"/>
    <cellStyle name="T_Book1_2_QD ke hoach dau thau" xfId="1775"/>
    <cellStyle name="T_Book1_2_Ra soat KH von 2011 (Huy-11-11-11)" xfId="1776"/>
    <cellStyle name="T_Book1_2_Sheet2" xfId="1777"/>
    <cellStyle name="T_Book1_2_Tienluong" xfId="1778"/>
    <cellStyle name="T_Book1_2_tinh toan hoang ha" xfId="1779"/>
    <cellStyle name="T_Book1_2_Tong von ĐTPT" xfId="1780"/>
    <cellStyle name="T_Book1_2_TU VAN THUY LOI THAM  PHE" xfId="1781"/>
    <cellStyle name="T_Book1_3" xfId="1782"/>
    <cellStyle name="T_Book1_3_Book1" xfId="1783"/>
    <cellStyle name="T_Book1_3_Book1_Ke hoach 2010 (theo doi 11-8-2010)" xfId="1784"/>
    <cellStyle name="T_Book1_3_DTTD chieng chan Tham lai 29-9-2009" xfId="1785"/>
    <cellStyle name="T_Book1_3_GVL" xfId="1786"/>
    <cellStyle name="T_Book1_3_Ke hoach 2010 (theo doi 11-8-2010)" xfId="1787"/>
    <cellStyle name="T_Book1_3_KH Von 2012 gui BKH 1" xfId="1788"/>
    <cellStyle name="T_Book1_3_KH Von 2012 gui BKH 2" xfId="1789"/>
    <cellStyle name="T_Book1_3_Ra soat KH von 2011 (Huy-11-11-11)" xfId="1790"/>
    <cellStyle name="T_Book1_4" xfId="1791"/>
    <cellStyle name="T_Book1_4_Book1" xfId="1792"/>
    <cellStyle name="T_Book1_4_Ke hoach 2010 (theo doi 11-8-2010)" xfId="1793"/>
    <cellStyle name="T_Book1_5" xfId="1794"/>
    <cellStyle name="T_Book1_5_Ke hoach 2010 (theo doi 11-8-2010)" xfId="1795"/>
    <cellStyle name="T_Book1_Báo cáo 2005 theo Văn phòng của A. Quang" xfId="1796"/>
    <cellStyle name="T_Book1_Bao cao TPCP" xfId="1797"/>
    <cellStyle name="T_Book1_bieu ke hoach dau thau" xfId="1798"/>
    <cellStyle name="T_Book1_bieu ke hoach dau thau truong mam non SKH" xfId="1799"/>
    <cellStyle name="T_Book1_Bieu mau danh muc du an thuoc CTMTQG nam 2008" xfId="1800"/>
    <cellStyle name="T_Book1_Bieu tong hop nhu cau ung 2011 da chon loc -Mien nui" xfId="1801"/>
    <cellStyle name="T_Book1_Book1" xfId="1802"/>
    <cellStyle name="T_Book1_Book1_1" xfId="1803"/>
    <cellStyle name="T_Book1_Book1_1_Bao cao TPCP" xfId="1804"/>
    <cellStyle name="T_Book1_Book1_1_Book1" xfId="1805"/>
    <cellStyle name="T_Book1_Book1_1_Book1_1" xfId="1806"/>
    <cellStyle name="T_Book1_Book1_1_Ra soat KH von 2011 (Huy-11-11-11)" xfId="1807"/>
    <cellStyle name="T_Book1_Book1_2" xfId="1808"/>
    <cellStyle name="T_Book1_Book1_2_Ra soat KH von 2011 (Huy-11-11-11)" xfId="1809"/>
    <cellStyle name="T_Book1_Book1_bieu ke hoach dau thau" xfId="1810"/>
    <cellStyle name="T_Book1_Book1_bieu ke hoach dau thau truong mam non SKH" xfId="1811"/>
    <cellStyle name="T_Book1_Book1_bieu tong hop lai kh von 2011 gui phong TH-KTDN" xfId="1812"/>
    <cellStyle name="T_Book1_Book1_Book1" xfId="1813"/>
    <cellStyle name="T_Book1_Book1_Book1_1" xfId="1814"/>
    <cellStyle name="T_Book1_Book1_Book1_Book1" xfId="1815"/>
    <cellStyle name="T_Book1_Book1_Book1_Ke hoach 2010 (theo doi 11-8-2010)" xfId="1816"/>
    <cellStyle name="T_Book1_Book1_Book1_ke hoach dau thau 30-6-2010" xfId="1817"/>
    <cellStyle name="T_Book1_Book1_Book1_Ra soat KH von 2011 (Huy-11-11-11)" xfId="1818"/>
    <cellStyle name="T_Book1_Book1_cong bo gia VLXD thang 4" xfId="1819"/>
    <cellStyle name="T_Book1_Book1_Copy of KH PHAN BO VON ĐỐI ỨNG NAM 2011 (30 TY phuong án gop WB)" xfId="1820"/>
    <cellStyle name="T_Book1_Book1_DTTD chieng chan Tham lai 29-9-2009" xfId="1821"/>
    <cellStyle name="T_Book1_Book1_Du toan nuoc San Thang (GD2)" xfId="1822"/>
    <cellStyle name="T_Book1_Book1_DuToan92009Luong650" xfId="1823"/>
    <cellStyle name="T_Book1_Book1_HD TT1" xfId="1824"/>
    <cellStyle name="T_Book1_Book1_Ke hoach 2010 ngay 14.4.10" xfId="1825"/>
    <cellStyle name="T_Book1_Book1_ke hoach dau thau 30-6-2010" xfId="1826"/>
    <cellStyle name="T_Book1_Book1_KH Von 2012 gui BKH 1" xfId="1827"/>
    <cellStyle name="T_Book1_Book1_Nha lop hoc 8 P" xfId="1828"/>
    <cellStyle name="T_Book1_Book1_QD ke hoach dau thau" xfId="1829"/>
    <cellStyle name="T_Book1_Book1_Ra soat KH von 2011 (Huy-11-11-11)" xfId="1830"/>
    <cellStyle name="T_Book1_Book1_Sheet2" xfId="1831"/>
    <cellStyle name="T_Book1_Book1_tinh toan hoang ha" xfId="1832"/>
    <cellStyle name="T_Book1_Book1_Tong von ĐTPT" xfId="1833"/>
    <cellStyle name="T_Book1_Can ho 2p phai goc 0.5" xfId="1834"/>
    <cellStyle name="T_Book1_Chi tieu KH nam 2009" xfId="1835"/>
    <cellStyle name="T_Book1_cong bo gia VLXD thang 4" xfId="1836"/>
    <cellStyle name="T_Book1_CPK" xfId="1837"/>
    <cellStyle name="T_Book1_CPK_bieu ke hoach dau thau" xfId="1838"/>
    <cellStyle name="T_Book1_CPK_bieu ke hoach dau thau truong mam non SKH" xfId="1839"/>
    <cellStyle name="T_Book1_CPK_bieu tong hop lai kh von 2011 gui phong TH-KTDN" xfId="1840"/>
    <cellStyle name="T_Book1_CPK_Book1" xfId="1841"/>
    <cellStyle name="T_Book1_CPK_Book1_Ke hoach 2010 (theo doi 11-8-2010)" xfId="1842"/>
    <cellStyle name="T_Book1_CPK_Book1_ke hoach dau thau 30-6-2010" xfId="1843"/>
    <cellStyle name="T_Book1_CPK_Copy of KH PHAN BO VON ĐỐI ỨNG NAM 2011 (30 TY phuong án gop WB)" xfId="1844"/>
    <cellStyle name="T_Book1_CPK_DTTD chieng chan Tham lai 29-9-2009" xfId="1845"/>
    <cellStyle name="T_Book1_CPK_Du toan nuoc San Thang (GD2)" xfId="1846"/>
    <cellStyle name="T_Book1_CPK_Ke hoach 2010 (theo doi 11-8-2010)" xfId="1847"/>
    <cellStyle name="T_Book1_CPK_ke hoach dau thau 30-6-2010" xfId="1848"/>
    <cellStyle name="T_Book1_CPK_KH Von 2012 gui BKH 1" xfId="1849"/>
    <cellStyle name="T_Book1_CPK_QD ke hoach dau thau" xfId="1850"/>
    <cellStyle name="T_Book1_CPK_Ra soat KH von 2011 (Huy-11-11-11)" xfId="1851"/>
    <cellStyle name="T_Book1_CPK_tinh toan hoang ha" xfId="1852"/>
    <cellStyle name="T_Book1_CPK_Tong von ĐTPT" xfId="1853"/>
    <cellStyle name="T_Book1_DT 1751 Muong Khoa" xfId="1854"/>
    <cellStyle name="T_Book1_DT Nam vai" xfId="1855"/>
    <cellStyle name="T_Book1_DT Nam vai_bieu ke hoach dau thau" xfId="1856"/>
    <cellStyle name="T_Book1_DT Nam vai_bieu ke hoach dau thau truong mam non SKH" xfId="1857"/>
    <cellStyle name="T_Book1_DT Nam vai_Book1" xfId="1858"/>
    <cellStyle name="T_Book1_DT Nam vai_DTTD chieng chan Tham lai 29-9-2009" xfId="1859"/>
    <cellStyle name="T_Book1_DT Nam vai_Ke hoach 2010 (theo doi 11-8-2010)" xfId="1860"/>
    <cellStyle name="T_Book1_DT Nam vai_ke hoach dau thau 30-6-2010" xfId="1861"/>
    <cellStyle name="T_Book1_DT Nam vai_QD ke hoach dau thau" xfId="1862"/>
    <cellStyle name="T_Book1_DT Nam vai_tinh toan hoang ha" xfId="1863"/>
    <cellStyle name="T_Book1_DT Nha Da nang" xfId="1864"/>
    <cellStyle name="T_Book1_DT NHA KHACH -12" xfId="1865"/>
    <cellStyle name="T_Book1_DT tieu hoc diem TDC ban Cho 28-02-09" xfId="1866"/>
    <cellStyle name="T_Book1_DTTD chieng chan Tham lai 29-9-2009" xfId="1867"/>
    <cellStyle name="T_Book1_Du an khoi cong moi nam 2010" xfId="1868"/>
    <cellStyle name="T_Book1_Du toan" xfId="1869"/>
    <cellStyle name="T_Book1_DU TOAN ban mui" xfId="1870"/>
    <cellStyle name="T_Book1_Du toan nuoc San Thang (GD2)" xfId="1871"/>
    <cellStyle name="T_Book1_DuToan92009Luong650" xfId="1872"/>
    <cellStyle name="T_Book1_dutoanthuyloinamha" xfId="1873"/>
    <cellStyle name="T_Book1_GVL" xfId="1874"/>
    <cellStyle name="T_Book1_Hang Tom goi9 9-07(Cau 12 sua)" xfId="1875"/>
    <cellStyle name="T_Book1_HD TT1" xfId="1876"/>
    <cellStyle name="T_Book1_Ke hoach 2010 ngay 14.4.10" xfId="1877"/>
    <cellStyle name="T_Book1_ke hoach dau thau 30-6-2010" xfId="1878"/>
    <cellStyle name="T_Book1_Ket du ung NS" xfId="1879"/>
    <cellStyle name="T_Book1_Ket qua phan bo von nam 2008" xfId="1880"/>
    <cellStyle name="T_Book1_KH XDCB_2008 lan 2 sua ngay 10-11" xfId="1881"/>
    <cellStyle name="T_Book1_Khoi luong chinh Hang Tom" xfId="1882"/>
    <cellStyle name="T_Book1_Nha lop hoc 8 P" xfId="1883"/>
    <cellStyle name="T_Book1_nha van hoa25-4" xfId="1884"/>
    <cellStyle name="T_Book1_Nhu cau von ung truoc 2011 Tha h Hoa + Nge An gui TW" xfId="1885"/>
    <cellStyle name="T_Book1_PA DIEN 110_lnt_mso" xfId="1886"/>
    <cellStyle name="T_Book1_QD ke hoach dau thau" xfId="1887"/>
    <cellStyle name="T_Book1_Ra soat KH von 2011 (Huy-11-11-11)" xfId="1888"/>
    <cellStyle name="T_Book1_Sheet2" xfId="1889"/>
    <cellStyle name="T_Book1_TH ung tren 70%-Ra soat phap ly-8-6 (dung de chuyen vao vu TH)" xfId="1890"/>
    <cellStyle name="T_Book1_THAU CAT" xfId="1891"/>
    <cellStyle name="T_Book1_Thiet bi" xfId="1892"/>
    <cellStyle name="T_Book1_Thiet bi_bieu ke hoach dau thau" xfId="1893"/>
    <cellStyle name="T_Book1_Thiet bi_bieu ke hoach dau thau truong mam non SKH" xfId="1894"/>
    <cellStyle name="T_Book1_Thiet bi_bieu tong hop lai kh von 2011 gui phong TH-KTDN" xfId="1895"/>
    <cellStyle name="T_Book1_Thiet bi_Book1" xfId="1896"/>
    <cellStyle name="T_Book1_Thiet bi_Book1_Ke hoach 2010 (theo doi 11-8-2010)" xfId="1897"/>
    <cellStyle name="T_Book1_Thiet bi_Book1_ke hoach dau thau 30-6-2010" xfId="1898"/>
    <cellStyle name="T_Book1_Thiet bi_Copy of KH PHAN BO VON ĐỐI ỨNG NAM 2011 (30 TY phuong án gop WB)" xfId="1899"/>
    <cellStyle name="T_Book1_Thiet bi_DTTD chieng chan Tham lai 29-9-2009" xfId="1900"/>
    <cellStyle name="T_Book1_Thiet bi_Du toan nuoc San Thang (GD2)" xfId="1901"/>
    <cellStyle name="T_Book1_Thiet bi_Ke hoach 2010 (theo doi 11-8-2010)" xfId="1902"/>
    <cellStyle name="T_Book1_Thiet bi_ke hoach dau thau 30-6-2010" xfId="1903"/>
    <cellStyle name="T_Book1_Thiet bi_KH Von 2012 gui BKH 1" xfId="1904"/>
    <cellStyle name="T_Book1_Thiet bi_QD ke hoach dau thau" xfId="1905"/>
    <cellStyle name="T_Book1_Thiet bi_Ra soat KH von 2011 (Huy-11-11-11)" xfId="1906"/>
    <cellStyle name="T_Book1_Thiet bi_tinh toan hoang ha" xfId="1907"/>
    <cellStyle name="T_Book1_Thiet bi_Tong von ĐTPT" xfId="1908"/>
    <cellStyle name="T_Book1_Thuc hien du an 06-10 ngay 18_9" xfId="1909"/>
    <cellStyle name="T_Book1_Tienluong" xfId="1910"/>
    <cellStyle name="T_Book1_tinh toan hoang ha" xfId="1911"/>
    <cellStyle name="T_Book1_Tong hop gia tri" xfId="1912"/>
    <cellStyle name="T_Book1_TT nhu cau dung nuoc" xfId="1913"/>
    <cellStyle name="T_Book1_TT nhu cau dung nuoc_GVL" xfId="1914"/>
    <cellStyle name="T_Book1_TU VAN THUY LOI THAM  PHE" xfId="1915"/>
    <cellStyle name="T_Book1_ung truoc 2011 NSTW Thanh Hoa + Nge An gui Thu 12-5" xfId="1916"/>
    <cellStyle name="T_Book1_VC1" xfId="1917"/>
    <cellStyle name="T_Book1_VC1_GVL" xfId="1918"/>
    <cellStyle name="T_Cac bao cao TB  Milk-Yomilk-co Ke- CK 1-Vinh Thang" xfId="1919"/>
    <cellStyle name="T_CDKT" xfId="1920"/>
    <cellStyle name="T_CDKT_bieu ke hoach dau thau" xfId="1921"/>
    <cellStyle name="T_CDKT_bieu ke hoach dau thau truong mam non SKH" xfId="1922"/>
    <cellStyle name="T_CDKT_bieu tong hop lai kh von 2011 gui phong TH-KTDN" xfId="1923"/>
    <cellStyle name="T_CDKT_Book1" xfId="1924"/>
    <cellStyle name="T_CDKT_Book1_Ke hoach 2010 (theo doi 11-8-2010)" xfId="1925"/>
    <cellStyle name="T_CDKT_Copy of KH PHAN BO VON ĐỐI ỨNG NAM 2011 (30 TY phuong án gop WB)" xfId="1926"/>
    <cellStyle name="T_CDKT_DT tieu hoc diem TDC ban Cho 28-02-09" xfId="1927"/>
    <cellStyle name="T_CDKT_DTTD chieng chan Tham lai 29-9-2009" xfId="1928"/>
    <cellStyle name="T_CDKT_GVL" xfId="1929"/>
    <cellStyle name="T_CDKT_Ke hoach 2010 (theo doi 11-8-2010)" xfId="1930"/>
    <cellStyle name="T_CDKT_ke hoach dau thau 30-6-2010" xfId="1931"/>
    <cellStyle name="T_CDKT_KH Von 2012 gui BKH 1" xfId="1932"/>
    <cellStyle name="T_CDKT_QD ke hoach dau thau" xfId="1933"/>
    <cellStyle name="T_CDKT_Tienluong" xfId="1934"/>
    <cellStyle name="T_CDKT_Tong von ĐTPT" xfId="1935"/>
    <cellStyle name="T_cham diem Milk chu ky2-ANH MINH" xfId="1936"/>
    <cellStyle name="T_cham trung bay ck 1 m.Bac milk co ke 2" xfId="1937"/>
    <cellStyle name="T_cham trung bay yao smart milk ck 2 mien Bac" xfId="1938"/>
    <cellStyle name="T_Chuan bi dau tu nam 2008" xfId="1939"/>
    <cellStyle name="T_cong bo ĐGCM ĐB nam 2008" xfId="1940"/>
    <cellStyle name="T_cong bo ĐGCM ĐB nam 2008_GVL" xfId="1941"/>
    <cellStyle name="T_Copy of Bao cao  XDCB 7 thang nam 2008_So KH&amp;DT SUA" xfId="1942"/>
    <cellStyle name="T_Copy of KH PHAN BO VON ĐỐI ỨNG NAM 2011 (30 TY phuong án gop WB)" xfId="1943"/>
    <cellStyle name="T_Copy of SO THEO DOI SAN LUONG NAM 2007" xfId="1944"/>
    <cellStyle name="T_CPK" xfId="1945"/>
    <cellStyle name="T_CPK_bieu ke hoach dau thau" xfId="1946"/>
    <cellStyle name="T_CPK_bieu ke hoach dau thau truong mam non SKH" xfId="1947"/>
    <cellStyle name="T_CPK_bieu tong hop lai kh von 2011 gui phong TH-KTDN" xfId="1948"/>
    <cellStyle name="T_CPK_Book1" xfId="1949"/>
    <cellStyle name="T_CPK_Book1_1" xfId="1950"/>
    <cellStyle name="T_CPK_Book1_DTTD chieng chan Tham lai 29-9-2009" xfId="1951"/>
    <cellStyle name="T_CPK_Book1_Ke hoach 2010 (theo doi 11-8-2010)" xfId="1952"/>
    <cellStyle name="T_CPK_Book1_ke hoach dau thau 30-6-2010" xfId="1953"/>
    <cellStyle name="T_CPK_Copy of KH PHAN BO VON ĐỐI ỨNG NAM 2011 (30 TY phuong án gop WB)" xfId="1954"/>
    <cellStyle name="T_CPK_DTTD chieng chan Tham lai 29-9-2009" xfId="1955"/>
    <cellStyle name="T_CPK_Du toan nuoc San Thang (GD2)" xfId="1956"/>
    <cellStyle name="T_CPK_Ke hoach 2010 (theo doi 11-8-2010)" xfId="1957"/>
    <cellStyle name="T_CPK_ke hoach dau thau 30-6-2010" xfId="1958"/>
    <cellStyle name="T_CPK_KH Von 2012 gui BKH 1" xfId="1959"/>
    <cellStyle name="T_CPK_QD ke hoach dau thau" xfId="1960"/>
    <cellStyle name="T_CPK_Ra soat KH von 2011 (Huy-11-11-11)" xfId="1961"/>
    <cellStyle name="T_CPK_tinh toan hoang ha" xfId="1962"/>
    <cellStyle name="T_CPK_Tong von ĐTPT" xfId="1963"/>
    <cellStyle name="T_CTMTQG 2008" xfId="1964"/>
    <cellStyle name="T_CTMTQG 2008_Bieu mau danh muc du an thuoc CTMTQG nam 2008" xfId="1965"/>
    <cellStyle name="T_CTMTQG 2008_Hi-Tong hop KQ phan bo KH nam 08- LD fong giao 15-11-08" xfId="1966"/>
    <cellStyle name="T_CTMTQG 2008_Ket qua thuc hien nam 2008" xfId="1967"/>
    <cellStyle name="T_CTMTQG 2008_KH XDCB_2008 lan 1" xfId="1968"/>
    <cellStyle name="T_CTMTQG 2008_KH XDCB_2008 lan 1 sua ngay 27-10" xfId="1969"/>
    <cellStyle name="T_CTMTQG 2008_KH XDCB_2008 lan 2 sua ngay 10-11" xfId="1970"/>
    <cellStyle name="T_danh sach chua nop bcao trung bay sua chua  tinh den 1-3-06" xfId="1971"/>
    <cellStyle name="T_Danh sach KH TB MilkYomilk Yao  Smart chu ky 2-Vinh Thang" xfId="1972"/>
    <cellStyle name="T_Danh sach KH trung bay MilkYomilk co ke chu ky 2-Vinh Thang" xfId="1973"/>
    <cellStyle name="T_DON GIA" xfId="1974"/>
    <cellStyle name="T_Don gia chi tiet" xfId="1975"/>
    <cellStyle name="T_DONGIA" xfId="1976"/>
    <cellStyle name="T_DSACH MILK YO MILK CK 2 M.BAC" xfId="1977"/>
    <cellStyle name="T_DSKH Tbay Milk , Yomilk CK 2 Vu Thi Hanh" xfId="1978"/>
    <cellStyle name="T_DT Nha Da nang" xfId="1979"/>
    <cellStyle name="T_DT NHA KHACH -12" xfId="1980"/>
    <cellStyle name="T_DT Thanh 2008.xls" xfId="1981"/>
    <cellStyle name="T_DT Thanh 2008.xls_GVL" xfId="1982"/>
    <cellStyle name="T_DT tieu hoc diem TDC ban Cho 28-02-09" xfId="1983"/>
    <cellStyle name="T_DT van ho" xfId="1984"/>
    <cellStyle name="T_DT van ho_GVL" xfId="1985"/>
    <cellStyle name="T_dtTL598G1." xfId="1986"/>
    <cellStyle name="T_dtTL598G1._bieu ke hoach dau thau" xfId="1987"/>
    <cellStyle name="T_dtTL598G1._bieu ke hoach dau thau truong mam non SKH" xfId="1988"/>
    <cellStyle name="T_dtTL598G1._bieu tong hop lai kh von 2011 gui phong TH-KTDN" xfId="1989"/>
    <cellStyle name="T_dtTL598G1._Book1" xfId="1990"/>
    <cellStyle name="T_dtTL598G1._Book1_Ke hoach 2010 (theo doi 11-8-2010)" xfId="1991"/>
    <cellStyle name="T_dtTL598G1._Copy of KH PHAN BO VON ĐỐI ỨNG NAM 2011 (30 TY phuong án gop WB)" xfId="1992"/>
    <cellStyle name="T_dtTL598G1._DT tieu hoc diem TDC ban Cho 28-02-09" xfId="1993"/>
    <cellStyle name="T_dtTL598G1._DTTD chieng chan Tham lai 29-9-2009" xfId="1994"/>
    <cellStyle name="T_dtTL598G1._GVL" xfId="1995"/>
    <cellStyle name="T_dtTL598G1._Ke hoach 2010 (theo doi 11-8-2010)" xfId="1996"/>
    <cellStyle name="T_dtTL598G1._ke hoach dau thau 30-6-2010" xfId="1997"/>
    <cellStyle name="T_dtTL598G1._KH Von 2012 gui BKH 1" xfId="1998"/>
    <cellStyle name="T_dtTL598G1._QD ke hoach dau thau" xfId="1999"/>
    <cellStyle name="T_dtTL598G1._Tienluong" xfId="2000"/>
    <cellStyle name="T_dtTL598G1._tinh toan hoang ha" xfId="2001"/>
    <cellStyle name="T_dtTL598G1._Tong von ĐTPT" xfId="2002"/>
    <cellStyle name="T_Du an khoi cong moi nam 2010" xfId="2003"/>
    <cellStyle name="T_DU AN TKQH VA CHUAN BI DAU TU NAM 2007 sua ngay 9-11" xfId="2004"/>
    <cellStyle name="T_DU AN TKQH VA CHUAN BI DAU TU NAM 2007 sua ngay 9-11_Bieu mau danh muc du an thuoc CTMTQG nam 2008" xfId="2005"/>
    <cellStyle name="T_DU AN TKQH VA CHUAN BI DAU TU NAM 2007 sua ngay 9-11_Du an khoi cong moi nam 2010" xfId="2006"/>
    <cellStyle name="T_DU AN TKQH VA CHUAN BI DAU TU NAM 2007 sua ngay 9-11_Ket qua phan bo von nam 2008" xfId="2007"/>
    <cellStyle name="T_DU AN TKQH VA CHUAN BI DAU TU NAM 2007 sua ngay 9-11_KH XDCB_2008 lan 2 sua ngay 10-11" xfId="2008"/>
    <cellStyle name="T_Du toan" xfId="2009"/>
    <cellStyle name="T_du toan dieu chinh  20-8-2006" xfId="2010"/>
    <cellStyle name="T_du toan kho bac - Than Uyen" xfId="2011"/>
    <cellStyle name="T_du toan kho bac - Than Uyen_bieu ke hoach dau thau" xfId="2012"/>
    <cellStyle name="T_du toan kho bac - Than Uyen_bieu ke hoach dau thau truong mam non SKH" xfId="2013"/>
    <cellStyle name="T_du toan kho bac - Than Uyen_bieu tong hop lai kh von 2011 gui phong TH-KTDN" xfId="2014"/>
    <cellStyle name="T_du toan kho bac - Than Uyen_Book1" xfId="2015"/>
    <cellStyle name="T_du toan kho bac - Than Uyen_Book1_Ke hoach 2010 (theo doi 11-8-2010)" xfId="2016"/>
    <cellStyle name="T_du toan kho bac - Than Uyen_Book1_ke hoach dau thau 30-6-2010" xfId="2017"/>
    <cellStyle name="T_du toan kho bac - Than Uyen_Copy of KH PHAN BO VON ĐỐI ỨNG NAM 2011 (30 TY phuong án gop WB)" xfId="2018"/>
    <cellStyle name="T_du toan kho bac - Than Uyen_DTTD chieng chan Tham lai 29-9-2009" xfId="2019"/>
    <cellStyle name="T_du toan kho bac - Than Uyen_Du toan nuoc San Thang (GD2)" xfId="2020"/>
    <cellStyle name="T_du toan kho bac - Than Uyen_Ke hoach 2010 (theo doi 11-8-2010)" xfId="2021"/>
    <cellStyle name="T_du toan kho bac - Than Uyen_ke hoach dau thau 30-6-2010" xfId="2022"/>
    <cellStyle name="T_du toan kho bac - Than Uyen_KH Von 2012 gui BKH 1" xfId="2023"/>
    <cellStyle name="T_du toan kho bac - Than Uyen_QD ke hoach dau thau" xfId="2024"/>
    <cellStyle name="T_du toan kho bac - Than Uyen_Ra soat KH von 2011 (Huy-11-11-11)" xfId="2025"/>
    <cellStyle name="T_du toan kho bac - Than Uyen_tinh toan hoang ha" xfId="2026"/>
    <cellStyle name="T_du toan kho bac - Than Uyen_Tong von ĐTPT" xfId="2027"/>
    <cellStyle name="T_Du toan nuoc San Thang (GD2)" xfId="2028"/>
    <cellStyle name="T_Du toan tham dinh (NSH Ban Moi)" xfId="2029"/>
    <cellStyle name="T_Du toan tham dinh (NSH Ban Moi)_GVL" xfId="2030"/>
    <cellStyle name="T_DuToan92009Luong650" xfId="2031"/>
    <cellStyle name="T_dutoanthuyloinamha" xfId="2032"/>
    <cellStyle name="T_form ton kho CK 2 tuan 8" xfId="2033"/>
    <cellStyle name="T_GVL" xfId="2034"/>
    <cellStyle name="T_HD TT1" xfId="2035"/>
    <cellStyle name="T_Ho van xa khi" xfId="2036"/>
    <cellStyle name="T_Ho van xa khi_bieu ke hoach dau thau" xfId="2037"/>
    <cellStyle name="T_Ho van xa khi_bieu ke hoach dau thau truong mam non SKH" xfId="2038"/>
    <cellStyle name="T_Ho van xa khi_Book1" xfId="2039"/>
    <cellStyle name="T_Ho van xa khi_DTTD chieng chan Tham lai 29-9-2009" xfId="2040"/>
    <cellStyle name="T_Ho van xa khi_Ke hoach 2010 (theo doi 11-8-2010)" xfId="2041"/>
    <cellStyle name="T_Ho van xa khi_ke hoach dau thau 30-6-2010" xfId="2042"/>
    <cellStyle name="T_Ho van xa khi_QD ke hoach dau thau" xfId="2043"/>
    <cellStyle name="T_Ho van xa khi_tinh toan hoang ha" xfId="2044"/>
    <cellStyle name="T_HoSo_THCS_T91.xlsDTNT" xfId="2045"/>
    <cellStyle name="T_Huong dan tinh gia khai thac" xfId="2046"/>
    <cellStyle name="T_Ke hoach KTXH  nam 2009_PKT thang 11 nam 2008" xfId="2047"/>
    <cellStyle name="T_Ket qua dau thau" xfId="2048"/>
    <cellStyle name="T_Ket qua phan bo von nam 2008" xfId="2049"/>
    <cellStyle name="T_KH Von 2012 gui BKH 2" xfId="2050"/>
    <cellStyle name="T_KH XDCB_2008 lan 2 sua ngay 10-11" xfId="2051"/>
    <cellStyle name="T_Khao satD1" xfId="2052"/>
    <cellStyle name="T_Khao satD1_bieu ke hoach dau thau" xfId="2053"/>
    <cellStyle name="T_Khao satD1_bieu ke hoach dau thau truong mam non SKH" xfId="2054"/>
    <cellStyle name="T_Khao satD1_bieu tong hop lai kh von 2011 gui phong TH-KTDN" xfId="2055"/>
    <cellStyle name="T_Khao satD1_Book1" xfId="2056"/>
    <cellStyle name="T_Khao satD1_Book1_Ke hoach 2010 (theo doi 11-8-2010)" xfId="2057"/>
    <cellStyle name="T_Khao satD1_Copy of KH PHAN BO VON ĐỐI ỨNG NAM 2011 (30 TY phuong án gop WB)" xfId="2058"/>
    <cellStyle name="T_Khao satD1_DT tieu hoc diem TDC ban Cho 28-02-09" xfId="2059"/>
    <cellStyle name="T_Khao satD1_DTTD chieng chan Tham lai 29-9-2009" xfId="2060"/>
    <cellStyle name="T_Khao satD1_GVL" xfId="2061"/>
    <cellStyle name="T_Khao satD1_Ke hoach 2010 (theo doi 11-8-2010)" xfId="2062"/>
    <cellStyle name="T_Khao satD1_ke hoach dau thau 30-6-2010" xfId="2063"/>
    <cellStyle name="T_Khao satD1_KH Von 2012 gui BKH 1" xfId="2064"/>
    <cellStyle name="T_Khao satD1_QD ke hoach dau thau" xfId="2065"/>
    <cellStyle name="T_Khao satD1_Tienluong" xfId="2066"/>
    <cellStyle name="T_Khao satD1_tinh toan hoang ha" xfId="2067"/>
    <cellStyle name="T_Khao satD1_Tong von ĐTPT" xfId="2068"/>
    <cellStyle name="T_Khoi luong §­êng èng" xfId="2069"/>
    <cellStyle name="T_Khoi luong §­êng èng_bieu ke hoach dau thau" xfId="2070"/>
    <cellStyle name="T_Khoi luong §­êng èng_bieu ke hoach dau thau truong mam non SKH" xfId="2071"/>
    <cellStyle name="T_Khoi luong §­êng èng_Book1" xfId="2072"/>
    <cellStyle name="T_Khoi luong §­êng èng_DTTD chieng chan Tham lai 29-9-2009" xfId="2073"/>
    <cellStyle name="T_Khoi luong §­êng èng_Ke hoach 2010 (theo doi 11-8-2010)" xfId="2074"/>
    <cellStyle name="T_Khoi luong §­êng èng_ke hoach dau thau 30-6-2010" xfId="2075"/>
    <cellStyle name="T_Khoi luong §­êng èng_QD ke hoach dau thau" xfId="2076"/>
    <cellStyle name="T_Khoi luong §­êng èng_tinh toan hoang ha" xfId="2077"/>
    <cellStyle name="T_KL san nen Phieng Ot" xfId="2078"/>
    <cellStyle name="T_Kldao dap" xfId="2079"/>
    <cellStyle name="T_Kldao dap_Bao cao TPCP" xfId="2080"/>
    <cellStyle name="T_Kldao dap_Book1" xfId="2081"/>
    <cellStyle name="T_Kldao dap_Book1_Bao cao TPCP" xfId="2082"/>
    <cellStyle name="T_Kldao dap_GVL" xfId="2083"/>
    <cellStyle name="T_Kldao dap_Ke hoach 2010 (theo doi 11-8-2010)" xfId="2084"/>
    <cellStyle name="T_KTOANKSAT" xfId="2085"/>
    <cellStyle name="T_MACRO DIR-PTVT-07" xfId="2086"/>
    <cellStyle name="T_MACRO DIR-PTVT-07_GVL" xfId="2087"/>
    <cellStyle name="T_MACRO DIR-PTVT-07_Ke hoach 2010 (theo doi 11-8-2010)" xfId="2088"/>
    <cellStyle name="T_Me_Tri_6_07" xfId="2089"/>
    <cellStyle name="T_N2 thay dat (N1-1)" xfId="2090"/>
    <cellStyle name="T_Nha lop hoc 8 P" xfId="2091"/>
    <cellStyle name="T_NPP Khanh Vinh Thai Nguyen - BC KTTB_CTrinh_TB__20_loc__Milk_Yomilk_CK1" xfId="2092"/>
    <cellStyle name="T_PA DIEN 110_lnt_mso" xfId="2093"/>
    <cellStyle name="T_Phan tich vat tu" xfId="2094"/>
    <cellStyle name="T_Phuong an can doi nam 2008" xfId="2095"/>
    <cellStyle name="T_QT di chuyen ca phe" xfId="2096"/>
    <cellStyle name="T_QT di chuyen ca phe_Ra soat KH von 2011 (Huy-11-11-11)" xfId="2097"/>
    <cellStyle name="T_Ra soat KH von 2011 (Huy-11-11-11)" xfId="2098"/>
    <cellStyle name="T_San Nen TDC P.Ot.suaxls" xfId="2099"/>
    <cellStyle name="T_Seagame(BTL)" xfId="2100"/>
    <cellStyle name="T_Sheet1" xfId="2101"/>
    <cellStyle name="T_Sheet2" xfId="2102"/>
    <cellStyle name="T_Sheet2_bieu tong hop lai kh von 2011 gui phong TH-KTDN" xfId="2103"/>
    <cellStyle name="T_Sheet2_Copy of KH PHAN BO VON ĐỐI ỨNG NAM 2011 (30 TY phuong án gop WB)" xfId="2104"/>
    <cellStyle name="T_Sheet2_GVL" xfId="2105"/>
    <cellStyle name="T_Sheet2_KH Von 2012 gui BKH 1" xfId="2106"/>
    <cellStyle name="T_Sheet2_Tong von ĐTPT" xfId="2107"/>
    <cellStyle name="T_Sin Chai" xfId="2108"/>
    <cellStyle name="T_Sin Chai_GVL" xfId="2109"/>
    <cellStyle name="T_Sin Chai_Ke hoach 2010 (theo doi 11-8-2010)" xfId="2110"/>
    <cellStyle name="T_So GTVT" xfId="2111"/>
    <cellStyle name="T_sua chua cham trung bay  mien Bac" xfId="2112"/>
    <cellStyle name="T_TDT + duong(8-5-07)" xfId="2113"/>
    <cellStyle name="T_tham_tra_du_toan" xfId="2114"/>
    <cellStyle name="T_Thang 11" xfId="2115"/>
    <cellStyle name="T_THAU CAT" xfId="2116"/>
    <cellStyle name="T_Theo doi CT 135 giai doan 2" xfId="2117"/>
    <cellStyle name="T_Thiet bi" xfId="2118"/>
    <cellStyle name="T_Thiet bi_bieu ke hoach dau thau" xfId="2119"/>
    <cellStyle name="T_Thiet bi_bieu ke hoach dau thau truong mam non SKH" xfId="2120"/>
    <cellStyle name="T_Thiet bi_bieu tong hop lai kh von 2011 gui phong TH-KTDN" xfId="2121"/>
    <cellStyle name="T_Thiet bi_Book1" xfId="2122"/>
    <cellStyle name="T_Thiet bi_Book1_1" xfId="2123"/>
    <cellStyle name="T_Thiet bi_Book1_DTTD chieng chan Tham lai 29-9-2009" xfId="2124"/>
    <cellStyle name="T_Thiet bi_Book1_Ke hoach 2010 (theo doi 11-8-2010)" xfId="2125"/>
    <cellStyle name="T_Thiet bi_Book1_ke hoach dau thau 30-6-2010" xfId="2126"/>
    <cellStyle name="T_Thiet bi_Copy of KH PHAN BO VON ĐỐI ỨNG NAM 2011 (30 TY phuong án gop WB)" xfId="2127"/>
    <cellStyle name="T_Thiet bi_DTTD chieng chan Tham lai 29-9-2009" xfId="2128"/>
    <cellStyle name="T_Thiet bi_Du toan nuoc San Thang (GD2)" xfId="2129"/>
    <cellStyle name="T_Thiet bi_Ke hoach 2010 (theo doi 11-8-2010)" xfId="2130"/>
    <cellStyle name="T_Thiet bi_ke hoach dau thau 30-6-2010" xfId="2131"/>
    <cellStyle name="T_Thiet bi_KH Von 2012 gui BKH 1" xfId="2132"/>
    <cellStyle name="T_Thiet bi_QD ke hoach dau thau" xfId="2133"/>
    <cellStyle name="T_Thiet bi_Ra soat KH von 2011 (Huy-11-11-11)" xfId="2134"/>
    <cellStyle name="T_Thiet bi_tinh toan hoang ha" xfId="2135"/>
    <cellStyle name="T_Thiet bi_Tong von ĐTPT" xfId="2136"/>
    <cellStyle name="T_tien2004" xfId="2137"/>
    <cellStyle name="T_tien2004_bieu ke hoach dau thau" xfId="2138"/>
    <cellStyle name="T_tien2004_bieu ke hoach dau thau truong mam non SKH" xfId="2139"/>
    <cellStyle name="T_tien2004_bieu tong hop lai kh von 2011 gui phong TH-KTDN" xfId="2140"/>
    <cellStyle name="T_tien2004_Book1" xfId="2141"/>
    <cellStyle name="T_tien2004_Book1_Ke hoach 2010 (theo doi 11-8-2010)" xfId="2142"/>
    <cellStyle name="T_tien2004_Copy of KH PHAN BO VON ĐỐI ỨNG NAM 2011 (30 TY phuong án gop WB)" xfId="2143"/>
    <cellStyle name="T_tien2004_DT tieu hoc diem TDC ban Cho 28-02-09" xfId="2144"/>
    <cellStyle name="T_tien2004_DTTD chieng chan Tham lai 29-9-2009" xfId="2145"/>
    <cellStyle name="T_tien2004_GVL" xfId="2146"/>
    <cellStyle name="T_tien2004_Ke hoach 2010 (theo doi 11-8-2010)" xfId="2147"/>
    <cellStyle name="T_tien2004_ke hoach dau thau 30-6-2010" xfId="2148"/>
    <cellStyle name="T_tien2004_KH Von 2012 gui BKH 1" xfId="2149"/>
    <cellStyle name="T_tien2004_QD ke hoach dau thau" xfId="2150"/>
    <cellStyle name="T_tien2004_Tienluong" xfId="2151"/>
    <cellStyle name="T_tien2004_tinh toan hoang ha" xfId="2152"/>
    <cellStyle name="T_tien2004_Tong von ĐTPT" xfId="2153"/>
    <cellStyle name="T_Tienluong" xfId="2154"/>
    <cellStyle name="T_tinh toan hoang ha" xfId="2155"/>
    <cellStyle name="T_TINH TOAN THUY LUC" xfId="2156"/>
    <cellStyle name="T_TINH TOAN THUY LUC_GVL" xfId="2157"/>
    <cellStyle name="T_TINH TOAN THUY LUC_Ke hoach 2010 (theo doi 11-8-2010)" xfId="2158"/>
    <cellStyle name="T_Tong DT_Then Thau26-09" xfId="2159"/>
    <cellStyle name="T_Tong hop gia tri" xfId="2160"/>
    <cellStyle name="T_Tong von ĐTPT" xfId="2161"/>
    <cellStyle name="T_TT THUY LUC HUOI DAO DANG" xfId="2162"/>
    <cellStyle name="T_TT THUY LUC HUOI DAO DANG_GVL" xfId="2163"/>
    <cellStyle name="T_TT THUY LUC HUOI DAO DANG_Ke hoach 2010 (theo doi 11-8-2010)" xfId="2164"/>
    <cellStyle name="T_TT.Nam Tam" xfId="2165"/>
    <cellStyle name="T_TT.Nam Tam_PA DIEN 110_lnt_mso" xfId="2166"/>
    <cellStyle name="T_ÿÿÿÿÿ" xfId="2167"/>
    <cellStyle name="TD1" xfId="2168"/>
    <cellStyle name="tde" xfId="2169"/>
    <cellStyle name="Text Indent A" xfId="2170"/>
    <cellStyle name="Text Indent B" xfId="2171"/>
    <cellStyle name="Text Indent C" xfId="2172"/>
    <cellStyle name="th" xfId="2173"/>
    <cellStyle name="þ_x001D_" xfId="2174"/>
    <cellStyle name="þ_PA DIEN 110_lnt_mso" xfId="2175"/>
    <cellStyle name="th_Ra soat KH von 2011 (Huy-11-11-11)" xfId="2176"/>
    <cellStyle name="than" xfId="2177"/>
    <cellStyle name="Thanh" xfId="2178"/>
    <cellStyle name="þ_x001D_ð" xfId="2179"/>
    <cellStyle name="þ_x001D_ð¤_x000C_¯" xfId="2180"/>
    <cellStyle name="þ_x001D_ð¤_x000C_¯þ_x0014_&#13;" xfId="2181"/>
    <cellStyle name="þ_x001D_ð¤_x000C_¯þ_x0014_&#13;¨þU" xfId="2182"/>
    <cellStyle name="þ_x001D_ð¤_x000C_¯þ_x0014_&#13;¨þU_x0001_" xfId="2183"/>
    <cellStyle name="þ_x001D_ð¤_x000C_¯þ_x0014_&#13;¨þU_x0001_À_x0004_" xfId="2184"/>
    <cellStyle name="þ_x001D_ð¤_x000C_¯þ_x0014_&#13;¨þU_x0001_À_x0004_ _x0015__x000F_" xfId="2185"/>
    <cellStyle name="þ_x001D_ð¤_x000C_¯þ_x0014_&#13;¨þU_x0001_À_x0004_ _x0015__x000F__x0001__x0001_" xfId="2186"/>
    <cellStyle name="þ_x001D_ð¤_x000C_¯þ_x0014_&#13;¨þU_x0001_À_x0004_ _x0015__x000F__x0001__x0001_?_x0002_ÿÿÿÿÿÿÿÿÿÿÿÿÿÿÿ¯?(_x0002__x001D__x0017_ ???º%ÿÿÿÿ????_x0006__x0016_??????????????Í!Ë??????????           ?????           ?????????&#13;&#13;U&#13;H\D2&#13;D2\DEMO.MSC&#13;S;C:\DOS;C:\HANH\D3;C:\HANH\D2;C:\NC&#13;????????????????????????????????????????????????????????????" xfId="2187"/>
    <cellStyle name="þ_x001D_ð¤_x000C_¯þ_x0014_&#13;¨þU_x0001_À_x0004_ _x0015__x000F__x0001__x0001__Book1" xfId="2188"/>
    <cellStyle name="þ_x001D_ð·" xfId="2189"/>
    <cellStyle name="þ_x001D_ð·_x000C_æþ'&#13;ßþU_x0001_Ø_x0005_ü_x0014__x0007__x0001_" xfId="2190"/>
    <cellStyle name="þ_x001D_ð·_x000C_æþ'&#13;ßþU_x0001_Ø_x0005_ü_x0014__x0007__x0001__x0001_" xfId="2191"/>
    <cellStyle name="þ_x001D_ð·_x000C_æþ'&#13;ßþU_x0001_Ø_x0005_ü_x0014__x0007__x0001__x0001_?_x0002_ÿÿÿÿÿÿÿÿÿÿÿÿÿÿÿ¯?(_x0002__x001E__x0016_ ???¼$ÿÿÿÿ????_x0006__x0016_??????????????Í!Ë??????????           ?????           ?????????&#13;C:\WINDOWS\&#13;V&#13;S\TEMP&#13;NC;C:\NU;C:\VIRUS;&#13;?????????????????????????????????????????????????????????????????????????????" xfId="2192"/>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2193"/>
    <cellStyle name="þ_x001D_ð·_x000C_æþ'&#13;ßþU_x0001_Ø_x0005_ü_x0014__x0007__x0001__x0001__GVL" xfId="2194"/>
    <cellStyle name="þ_x001D_ðÇ%Uý—&amp;Hý9_x0008_Ÿ s&#10;_x0007__x0001_" xfId="2195"/>
    <cellStyle name="þ_x001D_ðÇ%Uý—&amp;Hý9_x0008_Ÿ s&#10;_x0007__x0001__x0001_" xfId="2196"/>
    <cellStyle name="þ_x001D_ðÇ%Uý—&amp;Hý9_x0008_Ÿ s&#10;_x0007__x0001__x0001_?_x0002_ÿÿÿÿÿÿÿÿÿÿÿÿÿÿÿ_x0001_(_x0002_—&#13;€???Î_x001F_ÿÿÿÿ????_x0007_???????????????Í!Ë??????????           ?????           ?????????&#13;C:\WINDOWS\country.sys&#13;??????????????????????????????????????????????????????????????????????????????????????????????" xfId="2197"/>
    <cellStyle name="þ_x001D_ðÇ%Uý—&amp;Hý9_x0008_Ÿ s&#10;_x0007__x0001__x0001__GVL" xfId="2198"/>
    <cellStyle name="þ_x001D_ðK_x000C_Fý_x001B_&#13;9ýU_x0001_Ð_x0008_¦)_x0007__x0001__x0001_" xfId="2199"/>
    <cellStyle name="thuong-10" xfId="2200"/>
    <cellStyle name="thuong-11" xfId="2201"/>
    <cellStyle name="Thuyet minh" xfId="2202"/>
    <cellStyle name="thvt" xfId="2203"/>
    <cellStyle name="Tiªu ®Ì" xfId="2204"/>
    <cellStyle name="Tien1" xfId="2205"/>
    <cellStyle name="Tieu_de_2" xfId="2206"/>
    <cellStyle name="Times New Roman" xfId="2207"/>
    <cellStyle name="TiÓu môc" xfId="2208"/>
    <cellStyle name="tit1" xfId="2209"/>
    <cellStyle name="tit2" xfId="2210"/>
    <cellStyle name="tit3" xfId="2211"/>
    <cellStyle name="tit4" xfId="2212"/>
    <cellStyle name="Title" xfId="2213"/>
    <cellStyle name="TNN" xfId="2214"/>
    <cellStyle name="Tongcong" xfId="2215"/>
    <cellStyle name="Total" xfId="2216"/>
    <cellStyle name="trang" xfId="2217"/>
    <cellStyle name="ts" xfId="2218"/>
    <cellStyle name="tt1" xfId="2219"/>
    <cellStyle name="Tusental (0)_pldt" xfId="2220"/>
    <cellStyle name="Tusental_pldt" xfId="2221"/>
    <cellStyle name="UNIDAGSCode" xfId="2222"/>
    <cellStyle name="UNIDAGSCode2" xfId="2223"/>
    <cellStyle name="UNIDAGSCurrency" xfId="2224"/>
    <cellStyle name="UNIDAGSDate" xfId="2225"/>
    <cellStyle name="UNIDAGSPercent" xfId="2226"/>
    <cellStyle name="UNIDAGSPercent2" xfId="2227"/>
    <cellStyle name="ux_3_¼­¿ï-¾È»ê" xfId="2228"/>
    <cellStyle name="Valuta (0)_pldt" xfId="2229"/>
    <cellStyle name="Valuta_pldt" xfId="2230"/>
    <cellStyle name="VANG1" xfId="2231"/>
    <cellStyle name="viet" xfId="2232"/>
    <cellStyle name="viet2" xfId="2233"/>
    <cellStyle name="VN new romanNormal" xfId="2234"/>
    <cellStyle name="Vn Time 13" xfId="2235"/>
    <cellStyle name="Vn Time 14" xfId="2236"/>
    <cellStyle name="VN time new roman" xfId="2237"/>
    <cellStyle name="vn_time" xfId="2238"/>
    <cellStyle name="vnbo" xfId="2239"/>
    <cellStyle name="vnhead1" xfId="2240"/>
    <cellStyle name="vnhead2" xfId="2241"/>
    <cellStyle name="vnhead3" xfId="2242"/>
    <cellStyle name="vnhead4" xfId="2243"/>
    <cellStyle name="vntxt1" xfId="2244"/>
    <cellStyle name="vntxt2" xfId="2245"/>
    <cellStyle name="W?hrung [0]_35ERI8T2gbIEMixb4v26icuOo" xfId="2246"/>
    <cellStyle name="W?hrung_35ERI8T2gbIEMixb4v26icuOo" xfId="2247"/>
    <cellStyle name="W_MARINE" xfId="2248"/>
    <cellStyle name="Währung [0]_68574_Materialbedarfsliste" xfId="2249"/>
    <cellStyle name="Währung_68574_Materialbedarfsliste" xfId="2250"/>
    <cellStyle name="Walutowy [0]_Invoices2001Slovakia" xfId="2251"/>
    <cellStyle name="Walutowy_Invoices2001Slovakia" xfId="2252"/>
    <cellStyle name="Warning Text" xfId="2253"/>
    <cellStyle name="wrap" xfId="2254"/>
    <cellStyle name="Wไhrung [0]_35ERI8T2gbIEMixb4v26icuOo" xfId="2255"/>
    <cellStyle name="Wไhrung_35ERI8T2gbIEMixb4v26icuOo" xfId="2256"/>
    <cellStyle name="xan1" xfId="2257"/>
    <cellStyle name="xuan" xfId="2258"/>
    <cellStyle name="y" xfId="2259"/>
    <cellStyle name="Ý kh¸c_B¶ng 1 (2)" xfId="2260"/>
    <cellStyle name="Zeilenebene_1_主营业务利润明细表" xfId="2261"/>
    <cellStyle name="เครื่องหมายสกุลเงิน [0]_FTC_OFFER" xfId="2262"/>
    <cellStyle name="เครื่องหมายสกุลเงิน_FTC_OFFER" xfId="2263"/>
    <cellStyle name="ปกติ_FTC_OFFER" xfId="2264"/>
    <cellStyle name="センター" xfId="2265"/>
    <cellStyle name="똿뗦먛귟 [0.00]_PRODUCT DETAIL Q1" xfId="2266"/>
    <cellStyle name="똿뗦먛귟_PRODUCT DETAIL Q1" xfId="2267"/>
    <cellStyle name="믅됞 [0.00]_PRODUCT DETAIL Q1" xfId="2268"/>
    <cellStyle name="믅됞_PRODUCT DETAIL Q1" xfId="2269"/>
    <cellStyle name="백분율_††††† " xfId="2270"/>
    <cellStyle name="뷭?_BOOKSHIP" xfId="2271"/>
    <cellStyle name="쉼표 [0]_2001 Target monthly" xfId="2272"/>
    <cellStyle name="안건회계법인" xfId="2273"/>
    <cellStyle name="一般_00Q3902REV.1" xfId="2274"/>
    <cellStyle name="千位[0]_pldt" xfId="2275"/>
    <cellStyle name="千位_pldt" xfId="2276"/>
    <cellStyle name="千位分隔_PLDT" xfId="2277"/>
    <cellStyle name="千分位[0]_00Q3902REV.1" xfId="2278"/>
    <cellStyle name="千分位_00Q3902REV.1" xfId="2279"/>
    <cellStyle name="后继超级链接_销售公司-2002年报表体系（12.21）" xfId="2280"/>
    <cellStyle name="콤마 [ - 유형1" xfId="2281"/>
    <cellStyle name="콤마 [ - 유형2" xfId="2282"/>
    <cellStyle name="콤마 [ - 유형3" xfId="2283"/>
    <cellStyle name="콤마 [ - 유형4" xfId="2284"/>
    <cellStyle name="콤마 [ - 유형5" xfId="2285"/>
    <cellStyle name="콤마 [ - 유형6" xfId="2286"/>
    <cellStyle name="콤마 [ - 유형7" xfId="2287"/>
    <cellStyle name="콤마 [ - 유형8" xfId="2288"/>
    <cellStyle name="콤마 [0]_ 비목별 월별기술 " xfId="2289"/>
    <cellStyle name="콤마_ 비목별 월별기술 " xfId="2290"/>
    <cellStyle name="통화 [0]_††††† " xfId="2291"/>
    <cellStyle name="통화_††††† " xfId="2292"/>
    <cellStyle name="표준_ 97년 경영분석(안)" xfId="2293"/>
    <cellStyle name="표줠_Sheet1_1_총괄표 (수출입) (2)" xfId="2294"/>
    <cellStyle name="已瀏覽過的超連結" xfId="2295"/>
    <cellStyle name="常?_Sales Forecast - TCLVN" xfId="2296"/>
    <cellStyle name="常规_4403-200312" xfId="2297"/>
    <cellStyle name="桁区切り [0.00]_††††† " xfId="2298"/>
    <cellStyle name="桁区切り_††††† " xfId="2299"/>
    <cellStyle name="標準_(A1)BOQ " xfId="2300"/>
    <cellStyle name="貨幣 [0]_00Q3902REV.1" xfId="2301"/>
    <cellStyle name="貨幣[0]_BRE" xfId="2302"/>
    <cellStyle name="貨幣_00Q3902REV.1" xfId="2303"/>
    <cellStyle name="超级链接_销售公司-2002年报表体系（12.21）" xfId="2304"/>
    <cellStyle name="超連結" xfId="2305"/>
    <cellStyle name="超連結_x000F_" xfId="2306"/>
    <cellStyle name="超連結&#13;" xfId="2307"/>
    <cellStyle name="超連結??汸" xfId="2308"/>
    <cellStyle name="超連結?w?" xfId="2309"/>
    <cellStyle name="超連結?潒?" xfId="2310"/>
    <cellStyle name="超連結♇⹡汸" xfId="2311"/>
    <cellStyle name="超連結⁷潒慭" xfId="2312"/>
    <cellStyle name="超連結敎w慭" xfId="2313"/>
    <cellStyle name="通貨 [0.00]_††††† " xfId="2314"/>
    <cellStyle name="通貨_††††† " xfId="2315"/>
    <cellStyle name="隨後的超連結" xfId="2316"/>
    <cellStyle name="隨後的超連結n_x0003_" xfId="2317"/>
    <cellStyle name="隨後的超連結n汸s?呃L" xfId="2318"/>
    <cellStyle name="隨後的超連結n汸s䱘呃L" xfId="2319"/>
    <cellStyle name="隨後的超連結s?呃L?R" xfId="2320"/>
    <cellStyle name="隨後的超連結s䱘呃L䄀R" xfId="2321"/>
    <cellStyle name=" [0.00]_ Att. 1- Cover" xfId="2322"/>
    <cellStyle name="_ Att. 1- Cover" xfId="2323"/>
    <cellStyle name="?_ Att. 1- Cover" xfId="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714375</xdr:colOff>
      <xdr:row>182</xdr:row>
      <xdr:rowOff>0</xdr:rowOff>
    </xdr:from>
    <xdr:ext cx="104775" cy="247650"/>
    <xdr:sp>
      <xdr:nvSpPr>
        <xdr:cNvPr id="1" name="Text Box 1"/>
        <xdr:cNvSpPr txBox="1">
          <a:spLocks noChangeArrowheads="1"/>
        </xdr:cNvSpPr>
      </xdr:nvSpPr>
      <xdr:spPr>
        <a:xfrm>
          <a:off x="8324850" y="56778525"/>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182</xdr:row>
      <xdr:rowOff>0</xdr:rowOff>
    </xdr:from>
    <xdr:ext cx="104775" cy="247650"/>
    <xdr:sp>
      <xdr:nvSpPr>
        <xdr:cNvPr id="2" name="Text Box 2"/>
        <xdr:cNvSpPr txBox="1">
          <a:spLocks noChangeArrowheads="1"/>
        </xdr:cNvSpPr>
      </xdr:nvSpPr>
      <xdr:spPr>
        <a:xfrm>
          <a:off x="8324850" y="56778525"/>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182</xdr:row>
      <xdr:rowOff>0</xdr:rowOff>
    </xdr:from>
    <xdr:ext cx="104775" cy="247650"/>
    <xdr:sp>
      <xdr:nvSpPr>
        <xdr:cNvPr id="3" name="Text Box 3"/>
        <xdr:cNvSpPr txBox="1">
          <a:spLocks noChangeArrowheads="1"/>
        </xdr:cNvSpPr>
      </xdr:nvSpPr>
      <xdr:spPr>
        <a:xfrm>
          <a:off x="8324850" y="56778525"/>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182</xdr:row>
      <xdr:rowOff>0</xdr:rowOff>
    </xdr:from>
    <xdr:ext cx="104775" cy="247650"/>
    <xdr:sp>
      <xdr:nvSpPr>
        <xdr:cNvPr id="4" name="Text Box 4"/>
        <xdr:cNvSpPr txBox="1">
          <a:spLocks noChangeArrowheads="1"/>
        </xdr:cNvSpPr>
      </xdr:nvSpPr>
      <xdr:spPr>
        <a:xfrm>
          <a:off x="8324850" y="56778525"/>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182</xdr:row>
      <xdr:rowOff>0</xdr:rowOff>
    </xdr:from>
    <xdr:ext cx="104775" cy="247650"/>
    <xdr:sp>
      <xdr:nvSpPr>
        <xdr:cNvPr id="5" name="Text Box 5"/>
        <xdr:cNvSpPr txBox="1">
          <a:spLocks noChangeArrowheads="1"/>
        </xdr:cNvSpPr>
      </xdr:nvSpPr>
      <xdr:spPr>
        <a:xfrm>
          <a:off x="8324850" y="56778525"/>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182</xdr:row>
      <xdr:rowOff>0</xdr:rowOff>
    </xdr:from>
    <xdr:ext cx="104775" cy="247650"/>
    <xdr:sp>
      <xdr:nvSpPr>
        <xdr:cNvPr id="6" name="Text Box 6"/>
        <xdr:cNvSpPr txBox="1">
          <a:spLocks noChangeArrowheads="1"/>
        </xdr:cNvSpPr>
      </xdr:nvSpPr>
      <xdr:spPr>
        <a:xfrm>
          <a:off x="8324850" y="56778525"/>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182</xdr:row>
      <xdr:rowOff>0</xdr:rowOff>
    </xdr:from>
    <xdr:ext cx="104775" cy="247650"/>
    <xdr:sp>
      <xdr:nvSpPr>
        <xdr:cNvPr id="7" name="Text Box 7"/>
        <xdr:cNvSpPr txBox="1">
          <a:spLocks noChangeArrowheads="1"/>
        </xdr:cNvSpPr>
      </xdr:nvSpPr>
      <xdr:spPr>
        <a:xfrm>
          <a:off x="8324850" y="56778525"/>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183</xdr:row>
      <xdr:rowOff>0</xdr:rowOff>
    </xdr:from>
    <xdr:ext cx="104775" cy="238125"/>
    <xdr:sp>
      <xdr:nvSpPr>
        <xdr:cNvPr id="8" name="Text Box 8"/>
        <xdr:cNvSpPr txBox="1">
          <a:spLocks noChangeArrowheads="1"/>
        </xdr:cNvSpPr>
      </xdr:nvSpPr>
      <xdr:spPr>
        <a:xfrm>
          <a:off x="8324850" y="5717857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183</xdr:row>
      <xdr:rowOff>0</xdr:rowOff>
    </xdr:from>
    <xdr:ext cx="104775" cy="238125"/>
    <xdr:sp>
      <xdr:nvSpPr>
        <xdr:cNvPr id="9" name="Text Box 9"/>
        <xdr:cNvSpPr txBox="1">
          <a:spLocks noChangeArrowheads="1"/>
        </xdr:cNvSpPr>
      </xdr:nvSpPr>
      <xdr:spPr>
        <a:xfrm>
          <a:off x="8324850" y="5717857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183</xdr:row>
      <xdr:rowOff>0</xdr:rowOff>
    </xdr:from>
    <xdr:ext cx="104775" cy="238125"/>
    <xdr:sp>
      <xdr:nvSpPr>
        <xdr:cNvPr id="10" name="Text Box 10"/>
        <xdr:cNvSpPr txBox="1">
          <a:spLocks noChangeArrowheads="1"/>
        </xdr:cNvSpPr>
      </xdr:nvSpPr>
      <xdr:spPr>
        <a:xfrm>
          <a:off x="8324850" y="5717857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183</xdr:row>
      <xdr:rowOff>0</xdr:rowOff>
    </xdr:from>
    <xdr:ext cx="104775" cy="238125"/>
    <xdr:sp>
      <xdr:nvSpPr>
        <xdr:cNvPr id="11" name="Text Box 11"/>
        <xdr:cNvSpPr txBox="1">
          <a:spLocks noChangeArrowheads="1"/>
        </xdr:cNvSpPr>
      </xdr:nvSpPr>
      <xdr:spPr>
        <a:xfrm>
          <a:off x="8324850" y="5717857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183</xdr:row>
      <xdr:rowOff>0</xdr:rowOff>
    </xdr:from>
    <xdr:ext cx="104775" cy="238125"/>
    <xdr:sp>
      <xdr:nvSpPr>
        <xdr:cNvPr id="12" name="Text Box 12"/>
        <xdr:cNvSpPr txBox="1">
          <a:spLocks noChangeArrowheads="1"/>
        </xdr:cNvSpPr>
      </xdr:nvSpPr>
      <xdr:spPr>
        <a:xfrm>
          <a:off x="8324850" y="5717857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183</xdr:row>
      <xdr:rowOff>0</xdr:rowOff>
    </xdr:from>
    <xdr:ext cx="104775" cy="238125"/>
    <xdr:sp>
      <xdr:nvSpPr>
        <xdr:cNvPr id="13" name="Text Box 13"/>
        <xdr:cNvSpPr txBox="1">
          <a:spLocks noChangeArrowheads="1"/>
        </xdr:cNvSpPr>
      </xdr:nvSpPr>
      <xdr:spPr>
        <a:xfrm>
          <a:off x="8324850" y="5717857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183</xdr:row>
      <xdr:rowOff>0</xdr:rowOff>
    </xdr:from>
    <xdr:ext cx="104775" cy="238125"/>
    <xdr:sp>
      <xdr:nvSpPr>
        <xdr:cNvPr id="14" name="Text Box 14"/>
        <xdr:cNvSpPr txBox="1">
          <a:spLocks noChangeArrowheads="1"/>
        </xdr:cNvSpPr>
      </xdr:nvSpPr>
      <xdr:spPr>
        <a:xfrm>
          <a:off x="8324850" y="5717857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183</xdr:row>
      <xdr:rowOff>0</xdr:rowOff>
    </xdr:from>
    <xdr:ext cx="104775" cy="238125"/>
    <xdr:sp>
      <xdr:nvSpPr>
        <xdr:cNvPr id="15" name="Text Box 15"/>
        <xdr:cNvSpPr txBox="1">
          <a:spLocks noChangeArrowheads="1"/>
        </xdr:cNvSpPr>
      </xdr:nvSpPr>
      <xdr:spPr>
        <a:xfrm>
          <a:off x="8324850" y="5717857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714375</xdr:colOff>
      <xdr:row>267</xdr:row>
      <xdr:rowOff>0</xdr:rowOff>
    </xdr:from>
    <xdr:ext cx="104775" cy="247650"/>
    <xdr:sp>
      <xdr:nvSpPr>
        <xdr:cNvPr id="1" name="Text Box 1"/>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2" name="Text Box 2"/>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3" name="Text Box 3"/>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4" name="Text Box 4"/>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5" name="Text Box 5"/>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6" name="Text Box 6"/>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7" name="Text Box 7"/>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8" name="Text Box 8"/>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9" name="Text Box 9"/>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10" name="Text Box 10"/>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11" name="Text Box 11"/>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12" name="Text Box 12"/>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13" name="Text Box 13"/>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14" name="Text Box 14"/>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15" name="Text Box 15"/>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16" name="Text Box 16"/>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17" name="Text Box 17"/>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18" name="Text Box 18"/>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19" name="Text Box 19"/>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20" name="Text Box 20"/>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21" name="Text Box 21"/>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22" name="Text Box 22"/>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23" name="Text Box 23"/>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24" name="Text Box 24"/>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25" name="Text Box 25"/>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26" name="Text Box 26"/>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27" name="Text Box 27"/>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217</xdr:row>
      <xdr:rowOff>0</xdr:rowOff>
    </xdr:from>
    <xdr:ext cx="104775" cy="247650"/>
    <xdr:sp>
      <xdr:nvSpPr>
        <xdr:cNvPr id="28" name="Text Box 28"/>
        <xdr:cNvSpPr txBox="1">
          <a:spLocks noChangeArrowheads="1"/>
        </xdr:cNvSpPr>
      </xdr:nvSpPr>
      <xdr:spPr>
        <a:xfrm>
          <a:off x="8515350" y="9635490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29" name="Text Box 29"/>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30" name="Text Box 30"/>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31" name="Text Box 31"/>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32" name="Text Box 32"/>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33" name="Text Box 33"/>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34" name="Text Box 34"/>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35" name="Text Box 35"/>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oneCellAnchor>
    <xdr:from>
      <xdr:col>7</xdr:col>
      <xdr:colOff>714375</xdr:colOff>
      <xdr:row>267</xdr:row>
      <xdr:rowOff>0</xdr:rowOff>
    </xdr:from>
    <xdr:ext cx="104775" cy="247650"/>
    <xdr:sp>
      <xdr:nvSpPr>
        <xdr:cNvPr id="36" name="Text Box 36"/>
        <xdr:cNvSpPr txBox="1">
          <a:spLocks noChangeArrowheads="1"/>
        </xdr:cNvSpPr>
      </xdr:nvSpPr>
      <xdr:spPr>
        <a:xfrm>
          <a:off x="8515350" y="108680250"/>
          <a:ext cx="104775" cy="247650"/>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ser01\Trung%20%20(D)\Congviec\Ta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Gau\LOCALS~1\Temp\Documents%20and%20Settings\Admin\Desktop\TEDI\WC-T5%20-%20TEDI.EX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chung\c\Dinh%20DLieu\Dinhdutoan\HoidongND\TEDI\WC-T5%20-%20TEDI.EX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Qlxd2\c\BCNCKT\B_Can\Ba_b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ongtuyen\chia%20se%20tai%20lieu%20tuyen%202009\My%20Pictures\WINDOWS\TEMP\Van%20Ban\My%20Documents\Trung\trung\TRUNG2\KHE-TRE\M3%20be%20to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DOCUME~1\Huong\LOCALS~1\Temp\Lai%20Chau%20D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 val="KH_Q1_Q2_01"/>
      <sheetName val="Sheet1"/>
      <sheetName val="Sheet2"/>
      <sheetName val="Sheet3"/>
      <sheetName val="XL4Test5"/>
      <sheetName val="TH "/>
      <sheetName val="Don gia chi tiet"/>
      <sheetName val="Gia tri vat tu"/>
      <sheetName val="Luong NC"/>
      <sheetName val="NS BTN"/>
      <sheetName val="Tong hop vat tu"/>
      <sheetName val="Chenh lech vat tu"/>
      <sheetName val="Gia CM"/>
      <sheetName val="Dau Vao"/>
      <sheetName val="CVC"/>
      <sheetName val="GVL-HTXL"/>
      <sheetName val="PT VT"/>
      <sheetName val="DG BS"/>
      <sheetName val="Bu NLieu"/>
      <sheetName val="CL Vat lieu"/>
      <sheetName val="DT CT"/>
      <sheetName val="CP XD Duong"/>
      <sheetName val="Thop"/>
      <sheetName val="Bia ngan"/>
      <sheetName val="Bia du toan"/>
      <sheetName val="Tro giup"/>
      <sheetName val="Config"/>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i tiet phat sinh"/>
      <sheetName val="TH phat sinh"/>
      <sheetName val="chenh lech phat sinh"/>
      <sheetName val="Tong hop"/>
      <sheetName val="chi tiet"/>
      <sheetName val="chenh lech vat tu"/>
      <sheetName val="XL4Poppy"/>
    </sheetNames>
    <sheetDataSet>
      <sheetData sheetId="6">
        <row r="31">
          <cell r="C31" t="b">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i tiet phat sinh"/>
      <sheetName val="TH phat sinh"/>
      <sheetName val="chenh lech phat sinh"/>
      <sheetName val="Tong hop"/>
      <sheetName val="chi tiet"/>
      <sheetName val="chenh lech vat tu"/>
      <sheetName val="XL4Poppy"/>
    </sheetNames>
    <sheetDataSet>
      <sheetData sheetId="6">
        <row r="31">
          <cell r="C31" t="b">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s>
    <sheetDataSet>
      <sheetData sheetId="28">
        <row r="9">
          <cell r="C9" t="b">
            <v>1</v>
          </cell>
        </row>
        <row r="15">
          <cell r="A15" t="b">
            <v>1</v>
          </cell>
        </row>
        <row r="27">
          <cell r="C27" t="e">
            <v>#N/A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T -THVLN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Lke"/>
      <sheetName val="Du-lieu"/>
      <sheetName val="Don gia"/>
      <sheetName val="Tu van"/>
      <sheetName val="Tach von"/>
      <sheetName val="Tong hop"/>
      <sheetName val="TDT"/>
      <sheetName val="THDT"/>
      <sheetName val="THVL-NC"/>
      <sheetName val="VL.Dien"/>
      <sheetName val="Lapdat-DSu"/>
      <sheetName val="VCDai-04Kv"/>
      <sheetName val="VC-TC"/>
      <sheetName val="Bu VL"/>
      <sheetName val="DT Cap"/>
      <sheetName val="VL cap"/>
      <sheetName val="lap cap"/>
      <sheetName val="VCDai-Cap"/>
      <sheetName val="DT Cto"/>
      <sheetName val="VLCto"/>
      <sheetName val="LapCto"/>
      <sheetName val="VCDai-Cto"/>
      <sheetName val="DT T.nghiem"/>
      <sheetName val="Thi nghiem"/>
      <sheetName val="DT thaodo"/>
      <sheetName val="Thao do"/>
      <sheetName val="TH Kho"/>
      <sheetName val="Kho"/>
      <sheetName val="Culi-VC"/>
      <sheetName val="Den bu"/>
      <sheetName val="Lap Cto"/>
      <sheetName val="Khao sat"/>
      <sheetName val="KS Cto"/>
      <sheetName val="TM.BSung"/>
      <sheetName val="BS.HTinh"/>
      <sheetName val="DGKS"/>
      <sheetName val="Luong-KS"/>
      <sheetName val="Luong CN"/>
      <sheetName val="Be tong"/>
      <sheetName val="Mong"/>
      <sheetName val="Cot"/>
      <sheetName val="Xa"/>
      <sheetName val="Ch.tinh Cto"/>
      <sheetName val="DTCto(gop)"/>
      <sheetName val="LapCto(gop)"/>
      <sheetName val="Dao dat"/>
      <sheetName val="00000000"/>
      <sheetName val="10000000"/>
      <sheetName val="2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T168"/>
  <sheetViews>
    <sheetView zoomScalePageLayoutView="0" workbookViewId="0" topLeftCell="G22">
      <selection activeCell="L35" sqref="L35"/>
    </sheetView>
  </sheetViews>
  <sheetFormatPr defaultColWidth="8.796875" defaultRowHeight="15"/>
  <cols>
    <col min="1" max="1" width="5.3984375" style="5" customWidth="1"/>
    <col min="2" max="2" width="34.5" style="6" bestFit="1" customWidth="1"/>
    <col min="3" max="3" width="9" style="6" customWidth="1"/>
    <col min="4" max="4" width="9.3984375" style="7" customWidth="1"/>
    <col min="5" max="5" width="13.19921875" style="27" customWidth="1"/>
    <col min="6" max="6" width="12.09765625" style="6" bestFit="1" customWidth="1"/>
    <col min="7" max="7" width="9" style="6" customWidth="1"/>
    <col min="8" max="8" width="12.09765625" style="6" bestFit="1" customWidth="1"/>
    <col min="9" max="9" width="16.09765625" style="36" customWidth="1"/>
    <col min="10" max="10" width="11.09765625" style="36" customWidth="1"/>
    <col min="11" max="11" width="13.19921875" style="40" customWidth="1"/>
    <col min="12" max="12" width="15.09765625" style="40" customWidth="1"/>
    <col min="13" max="13" width="14.19921875" style="36" customWidth="1"/>
    <col min="14" max="14" width="11.8984375" style="44" customWidth="1"/>
    <col min="15" max="15" width="14.3984375" style="44" customWidth="1"/>
    <col min="16" max="16384" width="9" style="6" customWidth="1"/>
  </cols>
  <sheetData>
    <row r="1" spans="1:15" s="25" customFormat="1" ht="17.25">
      <c r="A1" s="24"/>
      <c r="B1" s="25" t="s">
        <v>16</v>
      </c>
      <c r="D1" s="26"/>
      <c r="E1" s="28"/>
      <c r="I1" s="33"/>
      <c r="J1" s="33"/>
      <c r="K1" s="37"/>
      <c r="L1" s="37"/>
      <c r="M1" s="33"/>
      <c r="N1" s="41"/>
      <c r="O1" s="41"/>
    </row>
    <row r="2" spans="1:15" s="3" customFormat="1" ht="15.75">
      <c r="A2" s="2"/>
      <c r="D2" s="4"/>
      <c r="I2" s="34"/>
      <c r="J2" s="34"/>
      <c r="K2" s="38"/>
      <c r="L2" s="38"/>
      <c r="M2" s="34"/>
      <c r="N2" s="42"/>
      <c r="O2" s="42"/>
    </row>
    <row r="3" spans="8:15" ht="15.75">
      <c r="H3" s="48"/>
      <c r="I3" s="34"/>
      <c r="J3" s="34"/>
      <c r="K3" s="38"/>
      <c r="L3" s="38"/>
      <c r="M3" s="34"/>
      <c r="N3" s="42"/>
      <c r="O3" s="42"/>
    </row>
    <row r="4" spans="1:15" s="2" customFormat="1" ht="15.75">
      <c r="A4" s="2">
        <v>1</v>
      </c>
      <c r="B4" s="2" t="s">
        <v>17</v>
      </c>
      <c r="C4" s="2" t="s">
        <v>6</v>
      </c>
      <c r="D4" s="8" t="s">
        <v>18</v>
      </c>
      <c r="E4" s="2" t="s">
        <v>19</v>
      </c>
      <c r="F4" s="2" t="s">
        <v>20</v>
      </c>
      <c r="H4" s="3" t="s">
        <v>77</v>
      </c>
      <c r="I4" s="36"/>
      <c r="J4" s="36"/>
      <c r="K4" s="47"/>
      <c r="L4" s="39"/>
      <c r="M4" s="35"/>
      <c r="N4" s="43"/>
      <c r="O4" s="43"/>
    </row>
    <row r="5" spans="1:31" s="10" customFormat="1" ht="15">
      <c r="A5" s="9">
        <v>1.1</v>
      </c>
      <c r="B5" s="10" t="s">
        <v>3</v>
      </c>
      <c r="D5" s="11"/>
      <c r="E5" s="12"/>
      <c r="G5" s="32"/>
      <c r="H5" s="6" t="s">
        <v>73</v>
      </c>
      <c r="I5" s="36"/>
      <c r="J5" s="36" t="s">
        <v>75</v>
      </c>
      <c r="K5" s="40"/>
      <c r="L5" s="50" t="s">
        <v>88</v>
      </c>
      <c r="M5" s="49"/>
      <c r="N5" s="51"/>
      <c r="O5" s="51"/>
      <c r="P5" s="32"/>
      <c r="Q5" s="32"/>
      <c r="R5" s="32"/>
      <c r="S5" s="32"/>
      <c r="T5" s="32"/>
      <c r="U5" s="32"/>
      <c r="V5" s="32"/>
      <c r="W5" s="32"/>
      <c r="X5" s="32"/>
      <c r="Y5" s="32"/>
      <c r="Z5" s="32"/>
      <c r="AA5" s="32"/>
      <c r="AB5" s="32"/>
      <c r="AC5" s="32"/>
      <c r="AD5" s="32"/>
      <c r="AE5" s="32"/>
    </row>
    <row r="6" spans="1:31" ht="15">
      <c r="A6" s="5" t="s">
        <v>12</v>
      </c>
      <c r="B6" s="6" t="s">
        <v>22</v>
      </c>
      <c r="G6" s="32"/>
      <c r="H6" s="6" t="s">
        <v>3</v>
      </c>
      <c r="J6" s="46"/>
      <c r="K6" s="27">
        <f aca="true" t="shared" si="0" ref="K6:K12">IF($M$13=0.4,68823*J6,IF($M$13=0.5,70900*J6,IF($M$13=0.7,75551*J6)))</f>
        <v>0</v>
      </c>
      <c r="L6" s="46">
        <v>0.42</v>
      </c>
      <c r="M6" s="49"/>
      <c r="N6" s="51"/>
      <c r="O6" s="51"/>
      <c r="P6" s="32"/>
      <c r="Q6" s="32"/>
      <c r="R6" s="32"/>
      <c r="S6" s="32"/>
      <c r="T6" s="32"/>
      <c r="U6" s="32"/>
      <c r="V6" s="32"/>
      <c r="W6" s="32"/>
      <c r="X6" s="32"/>
      <c r="Y6" s="32"/>
      <c r="Z6" s="32"/>
      <c r="AA6" s="32"/>
      <c r="AB6" s="32"/>
      <c r="AC6" s="32"/>
      <c r="AD6" s="32"/>
      <c r="AE6" s="32"/>
    </row>
    <row r="7" spans="2:12" ht="15">
      <c r="B7" s="6" t="s">
        <v>23</v>
      </c>
      <c r="C7" s="6" t="s">
        <v>24</v>
      </c>
      <c r="D7" s="7">
        <v>0.5009</v>
      </c>
      <c r="E7" s="12">
        <v>27704</v>
      </c>
      <c r="F7" s="6">
        <f aca="true" t="shared" si="1" ref="F7:F12">+D7*E7</f>
        <v>13876.9336</v>
      </c>
      <c r="H7" s="6" t="s">
        <v>49</v>
      </c>
      <c r="J7" s="46"/>
      <c r="K7" s="27">
        <f t="shared" si="0"/>
        <v>0</v>
      </c>
      <c r="L7" s="46">
        <v>0.37</v>
      </c>
    </row>
    <row r="8" spans="2:12" ht="15">
      <c r="B8" s="6" t="s">
        <v>25</v>
      </c>
      <c r="C8" s="6" t="s">
        <v>26</v>
      </c>
      <c r="D8" s="7">
        <v>0.045</v>
      </c>
      <c r="E8" s="12">
        <v>1298</v>
      </c>
      <c r="F8" s="6">
        <f t="shared" si="1"/>
        <v>58.41</v>
      </c>
      <c r="H8" s="6" t="s">
        <v>50</v>
      </c>
      <c r="J8" s="46"/>
      <c r="K8" s="27">
        <f t="shared" si="0"/>
        <v>0</v>
      </c>
      <c r="L8" s="46">
        <v>0.37</v>
      </c>
    </row>
    <row r="9" spans="2:12" ht="15">
      <c r="B9" s="6" t="s">
        <v>27</v>
      </c>
      <c r="C9" s="6" t="s">
        <v>28</v>
      </c>
      <c r="D9" s="7">
        <v>1.89</v>
      </c>
      <c r="E9" s="12">
        <v>4861</v>
      </c>
      <c r="F9" s="6">
        <f t="shared" si="1"/>
        <v>9187.289999999999</v>
      </c>
      <c r="H9" s="6" t="s">
        <v>53</v>
      </c>
      <c r="J9" s="46"/>
      <c r="K9" s="27">
        <f t="shared" si="0"/>
        <v>0</v>
      </c>
      <c r="L9" s="46">
        <v>0.37</v>
      </c>
    </row>
    <row r="10" spans="2:12" ht="15">
      <c r="B10" s="6" t="s">
        <v>29</v>
      </c>
      <c r="C10" s="6" t="s">
        <v>28</v>
      </c>
      <c r="D10" s="7">
        <v>0.765</v>
      </c>
      <c r="E10" s="12">
        <v>4861</v>
      </c>
      <c r="F10" s="6">
        <f t="shared" si="1"/>
        <v>3718.665</v>
      </c>
      <c r="H10" s="6" t="s">
        <v>54</v>
      </c>
      <c r="J10" s="46"/>
      <c r="K10" s="27">
        <f t="shared" si="0"/>
        <v>0</v>
      </c>
      <c r="L10" s="46">
        <v>0.37</v>
      </c>
    </row>
    <row r="11" spans="2:12" ht="15">
      <c r="B11" s="6" t="s">
        <v>30</v>
      </c>
      <c r="C11" s="6" t="s">
        <v>26</v>
      </c>
      <c r="D11" s="7">
        <v>0.0121</v>
      </c>
      <c r="E11" s="12">
        <v>40000</v>
      </c>
      <c r="F11" s="6">
        <f t="shared" si="1"/>
        <v>484</v>
      </c>
      <c r="H11" s="6" t="s">
        <v>74</v>
      </c>
      <c r="J11" s="46">
        <v>0.23</v>
      </c>
      <c r="K11" s="27">
        <f>IF($M$13=0.4,68823*J11,IF($M$13=0.5,70900*J11,IF($M$13=0.7,75551*J11)))</f>
        <v>17376.73</v>
      </c>
      <c r="L11" s="46">
        <v>0.23</v>
      </c>
    </row>
    <row r="12" spans="2:13" ht="15">
      <c r="B12" s="6" t="s">
        <v>31</v>
      </c>
      <c r="C12" s="6" t="s">
        <v>26</v>
      </c>
      <c r="D12" s="7">
        <v>0.00807</v>
      </c>
      <c r="E12" s="12">
        <v>90000</v>
      </c>
      <c r="F12" s="6">
        <f t="shared" si="1"/>
        <v>726.3000000000001</v>
      </c>
      <c r="H12" s="6" t="s">
        <v>9</v>
      </c>
      <c r="J12" s="46">
        <v>0.37</v>
      </c>
      <c r="K12" s="27">
        <f t="shared" si="0"/>
        <v>27953.87</v>
      </c>
      <c r="L12" s="46">
        <v>0.37</v>
      </c>
      <c r="M12" s="6"/>
    </row>
    <row r="13" spans="5:14" ht="15.75">
      <c r="E13" s="12"/>
      <c r="L13" s="30" t="s">
        <v>63</v>
      </c>
      <c r="M13" s="31">
        <v>0.7</v>
      </c>
      <c r="N13" s="44" t="s">
        <v>89</v>
      </c>
    </row>
    <row r="14" spans="2:13" ht="15.75">
      <c r="B14" s="6" t="s">
        <v>32</v>
      </c>
      <c r="C14" s="6" t="s">
        <v>33</v>
      </c>
      <c r="D14" s="6">
        <v>2</v>
      </c>
      <c r="F14" s="13">
        <f>2%*SUM(F7:F12)</f>
        <v>561.031972</v>
      </c>
      <c r="H14" s="3" t="s">
        <v>86</v>
      </c>
      <c r="L14" s="30"/>
      <c r="M14" s="54"/>
    </row>
    <row r="15" spans="1:17" ht="15.75">
      <c r="A15" s="5" t="s">
        <v>13</v>
      </c>
      <c r="B15" s="6" t="s">
        <v>34</v>
      </c>
      <c r="C15" s="6" t="s">
        <v>35</v>
      </c>
      <c r="D15" s="7">
        <v>0.126</v>
      </c>
      <c r="E15" s="27">
        <f>IF($M$13=0.4,99065,IF($M$13=0.5,101565,IF($M$13=0.7,107318)))*1.123*1.136</f>
        <v>136908.577504</v>
      </c>
      <c r="F15" s="6">
        <f>+D15*E15</f>
        <v>17250.480765504</v>
      </c>
      <c r="H15" s="32" t="s">
        <v>78</v>
      </c>
      <c r="P15" s="57">
        <v>2426</v>
      </c>
      <c r="Q15" s="3" t="s">
        <v>72</v>
      </c>
    </row>
    <row r="16" spans="1:22" ht="15">
      <c r="A16" s="5" t="s">
        <v>36</v>
      </c>
      <c r="B16" s="6" t="s">
        <v>37</v>
      </c>
      <c r="P16" s="397" t="s">
        <v>91</v>
      </c>
      <c r="Q16" s="32"/>
      <c r="R16" s="32"/>
      <c r="S16" s="32"/>
      <c r="T16" s="32"/>
      <c r="U16" s="32"/>
      <c r="V16" s="32"/>
    </row>
    <row r="17" spans="2:22" ht="15.75">
      <c r="B17" s="6" t="s">
        <v>38</v>
      </c>
      <c r="H17" s="3"/>
      <c r="I17" s="34" t="s">
        <v>79</v>
      </c>
      <c r="J17" s="34" t="s">
        <v>80</v>
      </c>
      <c r="K17" s="38" t="s">
        <v>81</v>
      </c>
      <c r="L17" s="38" t="s">
        <v>82</v>
      </c>
      <c r="M17" s="34" t="s">
        <v>83</v>
      </c>
      <c r="N17" s="42" t="s">
        <v>84</v>
      </c>
      <c r="O17" s="42" t="s">
        <v>85</v>
      </c>
      <c r="P17" s="397"/>
      <c r="Q17" s="32"/>
      <c r="R17" s="32"/>
      <c r="S17" s="32"/>
      <c r="T17" s="32"/>
      <c r="U17" s="32"/>
      <c r="V17" s="32"/>
    </row>
    <row r="18" spans="2:22" ht="15.75">
      <c r="B18" s="6" t="s">
        <v>39</v>
      </c>
      <c r="C18" s="6" t="s">
        <v>40</v>
      </c>
      <c r="D18" s="7">
        <v>0.04492</v>
      </c>
      <c r="E18" s="27">
        <v>222603</v>
      </c>
      <c r="F18" s="6">
        <f>+D18*E18</f>
        <v>9999.32676</v>
      </c>
      <c r="G18" s="2"/>
      <c r="H18" s="18" t="s">
        <v>15</v>
      </c>
      <c r="I18" s="53">
        <v>8</v>
      </c>
      <c r="J18" s="53">
        <v>5</v>
      </c>
      <c r="K18" s="53">
        <v>6</v>
      </c>
      <c r="L18" s="53">
        <v>10</v>
      </c>
      <c r="M18" s="53">
        <v>8</v>
      </c>
      <c r="N18" s="53">
        <v>10</v>
      </c>
      <c r="O18" s="53">
        <v>17</v>
      </c>
      <c r="P18" s="397"/>
      <c r="Q18" s="32"/>
      <c r="R18" s="32"/>
      <c r="S18" s="32"/>
      <c r="T18" s="32"/>
      <c r="U18" s="32"/>
      <c r="V18" s="32"/>
    </row>
    <row r="19" spans="2:22" ht="15">
      <c r="B19" s="6" t="s">
        <v>41</v>
      </c>
      <c r="C19" s="6" t="s">
        <v>40</v>
      </c>
      <c r="D19" s="7">
        <v>0.01497</v>
      </c>
      <c r="E19" s="27">
        <v>1118422</v>
      </c>
      <c r="F19" s="6">
        <f>+D19*E19</f>
        <v>16742.77734</v>
      </c>
      <c r="G19" s="32"/>
      <c r="H19" s="32"/>
      <c r="I19" s="49"/>
      <c r="J19" s="49"/>
      <c r="K19" s="50"/>
      <c r="L19" s="50"/>
      <c r="M19" s="49"/>
      <c r="N19" s="51"/>
      <c r="O19" s="51"/>
      <c r="P19" s="397"/>
      <c r="Q19" s="32" t="s">
        <v>96</v>
      </c>
      <c r="R19" s="32"/>
      <c r="S19" s="32"/>
      <c r="T19" s="32"/>
      <c r="U19" s="32"/>
      <c r="V19" s="32"/>
    </row>
    <row r="20" spans="2:22" ht="15.75">
      <c r="B20" s="6" t="s">
        <v>42</v>
      </c>
      <c r="C20" s="6" t="s">
        <v>33</v>
      </c>
      <c r="D20" s="6">
        <v>2</v>
      </c>
      <c r="F20" s="13">
        <f>2%*SUM(F14:F19)</f>
        <v>891.07233675008</v>
      </c>
      <c r="H20" s="6" t="s">
        <v>71</v>
      </c>
      <c r="P20" s="397"/>
      <c r="Q20" s="52"/>
      <c r="R20" s="32"/>
      <c r="S20" s="32"/>
      <c r="T20" s="32"/>
      <c r="U20" s="32"/>
      <c r="V20" s="32"/>
    </row>
    <row r="21" spans="2:22" ht="15.75">
      <c r="B21" s="3" t="s">
        <v>43</v>
      </c>
      <c r="F21" s="3">
        <f>SUM(F7:F20)</f>
        <v>73496.28777425407</v>
      </c>
      <c r="G21" s="6">
        <v>1</v>
      </c>
      <c r="H21" s="6" t="s">
        <v>3</v>
      </c>
      <c r="I21" s="6">
        <f>$F$27+$P$15*1.5*I18+$K$6</f>
        <v>112946.7165903073</v>
      </c>
      <c r="J21" s="6">
        <f aca="true" t="shared" si="2" ref="J21:O21">$F$27+$P$15*1.5*J18+$K$6</f>
        <v>102029.7165903073</v>
      </c>
      <c r="K21" s="6">
        <f t="shared" si="2"/>
        <v>105668.7165903073</v>
      </c>
      <c r="L21" s="6">
        <f>$F$27+$P$15*1.5*L18+$K$6</f>
        <v>120224.7165903073</v>
      </c>
      <c r="M21" s="6">
        <f t="shared" si="2"/>
        <v>112946.7165903073</v>
      </c>
      <c r="N21" s="6">
        <f t="shared" si="2"/>
        <v>120224.7165903073</v>
      </c>
      <c r="O21" s="6">
        <f t="shared" si="2"/>
        <v>145697.7165903073</v>
      </c>
      <c r="P21" s="397"/>
      <c r="Q21" s="32">
        <f>+O21*1.15</f>
        <v>167552.37407885338</v>
      </c>
      <c r="R21" s="32"/>
      <c r="S21" s="32"/>
      <c r="T21" s="32"/>
      <c r="U21" s="32"/>
      <c r="V21" s="32"/>
    </row>
    <row r="22" spans="2:22" ht="15">
      <c r="B22" s="6" t="s">
        <v>44</v>
      </c>
      <c r="C22" s="6" t="s">
        <v>33</v>
      </c>
      <c r="D22" s="6">
        <v>6</v>
      </c>
      <c r="F22" s="6">
        <f>F21*6%</f>
        <v>4409.777266455244</v>
      </c>
      <c r="G22" s="6">
        <v>2</v>
      </c>
      <c r="H22" s="6" t="s">
        <v>49</v>
      </c>
      <c r="I22" s="6">
        <f>$F$73+$P$15*1.5*I18+$K$7</f>
        <v>177622.4194046131</v>
      </c>
      <c r="J22" s="6">
        <f aca="true" t="shared" si="3" ref="J22:O22">$F$73+$P$15*1.5*J18+$K$7</f>
        <v>166705.4194046131</v>
      </c>
      <c r="K22" s="6">
        <f t="shared" si="3"/>
        <v>170344.4194046131</v>
      </c>
      <c r="L22" s="6">
        <f>$F$73+$P$15*1.5*L18+$K$7</f>
        <v>184900.4194046131</v>
      </c>
      <c r="M22" s="6">
        <f t="shared" si="3"/>
        <v>177622.4194046131</v>
      </c>
      <c r="N22" s="6">
        <f>$F$73+$P$15*1.5*N18+$K$7</f>
        <v>184900.4194046131</v>
      </c>
      <c r="O22" s="6">
        <f t="shared" si="3"/>
        <v>210373.4194046131</v>
      </c>
      <c r="P22" s="397"/>
      <c r="Q22" s="32">
        <f>+O22*1.15</f>
        <v>241929.43231530502</v>
      </c>
      <c r="R22" s="32"/>
      <c r="S22" s="32"/>
      <c r="T22" s="32"/>
      <c r="U22" s="32"/>
      <c r="V22" s="32"/>
    </row>
    <row r="23" spans="2:22" ht="15.75">
      <c r="B23" s="6" t="s">
        <v>45</v>
      </c>
      <c r="D23" s="6"/>
      <c r="F23" s="3">
        <f>F21+F22</f>
        <v>77906.06504070932</v>
      </c>
      <c r="G23" s="6">
        <v>3</v>
      </c>
      <c r="H23" s="6" t="s">
        <v>50</v>
      </c>
      <c r="I23" s="6">
        <f>$F$97+$P$15*1.5*I18+$K$8</f>
        <v>192849.9919525437</v>
      </c>
      <c r="J23" s="6">
        <f aca="true" t="shared" si="4" ref="J23:O23">$F$97+$P$15*1.5*J18+$K$8</f>
        <v>181932.9919525437</v>
      </c>
      <c r="K23" s="6">
        <f t="shared" si="4"/>
        <v>185571.9919525437</v>
      </c>
      <c r="L23" s="6">
        <f t="shared" si="4"/>
        <v>200127.9919525437</v>
      </c>
      <c r="M23" s="6">
        <f t="shared" si="4"/>
        <v>192849.9919525437</v>
      </c>
      <c r="N23" s="6">
        <f t="shared" si="4"/>
        <v>200127.9919525437</v>
      </c>
      <c r="O23" s="6">
        <f t="shared" si="4"/>
        <v>225600.9919525437</v>
      </c>
      <c r="P23" s="397"/>
      <c r="Q23" s="32">
        <f>+O23*1.15</f>
        <v>259441.14074542525</v>
      </c>
      <c r="R23" s="32"/>
      <c r="S23" s="32"/>
      <c r="T23" s="32"/>
      <c r="U23" s="32"/>
      <c r="V23" s="32"/>
    </row>
    <row r="24" spans="2:22" ht="15">
      <c r="B24" s="6" t="s">
        <v>46</v>
      </c>
      <c r="C24" s="6" t="s">
        <v>33</v>
      </c>
      <c r="D24" s="14">
        <v>5.5</v>
      </c>
      <c r="F24" s="6">
        <f>+F23*5.5%</f>
        <v>4284.833577239013</v>
      </c>
      <c r="G24" s="6">
        <v>4</v>
      </c>
      <c r="H24" s="6" t="s">
        <v>53</v>
      </c>
      <c r="I24" s="6">
        <f>$F$121+$P$15*1.5*I18+$K$9</f>
        <v>206589.8455420045</v>
      </c>
      <c r="J24" s="6">
        <f aca="true" t="shared" si="5" ref="J24:O24">$F$121+$P$15*1.5*J18+$K$9</f>
        <v>195672.8455420045</v>
      </c>
      <c r="K24" s="6">
        <f t="shared" si="5"/>
        <v>199311.8455420045</v>
      </c>
      <c r="L24" s="6">
        <f t="shared" si="5"/>
        <v>213867.8455420045</v>
      </c>
      <c r="M24" s="6">
        <f t="shared" si="5"/>
        <v>206589.8455420045</v>
      </c>
      <c r="N24" s="6">
        <f t="shared" si="5"/>
        <v>213867.8455420045</v>
      </c>
      <c r="O24" s="6">
        <f t="shared" si="5"/>
        <v>239340.8455420045</v>
      </c>
      <c r="P24" s="397"/>
      <c r="Q24" s="32">
        <f>+O24*1.15</f>
        <v>275241.9723733052</v>
      </c>
      <c r="R24" s="32"/>
      <c r="S24" s="32"/>
      <c r="T24" s="32"/>
      <c r="U24" s="32"/>
      <c r="V24" s="32"/>
    </row>
    <row r="25" spans="2:22" ht="15.75">
      <c r="B25" s="6" t="s">
        <v>45</v>
      </c>
      <c r="D25" s="6"/>
      <c r="F25" s="3">
        <f>F23+F24</f>
        <v>82190.89861794833</v>
      </c>
      <c r="G25" s="6">
        <v>5</v>
      </c>
      <c r="H25" s="6" t="s">
        <v>54</v>
      </c>
      <c r="I25" s="6">
        <f>$F$145+$P$15*1.5*I18+$K$10</f>
        <v>212412.684178589</v>
      </c>
      <c r="J25" s="6">
        <f aca="true" t="shared" si="6" ref="J25:O25">$F$145+$P$15*1.5*J18+$K$10</f>
        <v>201495.684178589</v>
      </c>
      <c r="K25" s="6">
        <f t="shared" si="6"/>
        <v>205134.684178589</v>
      </c>
      <c r="L25" s="6">
        <f t="shared" si="6"/>
        <v>219690.684178589</v>
      </c>
      <c r="M25" s="6">
        <f t="shared" si="6"/>
        <v>212412.684178589</v>
      </c>
      <c r="N25" s="6">
        <f t="shared" si="6"/>
        <v>219690.684178589</v>
      </c>
      <c r="O25" s="6">
        <f t="shared" si="6"/>
        <v>245163.684178589</v>
      </c>
      <c r="P25" s="397"/>
      <c r="Q25" s="32">
        <f>+O25*1.15</f>
        <v>281938.23680537735</v>
      </c>
      <c r="R25" s="32"/>
      <c r="S25" s="32"/>
      <c r="T25" s="32"/>
      <c r="U25" s="32"/>
      <c r="V25" s="32"/>
    </row>
    <row r="26" spans="2:22" ht="15">
      <c r="B26" s="6" t="s">
        <v>92</v>
      </c>
      <c r="C26" s="6" t="s">
        <v>33</v>
      </c>
      <c r="D26" s="6">
        <v>2</v>
      </c>
      <c r="F26" s="6">
        <f>F25*2%</f>
        <v>1643.8179723589667</v>
      </c>
      <c r="I26" s="6"/>
      <c r="Q26" s="32"/>
      <c r="R26" s="32"/>
      <c r="S26" s="32"/>
      <c r="T26" s="32"/>
      <c r="U26" s="32"/>
      <c r="V26" s="32"/>
    </row>
    <row r="27" spans="2:22" ht="15.75">
      <c r="B27" s="3" t="s">
        <v>48</v>
      </c>
      <c r="F27" s="3">
        <f>+F25+F26</f>
        <v>83834.7165903073</v>
      </c>
      <c r="I27" s="12" t="s">
        <v>90</v>
      </c>
      <c r="J27" s="55"/>
      <c r="K27" s="56"/>
      <c r="M27" s="36">
        <f>172000+(1833*8*1.5)</f>
        <v>193996</v>
      </c>
      <c r="Q27" s="32"/>
      <c r="R27" s="32"/>
      <c r="S27" s="32"/>
      <c r="T27" s="32"/>
      <c r="U27" s="32"/>
      <c r="V27" s="32"/>
    </row>
    <row r="28" spans="1:22" s="16" customFormat="1" ht="15.75">
      <c r="A28" s="15"/>
      <c r="D28" s="17"/>
      <c r="F28" s="16">
        <f>F27+F27*$M$14</f>
        <v>83834.7165903073</v>
      </c>
      <c r="G28" s="6"/>
      <c r="H28" s="6"/>
      <c r="I28" s="36"/>
      <c r="J28" s="36"/>
      <c r="K28" s="40"/>
      <c r="L28" s="40"/>
      <c r="M28" s="36"/>
      <c r="N28" s="44"/>
      <c r="O28" s="44"/>
      <c r="P28" s="6"/>
      <c r="Q28" s="32"/>
      <c r="R28" s="52"/>
      <c r="S28" s="52"/>
      <c r="T28" s="52"/>
      <c r="U28" s="52"/>
      <c r="V28" s="52"/>
    </row>
    <row r="29" spans="1:22" s="10" customFormat="1" ht="15">
      <c r="A29" s="9">
        <v>2</v>
      </c>
      <c r="B29" s="10" t="s">
        <v>57</v>
      </c>
      <c r="D29" s="11"/>
      <c r="E29" s="12"/>
      <c r="G29" s="6"/>
      <c r="H29" s="6"/>
      <c r="I29" s="36"/>
      <c r="J29" s="36"/>
      <c r="K29" s="40"/>
      <c r="L29" s="40"/>
      <c r="M29" s="36"/>
      <c r="N29" s="44"/>
      <c r="O29" s="44"/>
      <c r="P29" s="6"/>
      <c r="Q29" s="32"/>
      <c r="R29" s="32"/>
      <c r="S29" s="32"/>
      <c r="T29" s="32"/>
      <c r="U29" s="32"/>
      <c r="V29" s="32"/>
    </row>
    <row r="30" spans="1:22" ht="15.75">
      <c r="A30" s="5" t="s">
        <v>12</v>
      </c>
      <c r="B30" s="6" t="s">
        <v>22</v>
      </c>
      <c r="H30" s="3" t="s">
        <v>61</v>
      </c>
      <c r="Q30" s="32"/>
      <c r="R30" s="32"/>
      <c r="S30" s="32"/>
      <c r="T30" s="32"/>
      <c r="U30" s="32"/>
      <c r="V30" s="32"/>
    </row>
    <row r="31" spans="2:22" ht="15">
      <c r="B31" s="6" t="s">
        <v>23</v>
      </c>
      <c r="C31" s="6" t="s">
        <v>24</v>
      </c>
      <c r="D31" s="7">
        <f>0.5009*1.08</f>
        <v>0.540972</v>
      </c>
      <c r="E31" s="27">
        <f>$E$7</f>
        <v>27704</v>
      </c>
      <c r="F31" s="6">
        <f aca="true" t="shared" si="7" ref="F31:F36">+D31*E31</f>
        <v>14987.088288</v>
      </c>
      <c r="Q31" s="32"/>
      <c r="R31" s="32"/>
      <c r="S31" s="32"/>
      <c r="T31" s="32"/>
      <c r="U31" s="32"/>
      <c r="V31" s="32"/>
    </row>
    <row r="32" spans="2:22" ht="15.75">
      <c r="B32" s="6" t="s">
        <v>25</v>
      </c>
      <c r="C32" s="6" t="s">
        <v>26</v>
      </c>
      <c r="D32" s="7">
        <f>0.045*1.08</f>
        <v>0.048600000000000004</v>
      </c>
      <c r="E32" s="27">
        <f>+$E$8</f>
        <v>1298</v>
      </c>
      <c r="F32" s="6">
        <f t="shared" si="7"/>
        <v>63.082800000000006</v>
      </c>
      <c r="H32" s="3"/>
      <c r="I32" s="34" t="s">
        <v>67</v>
      </c>
      <c r="J32" s="34" t="s">
        <v>21</v>
      </c>
      <c r="K32" s="38" t="s">
        <v>68</v>
      </c>
      <c r="L32" s="38" t="s">
        <v>69</v>
      </c>
      <c r="M32" s="34" t="s">
        <v>10</v>
      </c>
      <c r="N32" s="42" t="s">
        <v>70</v>
      </c>
      <c r="O32" s="42" t="s">
        <v>11</v>
      </c>
      <c r="Q32" s="32"/>
      <c r="R32" s="32"/>
      <c r="S32" s="32"/>
      <c r="T32" s="32"/>
      <c r="U32" s="32"/>
      <c r="V32" s="32"/>
    </row>
    <row r="33" spans="2:22" ht="15.75">
      <c r="B33" s="6" t="s">
        <v>27</v>
      </c>
      <c r="C33" s="6" t="s">
        <v>28</v>
      </c>
      <c r="D33" s="7">
        <f>1.89*1.08</f>
        <v>2.0412</v>
      </c>
      <c r="E33" s="27">
        <f>+$E$9</f>
        <v>4861</v>
      </c>
      <c r="F33" s="6">
        <f t="shared" si="7"/>
        <v>9922.2732</v>
      </c>
      <c r="G33" s="2"/>
      <c r="H33" s="18" t="s">
        <v>15</v>
      </c>
      <c r="I33" s="53">
        <v>15</v>
      </c>
      <c r="J33" s="53">
        <v>30</v>
      </c>
      <c r="K33" s="53">
        <v>20</v>
      </c>
      <c r="L33" s="53">
        <v>10</v>
      </c>
      <c r="M33" s="53">
        <v>2</v>
      </c>
      <c r="N33" s="53">
        <v>91</v>
      </c>
      <c r="O33" s="53">
        <v>2</v>
      </c>
      <c r="P33" s="2"/>
      <c r="Q33" s="32"/>
      <c r="R33" s="32"/>
      <c r="S33" s="32"/>
      <c r="T33" s="32"/>
      <c r="U33" s="32"/>
      <c r="V33" s="32"/>
    </row>
    <row r="34" spans="2:22" ht="15">
      <c r="B34" s="6" t="s">
        <v>29</v>
      </c>
      <c r="C34" s="6" t="s">
        <v>28</v>
      </c>
      <c r="D34" s="7">
        <f>0.765*1.08</f>
        <v>0.8262</v>
      </c>
      <c r="E34" s="27">
        <f>+$E$10</f>
        <v>4861</v>
      </c>
      <c r="F34" s="6">
        <f t="shared" si="7"/>
        <v>4016.1582000000003</v>
      </c>
      <c r="G34" s="32"/>
      <c r="H34" s="32"/>
      <c r="I34" s="49"/>
      <c r="J34" s="49"/>
      <c r="K34" s="50"/>
      <c r="L34" s="50"/>
      <c r="M34" s="49"/>
      <c r="N34" s="51"/>
      <c r="O34" s="51"/>
      <c r="P34" s="32"/>
      <c r="Q34" s="32"/>
      <c r="R34" s="32"/>
      <c r="S34" s="32"/>
      <c r="T34" s="32"/>
      <c r="U34" s="32"/>
      <c r="V34" s="32"/>
    </row>
    <row r="35" spans="2:15" ht="15">
      <c r="B35" s="6" t="s">
        <v>30</v>
      </c>
      <c r="C35" s="6" t="s">
        <v>26</v>
      </c>
      <c r="D35" s="7">
        <f>0.0121*1.08</f>
        <v>0.013068</v>
      </c>
      <c r="E35" s="27">
        <f>+$E$11</f>
        <v>40000</v>
      </c>
      <c r="F35" s="6">
        <f t="shared" si="7"/>
        <v>522.72</v>
      </c>
      <c r="G35" s="6">
        <v>6</v>
      </c>
      <c r="H35" s="6" t="s">
        <v>76</v>
      </c>
      <c r="I35" s="6">
        <f aca="true" t="shared" si="8" ref="I35:O35">$F$156+$P$15*1.2*I33+$K$11</f>
        <v>130451.70163780762</v>
      </c>
      <c r="J35" s="6">
        <f t="shared" si="8"/>
        <v>174119.70163780762</v>
      </c>
      <c r="K35" s="6">
        <f t="shared" si="8"/>
        <v>145007.70163780762</v>
      </c>
      <c r="L35" s="6">
        <f t="shared" si="8"/>
        <v>115895.70163780762</v>
      </c>
      <c r="M35" s="6">
        <f>$F$156+$P$15*1.2*M33+$K$11</f>
        <v>92606.10163780762</v>
      </c>
      <c r="N35" s="6">
        <f t="shared" si="8"/>
        <v>351702.9016378076</v>
      </c>
      <c r="O35" s="6">
        <f t="shared" si="8"/>
        <v>92606.10163780762</v>
      </c>
    </row>
    <row r="36" spans="2:15" ht="15">
      <c r="B36" s="6" t="s">
        <v>31</v>
      </c>
      <c r="C36" s="6" t="s">
        <v>26</v>
      </c>
      <c r="D36" s="7">
        <f>0.00807*1.08</f>
        <v>0.008715600000000002</v>
      </c>
      <c r="E36" s="27">
        <f>+$E$12</f>
        <v>90000</v>
      </c>
      <c r="F36" s="6">
        <f t="shared" si="7"/>
        <v>784.4040000000002</v>
      </c>
      <c r="G36" s="6">
        <v>7</v>
      </c>
      <c r="H36" s="6" t="s">
        <v>14</v>
      </c>
      <c r="I36" s="6">
        <f aca="true" t="shared" si="9" ref="I36:O36">$F$156+$P$15*1.45*I33+$K$11</f>
        <v>139549.20163780762</v>
      </c>
      <c r="J36" s="6">
        <f t="shared" si="9"/>
        <v>192314.70163780762</v>
      </c>
      <c r="K36" s="6">
        <f t="shared" si="9"/>
        <v>157137.70163780762</v>
      </c>
      <c r="L36" s="6">
        <f t="shared" si="9"/>
        <v>121960.70163780762</v>
      </c>
      <c r="M36" s="6">
        <f t="shared" si="9"/>
        <v>93819.10163780762</v>
      </c>
      <c r="N36" s="6">
        <f t="shared" si="9"/>
        <v>406894.4016378076</v>
      </c>
      <c r="O36" s="6">
        <f t="shared" si="9"/>
        <v>93819.10163780762</v>
      </c>
    </row>
    <row r="37" spans="2:15" ht="15">
      <c r="B37" s="6" t="s">
        <v>32</v>
      </c>
      <c r="C37" s="6" t="s">
        <v>33</v>
      </c>
      <c r="D37" s="6">
        <v>2</v>
      </c>
      <c r="F37" s="13">
        <f>2%*SUM(F31:F36)</f>
        <v>605.91452976</v>
      </c>
      <c r="I37" s="6"/>
      <c r="J37" s="6"/>
      <c r="K37" s="6"/>
      <c r="L37" s="6"/>
      <c r="M37" s="6"/>
      <c r="N37" s="6"/>
      <c r="O37" s="6"/>
    </row>
    <row r="38" spans="1:15" ht="15">
      <c r="A38" s="5" t="s">
        <v>13</v>
      </c>
      <c r="B38" s="6" t="s">
        <v>55</v>
      </c>
      <c r="C38" s="6" t="s">
        <v>35</v>
      </c>
      <c r="D38" s="7">
        <v>0.117</v>
      </c>
      <c r="E38" s="27">
        <f>IF($M$13=0.4,99065,IF($M$13=0.5,101565,IF($M$13=0.7,107318)))*1.123*1.136</f>
        <v>136908.577504</v>
      </c>
      <c r="F38" s="6">
        <f>+D38*E38</f>
        <v>16018.303567968</v>
      </c>
      <c r="I38" s="6"/>
      <c r="J38" s="6"/>
      <c r="K38" s="6"/>
      <c r="L38" s="6"/>
      <c r="M38" s="6"/>
      <c r="N38" s="6"/>
      <c r="O38" s="6"/>
    </row>
    <row r="39" spans="1:8" ht="15.75">
      <c r="A39" s="5" t="s">
        <v>36</v>
      </c>
      <c r="B39" s="6" t="s">
        <v>37</v>
      </c>
      <c r="H39" s="3" t="s">
        <v>87</v>
      </c>
    </row>
    <row r="40" ht="15">
      <c r="B40" s="6" t="s">
        <v>38</v>
      </c>
    </row>
    <row r="41" spans="2:15" ht="15.75">
      <c r="B41" s="6" t="s">
        <v>39</v>
      </c>
      <c r="C41" s="6" t="s">
        <v>40</v>
      </c>
      <c r="D41" s="7">
        <f>0.04492*1.08</f>
        <v>0.048513600000000004</v>
      </c>
      <c r="E41" s="27">
        <f>+$E$18</f>
        <v>222603</v>
      </c>
      <c r="F41" s="6">
        <f>+D41*E41</f>
        <v>10799.2729008</v>
      </c>
      <c r="H41" s="3"/>
      <c r="I41" s="34" t="s">
        <v>67</v>
      </c>
      <c r="J41" s="34" t="s">
        <v>21</v>
      </c>
      <c r="K41" s="38" t="s">
        <v>68</v>
      </c>
      <c r="L41" s="38" t="s">
        <v>69</v>
      </c>
      <c r="M41" s="34" t="s">
        <v>10</v>
      </c>
      <c r="N41" s="42" t="s">
        <v>70</v>
      </c>
      <c r="O41" s="42" t="s">
        <v>11</v>
      </c>
    </row>
    <row r="42" spans="2:15" ht="15.75">
      <c r="B42" s="6" t="s">
        <v>41</v>
      </c>
      <c r="C42" s="6" t="s">
        <v>40</v>
      </c>
      <c r="D42" s="7">
        <f>0.01497*1.08</f>
        <v>0.0161676</v>
      </c>
      <c r="E42" s="27">
        <f>+$E$19</f>
        <v>1118422</v>
      </c>
      <c r="F42" s="6">
        <f>+D42*E42</f>
        <v>18082.199527200002</v>
      </c>
      <c r="G42" s="2"/>
      <c r="H42" s="18" t="s">
        <v>15</v>
      </c>
      <c r="I42" s="53">
        <v>4</v>
      </c>
      <c r="J42" s="53">
        <v>10</v>
      </c>
      <c r="K42" s="53">
        <v>3</v>
      </c>
      <c r="L42" s="53">
        <v>3</v>
      </c>
      <c r="M42" s="53">
        <v>2</v>
      </c>
      <c r="N42" s="53">
        <v>6</v>
      </c>
      <c r="O42" s="53">
        <v>2</v>
      </c>
    </row>
    <row r="43" spans="2:15" ht="15">
      <c r="B43" s="6" t="s">
        <v>42</v>
      </c>
      <c r="C43" s="6" t="s">
        <v>33</v>
      </c>
      <c r="D43" s="6">
        <v>2</v>
      </c>
      <c r="F43" s="13">
        <f>2%*SUM(F37:F42)</f>
        <v>910.1138105145601</v>
      </c>
      <c r="G43" s="32"/>
      <c r="H43" s="32"/>
      <c r="I43" s="49"/>
      <c r="J43" s="49"/>
      <c r="K43" s="50"/>
      <c r="L43" s="50"/>
      <c r="M43" s="49"/>
      <c r="N43" s="51"/>
      <c r="O43" s="51"/>
    </row>
    <row r="44" spans="2:15" ht="15.75">
      <c r="B44" s="3" t="s">
        <v>43</v>
      </c>
      <c r="F44" s="3">
        <f>SUM(F31:F43)</f>
        <v>76711.53082424257</v>
      </c>
      <c r="H44" s="6" t="s">
        <v>9</v>
      </c>
      <c r="I44" s="6">
        <f aca="true" t="shared" si="10" ref="I44:O44">$F$167+$P$15*1.52*I42+$K$11</f>
        <v>153589.01036616333</v>
      </c>
      <c r="J44" s="6">
        <f t="shared" si="10"/>
        <v>175714.13036616333</v>
      </c>
      <c r="K44" s="6">
        <f t="shared" si="10"/>
        <v>149901.49036616334</v>
      </c>
      <c r="L44" s="6">
        <f>$F$167+$P$15*1.52*L42+$K$11</f>
        <v>149901.49036616334</v>
      </c>
      <c r="M44" s="6">
        <f t="shared" si="10"/>
        <v>146213.97036616332</v>
      </c>
      <c r="N44" s="6">
        <f t="shared" si="10"/>
        <v>160964.05036616334</v>
      </c>
      <c r="O44" s="6">
        <f t="shared" si="10"/>
        <v>146213.97036616332</v>
      </c>
    </row>
    <row r="45" spans="2:15" ht="15">
      <c r="B45" s="6" t="s">
        <v>44</v>
      </c>
      <c r="C45" s="6" t="s">
        <v>33</v>
      </c>
      <c r="D45" s="6">
        <v>6</v>
      </c>
      <c r="F45" s="6">
        <f>F44*6%</f>
        <v>4602.691849454553</v>
      </c>
      <c r="I45" s="6"/>
      <c r="J45" s="6"/>
      <c r="K45" s="6"/>
      <c r="L45" s="6"/>
      <c r="M45" s="6"/>
      <c r="N45" s="6"/>
      <c r="O45" s="6"/>
    </row>
    <row r="46" spans="2:6" ht="15.75">
      <c r="B46" s="6" t="s">
        <v>45</v>
      </c>
      <c r="D46" s="6"/>
      <c r="F46" s="3">
        <f>F44+F45</f>
        <v>81314.22267369712</v>
      </c>
    </row>
    <row r="47" spans="2:15" ht="15">
      <c r="B47" s="6" t="s">
        <v>46</v>
      </c>
      <c r="C47" s="6" t="s">
        <v>33</v>
      </c>
      <c r="D47" s="14">
        <v>5.5</v>
      </c>
      <c r="F47" s="6">
        <f>+F46*5.5%</f>
        <v>4472.282247053342</v>
      </c>
      <c r="I47" s="6"/>
      <c r="J47" s="6"/>
      <c r="K47" s="6"/>
      <c r="L47" s="6"/>
      <c r="M47" s="6"/>
      <c r="N47" s="6"/>
      <c r="O47" s="6"/>
    </row>
    <row r="48" spans="2:15" ht="15.75">
      <c r="B48" s="6" t="s">
        <v>45</v>
      </c>
      <c r="D48" s="6"/>
      <c r="F48" s="3">
        <f>F46+F47</f>
        <v>85786.50492075046</v>
      </c>
      <c r="I48" s="6"/>
      <c r="J48" s="6"/>
      <c r="K48" s="6"/>
      <c r="L48" s="6"/>
      <c r="M48" s="6"/>
      <c r="N48" s="6"/>
      <c r="O48" s="6"/>
    </row>
    <row r="49" spans="2:12" ht="15">
      <c r="B49" s="6" t="s">
        <v>92</v>
      </c>
      <c r="C49" s="6" t="s">
        <v>33</v>
      </c>
      <c r="D49" s="6">
        <v>2</v>
      </c>
      <c r="F49" s="6">
        <f>F48*2%</f>
        <v>1715.7300984150093</v>
      </c>
      <c r="L49" s="40">
        <f>45000*1.05</f>
        <v>47250</v>
      </c>
    </row>
    <row r="50" spans="2:12" ht="15.75">
      <c r="B50" s="3" t="s">
        <v>48</v>
      </c>
      <c r="F50" s="3">
        <f>+F48+F49</f>
        <v>87502.23501916547</v>
      </c>
      <c r="L50" s="40">
        <f>+L49+(1833*8)/1000</f>
        <v>47264.664</v>
      </c>
    </row>
    <row r="51" spans="1:16" s="16" customFormat="1" ht="15.75">
      <c r="A51" s="15"/>
      <c r="D51" s="17"/>
      <c r="F51" s="16">
        <f>F50+F50*$M$14</f>
        <v>87502.23501916547</v>
      </c>
      <c r="G51" s="6"/>
      <c r="H51" s="6"/>
      <c r="I51" s="36"/>
      <c r="J51" s="36"/>
      <c r="K51" s="40"/>
      <c r="L51" s="40"/>
      <c r="M51" s="36"/>
      <c r="N51" s="44"/>
      <c r="O51" s="44"/>
      <c r="P51" s="6"/>
    </row>
    <row r="52" spans="1:72" s="10" customFormat="1" ht="15">
      <c r="A52" s="9">
        <v>3</v>
      </c>
      <c r="B52" s="10" t="s">
        <v>58</v>
      </c>
      <c r="D52" s="11"/>
      <c r="E52" s="12"/>
      <c r="G52" s="32"/>
      <c r="H52" s="32"/>
      <c r="I52" s="49"/>
      <c r="J52" s="49"/>
      <c r="K52" s="50"/>
      <c r="L52" s="50"/>
      <c r="M52" s="49"/>
      <c r="N52" s="51"/>
      <c r="O52" s="51"/>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row>
    <row r="53" spans="1:2" ht="15">
      <c r="A53" s="5" t="s">
        <v>12</v>
      </c>
      <c r="B53" s="6" t="s">
        <v>22</v>
      </c>
    </row>
    <row r="54" spans="2:6" ht="15">
      <c r="B54" s="6" t="s">
        <v>23</v>
      </c>
      <c r="C54" s="6" t="s">
        <v>24</v>
      </c>
      <c r="D54" s="7">
        <f>0.5009*1.08</f>
        <v>0.540972</v>
      </c>
      <c r="E54" s="27">
        <f>$E$7</f>
        <v>27704</v>
      </c>
      <c r="F54" s="6">
        <f aca="true" t="shared" si="11" ref="F54:F59">+D54*E54</f>
        <v>14987.088288</v>
      </c>
    </row>
    <row r="55" spans="2:6" ht="15">
      <c r="B55" s="6" t="s">
        <v>25</v>
      </c>
      <c r="C55" s="6" t="s">
        <v>26</v>
      </c>
      <c r="D55" s="7">
        <f>0.045*1.08</f>
        <v>0.048600000000000004</v>
      </c>
      <c r="E55" s="27">
        <f>+$E$8</f>
        <v>1298</v>
      </c>
      <c r="F55" s="6">
        <f t="shared" si="11"/>
        <v>63.082800000000006</v>
      </c>
    </row>
    <row r="56" spans="2:6" ht="15">
      <c r="B56" s="6" t="s">
        <v>27</v>
      </c>
      <c r="C56" s="6" t="s">
        <v>28</v>
      </c>
      <c r="D56" s="7">
        <f>1.89*1.08</f>
        <v>2.0412</v>
      </c>
      <c r="E56" s="27">
        <f>+$E$9</f>
        <v>4861</v>
      </c>
      <c r="F56" s="6">
        <f t="shared" si="11"/>
        <v>9922.2732</v>
      </c>
    </row>
    <row r="57" spans="2:6" ht="15">
      <c r="B57" s="6" t="s">
        <v>29</v>
      </c>
      <c r="C57" s="6" t="s">
        <v>28</v>
      </c>
      <c r="D57" s="7">
        <f>0.765*1.08</f>
        <v>0.8262</v>
      </c>
      <c r="E57" s="27">
        <f>+$E$10</f>
        <v>4861</v>
      </c>
      <c r="F57" s="6">
        <f t="shared" si="11"/>
        <v>4016.1582000000003</v>
      </c>
    </row>
    <row r="58" spans="2:6" ht="15">
      <c r="B58" s="6" t="s">
        <v>30</v>
      </c>
      <c r="C58" s="6" t="s">
        <v>26</v>
      </c>
      <c r="D58" s="7">
        <f>0.0121*1.08</f>
        <v>0.013068</v>
      </c>
      <c r="E58" s="27">
        <f>+$E$11</f>
        <v>40000</v>
      </c>
      <c r="F58" s="6">
        <f t="shared" si="11"/>
        <v>522.72</v>
      </c>
    </row>
    <row r="59" spans="2:6" ht="15">
      <c r="B59" s="6" t="s">
        <v>31</v>
      </c>
      <c r="C59" s="6" t="s">
        <v>26</v>
      </c>
      <c r="D59" s="7">
        <f>0.00807*1.08</f>
        <v>0.008715600000000002</v>
      </c>
      <c r="E59" s="27">
        <f>+$E$12</f>
        <v>90000</v>
      </c>
      <c r="F59" s="6">
        <f t="shared" si="11"/>
        <v>784.4040000000002</v>
      </c>
    </row>
    <row r="60" spans="2:6" ht="15">
      <c r="B60" s="6" t="s">
        <v>32</v>
      </c>
      <c r="C60" s="6" t="s">
        <v>33</v>
      </c>
      <c r="D60" s="6">
        <v>2</v>
      </c>
      <c r="F60" s="13">
        <f>2%*SUM(F54:F59)</f>
        <v>605.91452976</v>
      </c>
    </row>
    <row r="61" spans="1:7" ht="15">
      <c r="A61" s="5" t="s">
        <v>13</v>
      </c>
      <c r="B61" s="6" t="s">
        <v>55</v>
      </c>
      <c r="C61" s="6" t="s">
        <v>35</v>
      </c>
      <c r="D61" s="7">
        <v>0.5</v>
      </c>
      <c r="E61" s="27">
        <f>IF($M$13=0.4,99065,IF($M$13=0.5,101565,IF($M$13=0.7,107318)))*1.123*1.136</f>
        <v>136908.577504</v>
      </c>
      <c r="F61" s="6">
        <f>+D61*E61</f>
        <v>68454.288752</v>
      </c>
      <c r="G61" s="6" t="s">
        <v>94</v>
      </c>
    </row>
    <row r="62" spans="1:2" ht="15">
      <c r="A62" s="5" t="s">
        <v>36</v>
      </c>
      <c r="B62" s="6" t="s">
        <v>37</v>
      </c>
    </row>
    <row r="63" ht="15">
      <c r="B63" s="6" t="s">
        <v>38</v>
      </c>
    </row>
    <row r="64" spans="2:6" ht="15">
      <c r="B64" s="6" t="s">
        <v>39</v>
      </c>
      <c r="C64" s="6" t="s">
        <v>40</v>
      </c>
      <c r="D64" s="7">
        <f>0.04492*1.08</f>
        <v>0.048513600000000004</v>
      </c>
      <c r="E64" s="27">
        <f>+$E$18</f>
        <v>222603</v>
      </c>
      <c r="F64" s="6">
        <f>+D64*E64</f>
        <v>10799.2729008</v>
      </c>
    </row>
    <row r="65" spans="2:6" ht="15">
      <c r="B65" s="6" t="s">
        <v>41</v>
      </c>
      <c r="C65" s="6" t="s">
        <v>40</v>
      </c>
      <c r="D65" s="7">
        <f>0.01497*1.08</f>
        <v>0.0161676</v>
      </c>
      <c r="E65" s="27">
        <f>+$E$19</f>
        <v>1118422</v>
      </c>
      <c r="F65" s="6">
        <f>+D65*E65</f>
        <v>18082.199527200002</v>
      </c>
    </row>
    <row r="66" spans="2:6" ht="15">
      <c r="B66" s="6" t="s">
        <v>42</v>
      </c>
      <c r="C66" s="6" t="s">
        <v>33</v>
      </c>
      <c r="D66" s="6">
        <v>2</v>
      </c>
      <c r="F66" s="13">
        <f>2%*SUM(F60:F65)</f>
        <v>1958.8335141952002</v>
      </c>
    </row>
    <row r="67" spans="2:6" ht="15.75">
      <c r="B67" s="3" t="s">
        <v>43</v>
      </c>
      <c r="F67" s="3">
        <f>SUM(F54:F66)</f>
        <v>130196.2357119552</v>
      </c>
    </row>
    <row r="68" spans="2:6" ht="15">
      <c r="B68" s="6" t="s">
        <v>44</v>
      </c>
      <c r="C68" s="6" t="s">
        <v>33</v>
      </c>
      <c r="D68" s="6">
        <v>6</v>
      </c>
      <c r="F68" s="6">
        <f>F67*6%</f>
        <v>7811.774142717312</v>
      </c>
    </row>
    <row r="69" spans="2:6" ht="15.75">
      <c r="B69" s="6" t="s">
        <v>45</v>
      </c>
      <c r="D69" s="6"/>
      <c r="F69" s="3">
        <f>F67+F68</f>
        <v>138008.0098546725</v>
      </c>
    </row>
    <row r="70" spans="2:6" ht="15">
      <c r="B70" s="6" t="s">
        <v>46</v>
      </c>
      <c r="C70" s="6" t="s">
        <v>33</v>
      </c>
      <c r="D70" s="14">
        <v>5.5</v>
      </c>
      <c r="F70" s="6">
        <f>+F69*5.5%</f>
        <v>7590.440542006988</v>
      </c>
    </row>
    <row r="71" spans="2:6" ht="15.75">
      <c r="B71" s="6" t="s">
        <v>45</v>
      </c>
      <c r="D71" s="6"/>
      <c r="F71" s="3">
        <f>F69+F70</f>
        <v>145598.4503966795</v>
      </c>
    </row>
    <row r="72" spans="2:6" ht="15">
      <c r="B72" s="6" t="s">
        <v>47</v>
      </c>
      <c r="C72" s="6" t="s">
        <v>33</v>
      </c>
      <c r="D72" s="6">
        <v>2</v>
      </c>
      <c r="F72" s="6">
        <f>F71*2%</f>
        <v>2911.9690079335896</v>
      </c>
    </row>
    <row r="73" spans="2:6" ht="15.75">
      <c r="B73" s="3" t="s">
        <v>48</v>
      </c>
      <c r="F73" s="3">
        <f>+F71+F72</f>
        <v>148510.4194046131</v>
      </c>
    </row>
    <row r="74" spans="1:15" s="16" customFormat="1" ht="15.75">
      <c r="A74" s="15"/>
      <c r="D74" s="17"/>
      <c r="F74" s="16">
        <f>F73+F73*$M$14</f>
        <v>148510.4194046131</v>
      </c>
      <c r="I74" s="34"/>
      <c r="J74" s="34"/>
      <c r="K74" s="38"/>
      <c r="L74" s="38"/>
      <c r="M74" s="34"/>
      <c r="N74" s="42"/>
      <c r="O74" s="42"/>
    </row>
    <row r="75" spans="1:45" s="10" customFormat="1" ht="15">
      <c r="A75" s="9">
        <v>4</v>
      </c>
      <c r="B75" s="12" t="s">
        <v>59</v>
      </c>
      <c r="D75" s="11"/>
      <c r="E75" s="12"/>
      <c r="G75" s="32"/>
      <c r="H75" s="32"/>
      <c r="I75" s="49"/>
      <c r="J75" s="49"/>
      <c r="K75" s="50"/>
      <c r="L75" s="50"/>
      <c r="M75" s="49"/>
      <c r="N75" s="51"/>
      <c r="O75" s="51"/>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row>
    <row r="76" spans="1:2" ht="15">
      <c r="A76" s="5" t="s">
        <v>12</v>
      </c>
      <c r="B76" s="6" t="s">
        <v>22</v>
      </c>
    </row>
    <row r="77" spans="2:6" ht="15">
      <c r="B77" s="6" t="s">
        <v>23</v>
      </c>
      <c r="C77" s="6" t="s">
        <v>24</v>
      </c>
      <c r="D77" s="7">
        <f>0.5009*1.08*1.019</f>
        <v>0.551250468</v>
      </c>
      <c r="E77" s="27">
        <f>$E$7</f>
        <v>27704</v>
      </c>
      <c r="F77" s="6">
        <f aca="true" t="shared" si="12" ref="F77:F82">+D77*E77</f>
        <v>15271.842965472</v>
      </c>
    </row>
    <row r="78" spans="2:6" ht="15">
      <c r="B78" s="6" t="s">
        <v>25</v>
      </c>
      <c r="C78" s="6" t="s">
        <v>26</v>
      </c>
      <c r="D78" s="7">
        <f>0.045*1.08*1.019</f>
        <v>0.0495234</v>
      </c>
      <c r="E78" s="27">
        <f>+$E$8</f>
        <v>1298</v>
      </c>
      <c r="F78" s="6">
        <f t="shared" si="12"/>
        <v>64.2813732</v>
      </c>
    </row>
    <row r="79" spans="2:6" ht="15">
      <c r="B79" s="6" t="s">
        <v>27</v>
      </c>
      <c r="C79" s="6" t="s">
        <v>28</v>
      </c>
      <c r="D79" s="7">
        <f>1.89*1.08*1.019</f>
        <v>2.0799828</v>
      </c>
      <c r="E79" s="27">
        <f>+$E$9</f>
        <v>4861</v>
      </c>
      <c r="F79" s="6">
        <f t="shared" si="12"/>
        <v>10110.796390799998</v>
      </c>
    </row>
    <row r="80" spans="2:6" ht="15">
      <c r="B80" s="6" t="s">
        <v>29</v>
      </c>
      <c r="C80" s="6" t="s">
        <v>28</v>
      </c>
      <c r="D80" s="7">
        <f>0.765*1.08*1.019</f>
        <v>0.8418977999999999</v>
      </c>
      <c r="E80" s="27">
        <f>+$E$10</f>
        <v>4861</v>
      </c>
      <c r="F80" s="6">
        <f t="shared" si="12"/>
        <v>4092.4652057999997</v>
      </c>
    </row>
    <row r="81" spans="2:6" ht="15">
      <c r="B81" s="6" t="s">
        <v>30</v>
      </c>
      <c r="C81" s="6" t="s">
        <v>26</v>
      </c>
      <c r="D81" s="7">
        <f>0.0121*1.08*1.019</f>
        <v>0.013316291999999999</v>
      </c>
      <c r="E81" s="27">
        <f>+$E$11</f>
        <v>40000</v>
      </c>
      <c r="F81" s="6">
        <f t="shared" si="12"/>
        <v>532.6516799999999</v>
      </c>
    </row>
    <row r="82" spans="2:6" ht="15">
      <c r="B82" s="6" t="s">
        <v>31</v>
      </c>
      <c r="C82" s="6" t="s">
        <v>26</v>
      </c>
      <c r="D82" s="7">
        <f>0.00807*1.08*1.019</f>
        <v>0.008881196400000001</v>
      </c>
      <c r="E82" s="27">
        <f>+$E$12</f>
        <v>90000</v>
      </c>
      <c r="F82" s="6">
        <f t="shared" si="12"/>
        <v>799.3076760000001</v>
      </c>
    </row>
    <row r="83" spans="2:6" ht="15">
      <c r="B83" s="6" t="s">
        <v>32</v>
      </c>
      <c r="C83" s="6" t="s">
        <v>33</v>
      </c>
      <c r="D83" s="6">
        <v>2</v>
      </c>
      <c r="F83" s="13">
        <f>2%*SUM(F77:F82)</f>
        <v>617.4269058254399</v>
      </c>
    </row>
    <row r="84" spans="1:6" ht="15">
      <c r="A84" s="5" t="s">
        <v>13</v>
      </c>
      <c r="B84" s="6" t="s">
        <v>56</v>
      </c>
      <c r="C84" s="6" t="s">
        <v>35</v>
      </c>
      <c r="D84" s="7">
        <v>0.58</v>
      </c>
      <c r="E84" s="27">
        <f>IF($M$13=0.4,92765,IF($M$13=0.5,95265,IF($M$13=0.7,100958)))*1.123*1.136</f>
        <v>128794.947424</v>
      </c>
      <c r="F84" s="6">
        <f>+D84*E84</f>
        <v>74701.06950592</v>
      </c>
    </row>
    <row r="85" spans="1:2" ht="15">
      <c r="A85" s="5" t="s">
        <v>36</v>
      </c>
      <c r="B85" s="6" t="s">
        <v>37</v>
      </c>
    </row>
    <row r="86" ht="15">
      <c r="B86" s="6" t="s">
        <v>38</v>
      </c>
    </row>
    <row r="87" spans="2:6" ht="15">
      <c r="B87" s="6" t="s">
        <v>39</v>
      </c>
      <c r="C87" s="6" t="s">
        <v>40</v>
      </c>
      <c r="D87" s="7">
        <f>0.04492*1.08*1.019</f>
        <v>0.0494353584</v>
      </c>
      <c r="E87" s="27">
        <f>+$E$18</f>
        <v>222603</v>
      </c>
      <c r="F87" s="6">
        <f>+D87*E87</f>
        <v>11004.4590859152</v>
      </c>
    </row>
    <row r="88" spans="2:6" ht="15">
      <c r="B88" s="6" t="s">
        <v>41</v>
      </c>
      <c r="C88" s="6" t="s">
        <v>40</v>
      </c>
      <c r="D88" s="7">
        <f>0.01497*1.08*1.019</f>
        <v>0.016474784399999998</v>
      </c>
      <c r="E88" s="27">
        <f>+$E$19</f>
        <v>1118422</v>
      </c>
      <c r="F88" s="6">
        <f>+D88*E88</f>
        <v>18425.7613182168</v>
      </c>
    </row>
    <row r="89" spans="2:6" ht="15">
      <c r="B89" s="6" t="s">
        <v>52</v>
      </c>
      <c r="C89" s="6" t="s">
        <v>40</v>
      </c>
      <c r="D89" s="7">
        <v>0.01</v>
      </c>
      <c r="E89" s="29">
        <v>583092</v>
      </c>
      <c r="F89" s="6">
        <f>+D89*E89</f>
        <v>5830.92</v>
      </c>
    </row>
    <row r="90" spans="2:6" ht="15">
      <c r="B90" s="6" t="s">
        <v>42</v>
      </c>
      <c r="C90" s="6" t="s">
        <v>33</v>
      </c>
      <c r="D90" s="6">
        <v>2</v>
      </c>
      <c r="F90" s="13">
        <f>2%*SUM(F83:F88)</f>
        <v>2094.9743363175485</v>
      </c>
    </row>
    <row r="91" spans="2:6" ht="15.75">
      <c r="B91" s="3" t="s">
        <v>43</v>
      </c>
      <c r="F91" s="3">
        <f>SUM(F77:F90)</f>
        <v>143545.95644346697</v>
      </c>
    </row>
    <row r="92" spans="2:6" ht="15">
      <c r="B92" s="6" t="s">
        <v>44</v>
      </c>
      <c r="C92" s="6" t="s">
        <v>33</v>
      </c>
      <c r="D92" s="6">
        <v>6</v>
      </c>
      <c r="F92" s="6">
        <f>F91*6%</f>
        <v>8612.757386608018</v>
      </c>
    </row>
    <row r="93" spans="2:6" ht="15.75">
      <c r="B93" s="6" t="s">
        <v>45</v>
      </c>
      <c r="D93" s="6"/>
      <c r="F93" s="3">
        <f>F91+F92</f>
        <v>152158.713830075</v>
      </c>
    </row>
    <row r="94" spans="2:6" ht="15">
      <c r="B94" s="6" t="s">
        <v>46</v>
      </c>
      <c r="C94" s="6" t="s">
        <v>33</v>
      </c>
      <c r="D94" s="14">
        <v>5.5</v>
      </c>
      <c r="F94" s="6">
        <f>+F93*5.5%</f>
        <v>8368.729260654125</v>
      </c>
    </row>
    <row r="95" spans="2:6" ht="15.75">
      <c r="B95" s="6" t="s">
        <v>45</v>
      </c>
      <c r="D95" s="6"/>
      <c r="F95" s="3">
        <f>F93+F94</f>
        <v>160527.44309072912</v>
      </c>
    </row>
    <row r="96" spans="2:6" ht="15">
      <c r="B96" s="6" t="s">
        <v>47</v>
      </c>
      <c r="C96" s="6" t="s">
        <v>33</v>
      </c>
      <c r="D96" s="6">
        <v>2</v>
      </c>
      <c r="F96" s="6">
        <f>F95*2%</f>
        <v>3210.548861814583</v>
      </c>
    </row>
    <row r="97" spans="2:6" ht="15.75">
      <c r="B97" s="3" t="s">
        <v>48</v>
      </c>
      <c r="F97" s="3">
        <f>+F95+F96</f>
        <v>163737.9919525437</v>
      </c>
    </row>
    <row r="98" spans="1:15" s="16" customFormat="1" ht="15.75">
      <c r="A98" s="15"/>
      <c r="D98" s="17"/>
      <c r="F98" s="16">
        <f>F97+F97*$M$14</f>
        <v>163737.9919525437</v>
      </c>
      <c r="I98" s="34"/>
      <c r="J98" s="34"/>
      <c r="K98" s="38"/>
      <c r="L98" s="38"/>
      <c r="M98" s="34"/>
      <c r="N98" s="42"/>
      <c r="O98" s="42"/>
    </row>
    <row r="99" spans="1:26" s="10" customFormat="1" ht="15">
      <c r="A99" s="9">
        <v>5</v>
      </c>
      <c r="B99" s="10" t="s">
        <v>60</v>
      </c>
      <c r="D99" s="11"/>
      <c r="E99" s="12"/>
      <c r="G99" s="32"/>
      <c r="H99" s="32"/>
      <c r="I99" s="49"/>
      <c r="J99" s="49"/>
      <c r="K99" s="50"/>
      <c r="L99" s="50"/>
      <c r="M99" s="49"/>
      <c r="N99" s="51"/>
      <c r="O99" s="51"/>
      <c r="P99" s="32"/>
      <c r="Q99" s="32"/>
      <c r="R99" s="32"/>
      <c r="S99" s="32"/>
      <c r="T99" s="32"/>
      <c r="U99" s="32"/>
      <c r="V99" s="32"/>
      <c r="W99" s="32"/>
      <c r="X99" s="32"/>
      <c r="Y99" s="32"/>
      <c r="Z99" s="32"/>
    </row>
    <row r="100" spans="1:2" ht="15">
      <c r="A100" s="5" t="s">
        <v>12</v>
      </c>
      <c r="B100" s="6" t="s">
        <v>22</v>
      </c>
    </row>
    <row r="101" spans="2:6" ht="15">
      <c r="B101" s="6" t="s">
        <v>23</v>
      </c>
      <c r="C101" s="6" t="s">
        <v>24</v>
      </c>
      <c r="D101" s="7">
        <f>0.5009*1.08*1.019*1.065</f>
        <v>0.5870817484199999</v>
      </c>
      <c r="E101" s="27">
        <f>$E$7</f>
        <v>27704</v>
      </c>
      <c r="F101" s="6">
        <f aca="true" t="shared" si="13" ref="F101:F106">+D101*E101</f>
        <v>16264.512758227678</v>
      </c>
    </row>
    <row r="102" spans="2:6" ht="15">
      <c r="B102" s="6" t="s">
        <v>25</v>
      </c>
      <c r="C102" s="6" t="s">
        <v>26</v>
      </c>
      <c r="D102" s="7">
        <f>0.045*1.08*1.019*1.065</f>
        <v>0.052742421</v>
      </c>
      <c r="E102" s="27">
        <f>+$E$8</f>
        <v>1298</v>
      </c>
      <c r="F102" s="6">
        <f t="shared" si="13"/>
        <v>68.459662458</v>
      </c>
    </row>
    <row r="103" spans="2:6" ht="15">
      <c r="B103" s="6" t="s">
        <v>27</v>
      </c>
      <c r="C103" s="6" t="s">
        <v>28</v>
      </c>
      <c r="D103" s="7">
        <f>1.89*1.08*1.019*1.065</f>
        <v>2.215181682</v>
      </c>
      <c r="E103" s="27">
        <f>+$E$9</f>
        <v>4861</v>
      </c>
      <c r="F103" s="6">
        <f t="shared" si="13"/>
        <v>10767.998156202</v>
      </c>
    </row>
    <row r="104" spans="2:6" ht="15">
      <c r="B104" s="6" t="s">
        <v>29</v>
      </c>
      <c r="C104" s="6" t="s">
        <v>28</v>
      </c>
      <c r="D104" s="7">
        <f>0.765*1.08*1.019*1.065</f>
        <v>0.8966211569999999</v>
      </c>
      <c r="E104" s="27">
        <f>+$E$10</f>
        <v>4861</v>
      </c>
      <c r="F104" s="6">
        <f t="shared" si="13"/>
        <v>4358.475444176999</v>
      </c>
    </row>
    <row r="105" spans="2:6" ht="15">
      <c r="B105" s="6" t="s">
        <v>30</v>
      </c>
      <c r="C105" s="6" t="s">
        <v>26</v>
      </c>
      <c r="D105" s="7">
        <f>0.0121*1.08*1.019*1.065</f>
        <v>0.014181850979999997</v>
      </c>
      <c r="E105" s="27">
        <f>+$E$11</f>
        <v>40000</v>
      </c>
      <c r="F105" s="6">
        <f t="shared" si="13"/>
        <v>567.2740391999998</v>
      </c>
    </row>
    <row r="106" spans="2:6" ht="15">
      <c r="B106" s="6" t="s">
        <v>31</v>
      </c>
      <c r="C106" s="6" t="s">
        <v>26</v>
      </c>
      <c r="D106" s="7">
        <f>0.00807*1.08*1.019*1.065</f>
        <v>0.009458474166</v>
      </c>
      <c r="E106" s="27">
        <f>+$E$12</f>
        <v>90000</v>
      </c>
      <c r="F106" s="6">
        <f t="shared" si="13"/>
        <v>851.26267494</v>
      </c>
    </row>
    <row r="107" spans="2:6" ht="15">
      <c r="B107" s="6" t="s">
        <v>32</v>
      </c>
      <c r="C107" s="6" t="s">
        <v>33</v>
      </c>
      <c r="D107" s="6">
        <v>2</v>
      </c>
      <c r="F107" s="13">
        <f>2%*SUM(F101:F106)</f>
        <v>657.5596547040935</v>
      </c>
    </row>
    <row r="108" spans="1:6" ht="15">
      <c r="A108" s="5" t="s">
        <v>13</v>
      </c>
      <c r="B108" s="6" t="s">
        <v>51</v>
      </c>
      <c r="C108" s="6" t="s">
        <v>35</v>
      </c>
      <c r="D108" s="7">
        <v>0.58</v>
      </c>
      <c r="E108" s="27">
        <f>IF($M$13=0.4,92765,IF($M$13=0.5,95265,IF($M$13=0.7,100958)))*1.123*1.136</f>
        <v>128794.947424</v>
      </c>
      <c r="F108" s="6">
        <f>+D108*E108</f>
        <v>74701.06950592</v>
      </c>
    </row>
    <row r="109" spans="1:2" ht="15">
      <c r="A109" s="5" t="s">
        <v>36</v>
      </c>
      <c r="B109" s="6" t="s">
        <v>37</v>
      </c>
    </row>
    <row r="110" ht="15">
      <c r="B110" s="6" t="s">
        <v>38</v>
      </c>
    </row>
    <row r="111" spans="2:6" ht="15">
      <c r="B111" s="6" t="s">
        <v>39</v>
      </c>
      <c r="C111" s="6" t="s">
        <v>40</v>
      </c>
      <c r="D111" s="7">
        <f>0.04492*1.08*1.019*1.065</f>
        <v>0.052648656695999996</v>
      </c>
      <c r="E111" s="27">
        <f>+$E$18</f>
        <v>222603</v>
      </c>
      <c r="F111" s="6">
        <f>+D111*E111</f>
        <v>11719.748926499688</v>
      </c>
    </row>
    <row r="112" spans="2:6" ht="15">
      <c r="B112" s="6" t="s">
        <v>41</v>
      </c>
      <c r="C112" s="6" t="s">
        <v>40</v>
      </c>
      <c r="D112" s="7">
        <f>0.01497*1.08*1.019*1.065</f>
        <v>0.017545645385999998</v>
      </c>
      <c r="E112" s="27">
        <f>+$E$19</f>
        <v>1118422</v>
      </c>
      <c r="F112" s="6">
        <f>+D112*E112</f>
        <v>19623.43580390089</v>
      </c>
    </row>
    <row r="113" spans="2:6" ht="15">
      <c r="B113" s="6" t="s">
        <v>52</v>
      </c>
      <c r="C113" s="6" t="s">
        <v>40</v>
      </c>
      <c r="D113" s="7">
        <v>0.0238</v>
      </c>
      <c r="E113" s="45">
        <f>$E$89</f>
        <v>583092</v>
      </c>
      <c r="F113" s="6">
        <f>+D113*E113</f>
        <v>13877.589600000001</v>
      </c>
    </row>
    <row r="114" spans="2:6" ht="15">
      <c r="B114" s="6" t="s">
        <v>42</v>
      </c>
      <c r="C114" s="6" t="s">
        <v>33</v>
      </c>
      <c r="D114" s="6">
        <v>2</v>
      </c>
      <c r="F114" s="13">
        <f>2%*SUM(F107:F112)</f>
        <v>2134.0362778204935</v>
      </c>
    </row>
    <row r="115" spans="2:6" ht="15.75">
      <c r="B115" s="3" t="s">
        <v>43</v>
      </c>
      <c r="F115" s="3">
        <f>SUM(F101:F114)</f>
        <v>155591.42250404984</v>
      </c>
    </row>
    <row r="116" spans="2:6" ht="15">
      <c r="B116" s="6" t="s">
        <v>44</v>
      </c>
      <c r="C116" s="6" t="s">
        <v>33</v>
      </c>
      <c r="D116" s="6">
        <v>6</v>
      </c>
      <c r="F116" s="6">
        <f>F115*6%</f>
        <v>9335.48535024299</v>
      </c>
    </row>
    <row r="117" spans="2:6" ht="15.75">
      <c r="B117" s="6" t="s">
        <v>45</v>
      </c>
      <c r="D117" s="6"/>
      <c r="F117" s="3">
        <f>F115+F116</f>
        <v>164926.90785429283</v>
      </c>
    </row>
    <row r="118" spans="2:6" ht="15">
      <c r="B118" s="6" t="s">
        <v>46</v>
      </c>
      <c r="C118" s="6" t="s">
        <v>33</v>
      </c>
      <c r="D118" s="14">
        <v>5.5</v>
      </c>
      <c r="F118" s="6">
        <f>+F117*5.5%</f>
        <v>9070.979931986107</v>
      </c>
    </row>
    <row r="119" spans="2:6" ht="15.75">
      <c r="B119" s="6" t="s">
        <v>45</v>
      </c>
      <c r="D119" s="6"/>
      <c r="F119" s="3">
        <f>F117+F118</f>
        <v>173997.88778627894</v>
      </c>
    </row>
    <row r="120" spans="2:6" ht="15">
      <c r="B120" s="6" t="s">
        <v>47</v>
      </c>
      <c r="C120" s="6" t="s">
        <v>33</v>
      </c>
      <c r="D120" s="6">
        <v>2</v>
      </c>
      <c r="F120" s="6">
        <f>F119*2%</f>
        <v>3479.957755725579</v>
      </c>
    </row>
    <row r="121" spans="2:6" ht="15.75">
      <c r="B121" s="3" t="s">
        <v>48</v>
      </c>
      <c r="F121" s="3">
        <f>+F119+F120</f>
        <v>177477.8455420045</v>
      </c>
    </row>
    <row r="122" spans="1:15" s="16" customFormat="1" ht="15.75">
      <c r="A122" s="15"/>
      <c r="D122" s="17"/>
      <c r="F122" s="16">
        <f>F121+F121*$M$14</f>
        <v>177477.8455420045</v>
      </c>
      <c r="I122" s="34"/>
      <c r="J122" s="34"/>
      <c r="K122" s="38"/>
      <c r="L122" s="38"/>
      <c r="M122" s="34"/>
      <c r="N122" s="42"/>
      <c r="O122" s="42"/>
    </row>
    <row r="123" spans="1:45" s="10" customFormat="1" ht="15">
      <c r="A123" s="9">
        <v>6</v>
      </c>
      <c r="B123" s="10" t="s">
        <v>95</v>
      </c>
      <c r="D123" s="11"/>
      <c r="E123" s="12"/>
      <c r="G123" s="32"/>
      <c r="H123" s="32"/>
      <c r="I123" s="49"/>
      <c r="J123" s="49"/>
      <c r="K123" s="50"/>
      <c r="L123" s="50"/>
      <c r="M123" s="49"/>
      <c r="N123" s="51"/>
      <c r="O123" s="51"/>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row>
    <row r="124" spans="1:2" ht="15">
      <c r="A124" s="5" t="s">
        <v>12</v>
      </c>
      <c r="B124" s="6" t="s">
        <v>22</v>
      </c>
    </row>
    <row r="125" spans="2:6" ht="15">
      <c r="B125" s="6" t="s">
        <v>23</v>
      </c>
      <c r="C125" s="6" t="s">
        <v>24</v>
      </c>
      <c r="D125" s="7">
        <f>0.5009*1.08*1.019*1.065*1.111</f>
        <v>0.6522478224946199</v>
      </c>
      <c r="E125" s="27">
        <f>$E$7</f>
        <v>27704</v>
      </c>
      <c r="F125" s="6">
        <f aca="true" t="shared" si="14" ref="F125:F130">+D125*E125</f>
        <v>18069.87367439095</v>
      </c>
    </row>
    <row r="126" spans="2:6" ht="15">
      <c r="B126" s="6" t="s">
        <v>25</v>
      </c>
      <c r="C126" s="6" t="s">
        <v>26</v>
      </c>
      <c r="D126" s="7">
        <f>0.045*1.08*1.019*1.065*1.111</f>
        <v>0.058596829731</v>
      </c>
      <c r="E126" s="27">
        <f>+$E$8</f>
        <v>1298</v>
      </c>
      <c r="F126" s="6">
        <f t="shared" si="14"/>
        <v>76.058684990838</v>
      </c>
    </row>
    <row r="127" spans="2:6" ht="15">
      <c r="B127" s="6" t="s">
        <v>27</v>
      </c>
      <c r="C127" s="6" t="s">
        <v>28</v>
      </c>
      <c r="D127" s="7">
        <f>1.89*1.08*1.019*1.065*1.111</f>
        <v>2.461066848702</v>
      </c>
      <c r="E127" s="27">
        <f>+$E$9</f>
        <v>4861</v>
      </c>
      <c r="F127" s="6">
        <f t="shared" si="14"/>
        <v>11963.245951540423</v>
      </c>
    </row>
    <row r="128" spans="2:6" ht="15">
      <c r="B128" s="6" t="s">
        <v>29</v>
      </c>
      <c r="C128" s="6" t="s">
        <v>28</v>
      </c>
      <c r="D128" s="7">
        <f>0.765*1.08*1.019*1.065*1.111</f>
        <v>0.9961461054269999</v>
      </c>
      <c r="E128" s="27">
        <f>+$E$10</f>
        <v>4861</v>
      </c>
      <c r="F128" s="6">
        <f t="shared" si="14"/>
        <v>4842.266218480647</v>
      </c>
    </row>
    <row r="129" spans="2:6" ht="15">
      <c r="B129" s="6" t="s">
        <v>30</v>
      </c>
      <c r="C129" s="6" t="s">
        <v>26</v>
      </c>
      <c r="D129" s="7">
        <f>0.0121*1.08*1.019*1.065*1.111</f>
        <v>0.015756036438779996</v>
      </c>
      <c r="E129" s="27">
        <f>+$E$11</f>
        <v>40000</v>
      </c>
      <c r="F129" s="6">
        <f t="shared" si="14"/>
        <v>630.2414575511998</v>
      </c>
    </row>
    <row r="130" spans="2:6" ht="15">
      <c r="B130" s="6" t="s">
        <v>31</v>
      </c>
      <c r="C130" s="6" t="s">
        <v>26</v>
      </c>
      <c r="D130" s="7">
        <f>0.00807*1.08*1.019*1.065*1.111</f>
        <v>0.010508364798426</v>
      </c>
      <c r="E130" s="27">
        <f>+$E$12</f>
        <v>90000</v>
      </c>
      <c r="F130" s="6">
        <f t="shared" si="14"/>
        <v>945.75283185834</v>
      </c>
    </row>
    <row r="131" spans="2:6" ht="15">
      <c r="B131" s="6" t="s">
        <v>32</v>
      </c>
      <c r="C131" s="6" t="s">
        <v>33</v>
      </c>
      <c r="D131" s="6">
        <v>2</v>
      </c>
      <c r="F131" s="13">
        <f>2%*SUM(F125:F130)</f>
        <v>730.548776376248</v>
      </c>
    </row>
    <row r="132" spans="1:6" ht="15">
      <c r="A132" s="5" t="s">
        <v>13</v>
      </c>
      <c r="B132" s="6" t="s">
        <v>51</v>
      </c>
      <c r="C132" s="6" t="s">
        <v>35</v>
      </c>
      <c r="D132" s="7">
        <v>0.58</v>
      </c>
      <c r="E132" s="27">
        <f>IF($M$13=0.4,92765,IF($M$13=0.5,95265,IF($M$13=0.7,100958)))*1.123*1.136</f>
        <v>128794.947424</v>
      </c>
      <c r="F132" s="6">
        <f>+D132*E132</f>
        <v>74701.06950592</v>
      </c>
    </row>
    <row r="133" spans="1:2" ht="15">
      <c r="A133" s="5" t="s">
        <v>36</v>
      </c>
      <c r="B133" s="6" t="s">
        <v>37</v>
      </c>
    </row>
    <row r="134" ht="15">
      <c r="B134" s="6" t="s">
        <v>38</v>
      </c>
    </row>
    <row r="135" spans="2:6" ht="15">
      <c r="B135" s="6" t="s">
        <v>39</v>
      </c>
      <c r="C135" s="6" t="s">
        <v>40</v>
      </c>
      <c r="D135" s="7">
        <f>0.04492*1.08*1.019*1.111</f>
        <v>0.0549226831824</v>
      </c>
      <c r="E135" s="27">
        <f>+$E$18</f>
        <v>222603</v>
      </c>
      <c r="F135" s="6">
        <f>+D135*E135</f>
        <v>12225.954044451786</v>
      </c>
    </row>
    <row r="136" spans="2:6" ht="15">
      <c r="B136" s="6" t="s">
        <v>41</v>
      </c>
      <c r="C136" s="6" t="s">
        <v>40</v>
      </c>
      <c r="D136" s="7">
        <f>0.01497*1.08*1.019*1.111</f>
        <v>0.018303485468399997</v>
      </c>
      <c r="E136" s="27">
        <f>+$E$19</f>
        <v>1118422</v>
      </c>
      <c r="F136" s="6">
        <f>+D136*E136</f>
        <v>20471.02082453886</v>
      </c>
    </row>
    <row r="137" spans="2:6" ht="15">
      <c r="B137" s="6" t="s">
        <v>52</v>
      </c>
      <c r="D137" s="7">
        <v>0.0238</v>
      </c>
      <c r="E137" s="27">
        <f>$E$113</f>
        <v>583092</v>
      </c>
      <c r="F137" s="6">
        <f>+D137*E137</f>
        <v>13877.589600000001</v>
      </c>
    </row>
    <row r="138" spans="2:6" ht="15">
      <c r="B138" s="6" t="s">
        <v>42</v>
      </c>
      <c r="C138" s="6" t="s">
        <v>33</v>
      </c>
      <c r="D138" s="6">
        <v>2</v>
      </c>
      <c r="F138" s="13">
        <f>2%*SUM(F131:F136)</f>
        <v>2162.571863025738</v>
      </c>
    </row>
    <row r="139" spans="2:6" ht="15.75">
      <c r="B139" s="3" t="s">
        <v>43</v>
      </c>
      <c r="F139" s="3">
        <f>SUM(F125:F138)</f>
        <v>160696.19343312504</v>
      </c>
    </row>
    <row r="140" spans="2:6" ht="15">
      <c r="B140" s="6" t="s">
        <v>44</v>
      </c>
      <c r="C140" s="6" t="s">
        <v>33</v>
      </c>
      <c r="D140" s="6">
        <v>6</v>
      </c>
      <c r="F140" s="6">
        <f>F139*6%</f>
        <v>9641.771605987502</v>
      </c>
    </row>
    <row r="141" spans="2:6" ht="15.75">
      <c r="B141" s="6" t="s">
        <v>45</v>
      </c>
      <c r="D141" s="6"/>
      <c r="F141" s="3">
        <f>F139+F140</f>
        <v>170337.96503911255</v>
      </c>
    </row>
    <row r="142" spans="2:6" ht="15">
      <c r="B142" s="6" t="s">
        <v>46</v>
      </c>
      <c r="C142" s="6" t="s">
        <v>33</v>
      </c>
      <c r="D142" s="14">
        <v>5.5</v>
      </c>
      <c r="F142" s="6">
        <f>+F141*5.5%</f>
        <v>9368.58807715119</v>
      </c>
    </row>
    <row r="143" spans="2:6" ht="15.75">
      <c r="B143" s="6" t="s">
        <v>45</v>
      </c>
      <c r="D143" s="6"/>
      <c r="F143" s="3">
        <f>F141+F142</f>
        <v>179706.55311626373</v>
      </c>
    </row>
    <row r="144" spans="2:6" ht="15">
      <c r="B144" s="6" t="s">
        <v>47</v>
      </c>
      <c r="C144" s="6" t="s">
        <v>33</v>
      </c>
      <c r="D144" s="6">
        <v>2</v>
      </c>
      <c r="F144" s="6">
        <f>F143*2%</f>
        <v>3594.131062325275</v>
      </c>
    </row>
    <row r="145" spans="2:6" ht="15.75">
      <c r="B145" s="3" t="s">
        <v>48</v>
      </c>
      <c r="F145" s="3">
        <f>+F143+F144</f>
        <v>183300.684178589</v>
      </c>
    </row>
    <row r="146" spans="1:15" s="16" customFormat="1" ht="15.75">
      <c r="A146" s="15"/>
      <c r="D146" s="17"/>
      <c r="F146" s="16">
        <f>F145+F145*$M$14</f>
        <v>183300.684178589</v>
      </c>
      <c r="I146" s="34"/>
      <c r="J146" s="34"/>
      <c r="K146" s="38"/>
      <c r="L146" s="38"/>
      <c r="M146" s="34"/>
      <c r="N146" s="42"/>
      <c r="O146" s="42"/>
    </row>
    <row r="148" spans="1:2" ht="15">
      <c r="A148" s="5" t="s">
        <v>62</v>
      </c>
      <c r="B148" s="6" t="s">
        <v>61</v>
      </c>
    </row>
    <row r="149" spans="2:6" ht="15">
      <c r="B149" s="6" t="s">
        <v>73</v>
      </c>
      <c r="D149" s="7">
        <v>0.5</v>
      </c>
      <c r="E149" s="27">
        <f>IF($M$13=0.4,87253,IF($M$13=0.5,89753,IF($M$13=0.7,95393)))*1.123*1.136</f>
        <v>121695.52110399998</v>
      </c>
      <c r="F149" s="6">
        <f>D149*E149</f>
        <v>60847.76055199999</v>
      </c>
    </row>
    <row r="150" spans="2:6" ht="15.75">
      <c r="B150" s="3" t="s">
        <v>43</v>
      </c>
      <c r="F150" s="3">
        <f>SUM(F149)</f>
        <v>60847.76055199999</v>
      </c>
    </row>
    <row r="151" spans="2:6" ht="15">
      <c r="B151" s="6" t="s">
        <v>44</v>
      </c>
      <c r="C151" s="6" t="s">
        <v>33</v>
      </c>
      <c r="D151" s="6">
        <v>6</v>
      </c>
      <c r="F151" s="6">
        <f>F150*6%</f>
        <v>3650.8656331199995</v>
      </c>
    </row>
    <row r="152" spans="2:6" ht="15.75">
      <c r="B152" s="6" t="s">
        <v>45</v>
      </c>
      <c r="D152" s="6"/>
      <c r="F152" s="3">
        <f>F150+F151</f>
        <v>64498.62618511999</v>
      </c>
    </row>
    <row r="153" spans="2:6" ht="15">
      <c r="B153" s="6" t="s">
        <v>46</v>
      </c>
      <c r="C153" s="6" t="s">
        <v>33</v>
      </c>
      <c r="D153" s="14">
        <v>5.5</v>
      </c>
      <c r="F153" s="6">
        <f>+F152*5.5%</f>
        <v>3547.4244401815995</v>
      </c>
    </row>
    <row r="154" spans="2:6" ht="15.75">
      <c r="B154" s="6" t="s">
        <v>45</v>
      </c>
      <c r="D154" s="6"/>
      <c r="F154" s="3">
        <f>F152+F153</f>
        <v>68046.05062530159</v>
      </c>
    </row>
    <row r="155" spans="2:6" ht="15">
      <c r="B155" s="6" t="s">
        <v>47</v>
      </c>
      <c r="C155" s="6" t="s">
        <v>33</v>
      </c>
      <c r="D155" s="6">
        <v>2</v>
      </c>
      <c r="F155" s="6">
        <f>F154*2%</f>
        <v>1360.921012506032</v>
      </c>
    </row>
    <row r="156" spans="2:6" ht="15.75">
      <c r="B156" s="3" t="s">
        <v>48</v>
      </c>
      <c r="F156" s="3">
        <f>+F154+F155</f>
        <v>69406.97163780763</v>
      </c>
    </row>
    <row r="157" spans="1:15" s="16" customFormat="1" ht="15.75">
      <c r="A157" s="15"/>
      <c r="D157" s="17"/>
      <c r="F157" s="16">
        <f>F156+F156*$M$14</f>
        <v>69406.97163780763</v>
      </c>
      <c r="H157" s="17"/>
      <c r="I157" s="34"/>
      <c r="J157" s="34"/>
      <c r="K157" s="38"/>
      <c r="L157" s="38"/>
      <c r="M157" s="34"/>
      <c r="N157" s="42"/>
      <c r="O157" s="42"/>
    </row>
    <row r="159" spans="1:2" ht="15">
      <c r="A159" s="5" t="s">
        <v>62</v>
      </c>
      <c r="B159" s="6" t="s">
        <v>87</v>
      </c>
    </row>
    <row r="160" spans="2:6" ht="15">
      <c r="B160" s="6" t="s">
        <v>73</v>
      </c>
      <c r="D160" s="7">
        <v>0.875</v>
      </c>
      <c r="E160" s="27">
        <f>IF($M$13=0.4,87253,IF($M$13=0.5,89753,IF($M$13=0.7,95393)))*1.123*1.136</f>
        <v>121695.52110399998</v>
      </c>
      <c r="F160" s="6">
        <f>D160*E160</f>
        <v>106483.58096599998</v>
      </c>
    </row>
    <row r="161" spans="2:6" ht="15.75">
      <c r="B161" s="3" t="s">
        <v>43</v>
      </c>
      <c r="F161" s="3">
        <f>SUM(F160)</f>
        <v>106483.58096599998</v>
      </c>
    </row>
    <row r="162" spans="2:6" ht="15">
      <c r="B162" s="6" t="s">
        <v>44</v>
      </c>
      <c r="C162" s="6" t="s">
        <v>33</v>
      </c>
      <c r="D162" s="6">
        <v>6</v>
      </c>
      <c r="F162" s="6">
        <f>F161*6%</f>
        <v>6389.014857959998</v>
      </c>
    </row>
    <row r="163" spans="2:6" ht="15.75">
      <c r="B163" s="6" t="s">
        <v>45</v>
      </c>
      <c r="D163" s="6"/>
      <c r="F163" s="3">
        <f>F161+F162</f>
        <v>112872.59582395997</v>
      </c>
    </row>
    <row r="164" spans="2:6" ht="15">
      <c r="B164" s="6" t="s">
        <v>46</v>
      </c>
      <c r="C164" s="6" t="s">
        <v>33</v>
      </c>
      <c r="D164" s="14">
        <v>5.5</v>
      </c>
      <c r="F164" s="6">
        <f>+F163*5.5%</f>
        <v>6207.992770317798</v>
      </c>
    </row>
    <row r="165" spans="2:6" ht="15.75">
      <c r="B165" s="6" t="s">
        <v>45</v>
      </c>
      <c r="D165" s="6"/>
      <c r="F165" s="3">
        <f>F163+F164</f>
        <v>119080.58859427777</v>
      </c>
    </row>
    <row r="166" spans="2:6" ht="15">
      <c r="B166" s="6" t="s">
        <v>47</v>
      </c>
      <c r="C166" s="6" t="s">
        <v>33</v>
      </c>
      <c r="D166" s="6">
        <v>2</v>
      </c>
      <c r="F166" s="6">
        <f>F165*2%</f>
        <v>2381.6117718855553</v>
      </c>
    </row>
    <row r="167" spans="2:6" ht="15.75">
      <c r="B167" s="3" t="s">
        <v>48</v>
      </c>
      <c r="F167" s="3">
        <f>+F165+F166</f>
        <v>121462.20036616332</v>
      </c>
    </row>
    <row r="168" spans="1:15" s="16" customFormat="1" ht="15.75">
      <c r="A168" s="15"/>
      <c r="D168" s="17"/>
      <c r="F168" s="16">
        <f>F167+F167*$M$14</f>
        <v>121462.20036616332</v>
      </c>
      <c r="H168" s="17"/>
      <c r="I168" s="34"/>
      <c r="J168" s="34"/>
      <c r="K168" s="38"/>
      <c r="L168" s="38"/>
      <c r="M168" s="34"/>
      <c r="N168" s="42"/>
      <c r="O168" s="42"/>
    </row>
  </sheetData>
  <sheetProtection/>
  <mergeCells count="1">
    <mergeCell ref="P16:P2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AB183"/>
  <sheetViews>
    <sheetView tabSelected="1" zoomScale="85" zoomScaleNormal="85" zoomScalePageLayoutView="0" workbookViewId="0" topLeftCell="A1">
      <pane ySplit="4" topLeftCell="A5" activePane="bottomLeft" state="frozen"/>
      <selection pane="topLeft" activeCell="A1" sqref="A1"/>
      <selection pane="bottomLeft" activeCell="A2" sqref="A2:L2"/>
    </sheetView>
  </sheetViews>
  <sheetFormatPr defaultColWidth="8.796875" defaultRowHeight="15"/>
  <cols>
    <col min="1" max="1" width="4.8984375" style="66" customWidth="1"/>
    <col min="2" max="2" width="23.09765625" style="60" customWidth="1"/>
    <col min="3" max="3" width="11.5" style="60" customWidth="1"/>
    <col min="4" max="4" width="8.3984375" style="60" customWidth="1"/>
    <col min="5" max="5" width="10.5" style="60" customWidth="1"/>
    <col min="6" max="6" width="10.59765625" style="60" customWidth="1"/>
    <col min="7" max="7" width="10.8984375" style="60" customWidth="1"/>
    <col min="8" max="8" width="10.19921875" style="60" customWidth="1"/>
    <col min="9" max="9" width="10.5" style="60" customWidth="1"/>
    <col min="10" max="10" width="10.3984375" style="60" bestFit="1" customWidth="1"/>
    <col min="11" max="11" width="10.3984375" style="60" customWidth="1"/>
    <col min="12" max="12" width="10.5" style="60" customWidth="1"/>
    <col min="13" max="13" width="13.5" style="60" customWidth="1"/>
    <col min="14" max="14" width="14.3984375" style="60" customWidth="1"/>
    <col min="15" max="15" width="9.19921875" style="60" customWidth="1"/>
    <col min="16" max="16" width="12.09765625" style="61" customWidth="1"/>
    <col min="17" max="17" width="10.09765625" style="60" customWidth="1"/>
    <col min="18" max="18" width="7" style="60" customWidth="1"/>
    <col min="19" max="19" width="11.5" style="60" customWidth="1"/>
    <col min="20" max="20" width="10.09765625" style="60" customWidth="1"/>
    <col min="21" max="21" width="7.3984375" style="60" customWidth="1"/>
    <col min="22" max="22" width="7.5" style="60" customWidth="1"/>
    <col min="23" max="23" width="10.5" style="60" customWidth="1"/>
    <col min="24" max="16384" width="9" style="60" customWidth="1"/>
  </cols>
  <sheetData>
    <row r="1" spans="1:14" ht="18.75">
      <c r="A1" s="402" t="s">
        <v>581</v>
      </c>
      <c r="B1" s="402"/>
      <c r="C1" s="402"/>
      <c r="D1" s="402"/>
      <c r="E1" s="402"/>
      <c r="F1" s="402"/>
      <c r="G1" s="402"/>
      <c r="H1" s="402"/>
      <c r="I1" s="402"/>
      <c r="J1" s="402"/>
      <c r="K1" s="402"/>
      <c r="L1" s="402"/>
      <c r="M1" s="59"/>
      <c r="N1" s="59"/>
    </row>
    <row r="2" spans="1:14" ht="24.75" customHeight="1">
      <c r="A2" s="403" t="s">
        <v>582</v>
      </c>
      <c r="B2" s="403"/>
      <c r="C2" s="403"/>
      <c r="D2" s="403"/>
      <c r="E2" s="403"/>
      <c r="F2" s="403"/>
      <c r="G2" s="403"/>
      <c r="H2" s="403"/>
      <c r="I2" s="403"/>
      <c r="J2" s="403"/>
      <c r="K2" s="403"/>
      <c r="L2" s="403"/>
      <c r="M2" s="62"/>
      <c r="N2" s="62"/>
    </row>
    <row r="3" spans="1:14" ht="24.75" customHeight="1">
      <c r="A3" s="404" t="s">
        <v>451</v>
      </c>
      <c r="B3" s="404"/>
      <c r="C3" s="404"/>
      <c r="D3" s="404"/>
      <c r="E3" s="404"/>
      <c r="F3" s="404"/>
      <c r="G3" s="404"/>
      <c r="H3" s="404"/>
      <c r="I3" s="404"/>
      <c r="J3" s="404"/>
      <c r="K3" s="404"/>
      <c r="L3" s="404"/>
      <c r="M3" s="62"/>
      <c r="N3" s="62"/>
    </row>
    <row r="4" spans="1:28" ht="47.25">
      <c r="A4" s="196" t="s">
        <v>7</v>
      </c>
      <c r="B4" s="74" t="s">
        <v>0</v>
      </c>
      <c r="C4" s="74" t="s">
        <v>100</v>
      </c>
      <c r="D4" s="75" t="s">
        <v>101</v>
      </c>
      <c r="E4" s="135" t="s">
        <v>102</v>
      </c>
      <c r="F4" s="135" t="s">
        <v>103</v>
      </c>
      <c r="G4" s="135" t="s">
        <v>104</v>
      </c>
      <c r="H4" s="136" t="s">
        <v>450</v>
      </c>
      <c r="I4" s="136" t="s">
        <v>105</v>
      </c>
      <c r="J4" s="136" t="s">
        <v>106</v>
      </c>
      <c r="K4" s="136" t="s">
        <v>249</v>
      </c>
      <c r="L4" s="136" t="s">
        <v>107</v>
      </c>
      <c r="M4" s="63"/>
      <c r="N4" s="63"/>
      <c r="O4" s="64"/>
      <c r="P4" s="65"/>
      <c r="Q4" s="64"/>
      <c r="R4" s="65"/>
      <c r="S4" s="64"/>
      <c r="T4" s="65"/>
      <c r="U4" s="64"/>
      <c r="V4" s="65"/>
      <c r="W4" s="64"/>
      <c r="X4" s="65" t="s">
        <v>106</v>
      </c>
      <c r="Y4" s="64"/>
      <c r="Z4" s="65" t="s">
        <v>107</v>
      </c>
      <c r="AA4" s="64"/>
      <c r="AB4" s="65"/>
    </row>
    <row r="5" spans="1:14" ht="19.5" customHeight="1">
      <c r="A5" s="170">
        <v>1</v>
      </c>
      <c r="B5" s="385" t="s">
        <v>108</v>
      </c>
      <c r="C5" s="227"/>
      <c r="D5" s="187"/>
      <c r="E5" s="386"/>
      <c r="F5" s="386"/>
      <c r="G5" s="386"/>
      <c r="H5" s="387"/>
      <c r="I5" s="387"/>
      <c r="J5" s="387"/>
      <c r="K5" s="387"/>
      <c r="L5" s="387"/>
      <c r="M5" s="384"/>
      <c r="N5" s="384"/>
    </row>
    <row r="6" spans="1:14" ht="42.75" customHeight="1">
      <c r="A6" s="78"/>
      <c r="B6" s="388" t="s">
        <v>574</v>
      </c>
      <c r="C6" s="389"/>
      <c r="D6" s="112"/>
      <c r="E6" s="84"/>
      <c r="F6" s="84"/>
      <c r="G6" s="84"/>
      <c r="H6" s="84"/>
      <c r="I6" s="84"/>
      <c r="J6" s="84"/>
      <c r="K6" s="84"/>
      <c r="L6" s="84"/>
      <c r="M6" s="390"/>
      <c r="N6" s="390"/>
    </row>
    <row r="7" spans="1:14" ht="19.5" customHeight="1">
      <c r="A7" s="104"/>
      <c r="B7" s="391" t="s">
        <v>109</v>
      </c>
      <c r="C7" s="392"/>
      <c r="D7" s="112" t="s">
        <v>110</v>
      </c>
      <c r="E7" s="84">
        <v>21730</v>
      </c>
      <c r="F7" s="84">
        <v>21730</v>
      </c>
      <c r="G7" s="84">
        <v>21730</v>
      </c>
      <c r="H7" s="84">
        <v>21730</v>
      </c>
      <c r="I7" s="84">
        <v>21730</v>
      </c>
      <c r="J7" s="84">
        <v>21730</v>
      </c>
      <c r="K7" s="84">
        <v>21730</v>
      </c>
      <c r="L7" s="84">
        <v>21730</v>
      </c>
      <c r="M7" s="390"/>
      <c r="N7" s="390"/>
    </row>
    <row r="8" spans="1:14" ht="19.5" customHeight="1">
      <c r="A8" s="78"/>
      <c r="B8" s="389" t="s">
        <v>111</v>
      </c>
      <c r="C8" s="389"/>
      <c r="D8" s="112" t="s">
        <v>110</v>
      </c>
      <c r="E8" s="84">
        <v>21120</v>
      </c>
      <c r="F8" s="84">
        <v>21120</v>
      </c>
      <c r="G8" s="84">
        <v>21120</v>
      </c>
      <c r="H8" s="84">
        <v>21120</v>
      </c>
      <c r="I8" s="84">
        <v>21120</v>
      </c>
      <c r="J8" s="84">
        <v>21120</v>
      </c>
      <c r="K8" s="84">
        <v>21120</v>
      </c>
      <c r="L8" s="84">
        <v>21120</v>
      </c>
      <c r="M8" s="390"/>
      <c r="N8" s="390"/>
    </row>
    <row r="9" spans="1:14" ht="19.5" customHeight="1">
      <c r="A9" s="104">
        <v>2</v>
      </c>
      <c r="B9" s="393" t="s">
        <v>208</v>
      </c>
      <c r="C9" s="389"/>
      <c r="D9" s="112"/>
      <c r="E9" s="84"/>
      <c r="F9" s="84"/>
      <c r="G9" s="84"/>
      <c r="H9" s="84"/>
      <c r="I9" s="84"/>
      <c r="J9" s="84"/>
      <c r="K9" s="84"/>
      <c r="L9" s="84"/>
      <c r="M9" s="100"/>
      <c r="N9" s="100"/>
    </row>
    <row r="10" spans="1:14" ht="49.5" customHeight="1">
      <c r="A10" s="78"/>
      <c r="B10" s="388" t="s">
        <v>575</v>
      </c>
      <c r="C10" s="389"/>
      <c r="D10" s="112" t="s">
        <v>110</v>
      </c>
      <c r="E10" s="84">
        <v>16680</v>
      </c>
      <c r="F10" s="84">
        <v>16680</v>
      </c>
      <c r="G10" s="84">
        <v>16680</v>
      </c>
      <c r="H10" s="84">
        <v>16680</v>
      </c>
      <c r="I10" s="84">
        <v>16680</v>
      </c>
      <c r="J10" s="84">
        <v>16680</v>
      </c>
      <c r="K10" s="84">
        <v>16680</v>
      </c>
      <c r="L10" s="84">
        <v>16680</v>
      </c>
      <c r="M10" s="390"/>
      <c r="N10" s="390"/>
    </row>
    <row r="11" spans="1:14" ht="33" customHeight="1">
      <c r="A11" s="78"/>
      <c r="B11" s="388" t="s">
        <v>574</v>
      </c>
      <c r="C11" s="389"/>
      <c r="D11" s="112" t="s">
        <v>110</v>
      </c>
      <c r="E11" s="84">
        <v>16390</v>
      </c>
      <c r="F11" s="84">
        <v>16390</v>
      </c>
      <c r="G11" s="84">
        <v>16390</v>
      </c>
      <c r="H11" s="84">
        <v>16390</v>
      </c>
      <c r="I11" s="84">
        <v>16390</v>
      </c>
      <c r="J11" s="84">
        <v>16390</v>
      </c>
      <c r="K11" s="84">
        <v>16390</v>
      </c>
      <c r="L11" s="84">
        <v>16390</v>
      </c>
      <c r="M11" s="390"/>
      <c r="N11" s="390"/>
    </row>
    <row r="12" spans="1:16" s="76" customFormat="1" ht="20.25" customHeight="1">
      <c r="A12" s="104">
        <v>3</v>
      </c>
      <c r="B12" s="393" t="s">
        <v>112</v>
      </c>
      <c r="C12" s="394"/>
      <c r="D12" s="395"/>
      <c r="E12" s="97"/>
      <c r="F12" s="97"/>
      <c r="G12" s="97"/>
      <c r="H12" s="97"/>
      <c r="I12" s="97"/>
      <c r="J12" s="97"/>
      <c r="K12" s="97"/>
      <c r="L12" s="97"/>
      <c r="M12" s="396"/>
      <c r="N12" s="396"/>
      <c r="P12" s="77"/>
    </row>
    <row r="13" spans="1:14" ht="36" customHeight="1">
      <c r="A13" s="78"/>
      <c r="B13" s="388" t="s">
        <v>574</v>
      </c>
      <c r="C13" s="389"/>
      <c r="D13" s="112"/>
      <c r="E13" s="84"/>
      <c r="F13" s="84"/>
      <c r="G13" s="84"/>
      <c r="H13" s="84"/>
      <c r="I13" s="84"/>
      <c r="J13" s="84"/>
      <c r="K13" s="84"/>
      <c r="L13" s="84"/>
      <c r="M13" s="390"/>
      <c r="N13" s="390"/>
    </row>
    <row r="14" spans="1:14" ht="19.5" customHeight="1">
      <c r="A14" s="188"/>
      <c r="B14" s="389" t="s">
        <v>168</v>
      </c>
      <c r="C14" s="389"/>
      <c r="D14" s="112" t="s">
        <v>175</v>
      </c>
      <c r="E14" s="84">
        <v>13360</v>
      </c>
      <c r="F14" s="84">
        <v>13360</v>
      </c>
      <c r="G14" s="84">
        <v>13360</v>
      </c>
      <c r="H14" s="84">
        <v>13360</v>
      </c>
      <c r="I14" s="84">
        <v>13360</v>
      </c>
      <c r="J14" s="84">
        <v>13360</v>
      </c>
      <c r="K14" s="84">
        <v>13360</v>
      </c>
      <c r="L14" s="99">
        <v>13360</v>
      </c>
      <c r="M14" s="100"/>
      <c r="N14" s="100"/>
    </row>
    <row r="15" spans="1:14" ht="19.5" customHeight="1">
      <c r="A15" s="78"/>
      <c r="B15" s="117" t="s">
        <v>113</v>
      </c>
      <c r="C15" s="113"/>
      <c r="D15" s="112" t="s">
        <v>175</v>
      </c>
      <c r="E15" s="84">
        <v>12980</v>
      </c>
      <c r="F15" s="84">
        <v>12980</v>
      </c>
      <c r="G15" s="84">
        <v>12980</v>
      </c>
      <c r="H15" s="84">
        <v>12980</v>
      </c>
      <c r="I15" s="84">
        <v>12980</v>
      </c>
      <c r="J15" s="84">
        <v>12980</v>
      </c>
      <c r="K15" s="84">
        <v>12980</v>
      </c>
      <c r="L15" s="99">
        <v>12980</v>
      </c>
      <c r="M15" s="100"/>
      <c r="N15" s="100"/>
    </row>
    <row r="16" spans="1:15" ht="24.75" customHeight="1">
      <c r="A16" s="165">
        <v>4</v>
      </c>
      <c r="B16" s="163" t="s">
        <v>114</v>
      </c>
      <c r="C16" s="164"/>
      <c r="D16" s="165"/>
      <c r="E16" s="166"/>
      <c r="F16" s="166"/>
      <c r="G16" s="166"/>
      <c r="H16" s="166"/>
      <c r="I16" s="167"/>
      <c r="J16" s="167"/>
      <c r="K16" s="167"/>
      <c r="L16" s="167"/>
      <c r="M16" s="145"/>
      <c r="N16" s="145"/>
      <c r="O16" s="61"/>
    </row>
    <row r="17" spans="1:16" s="76" customFormat="1" ht="24.75" customHeight="1">
      <c r="A17" s="170" t="s">
        <v>12</v>
      </c>
      <c r="B17" s="168" t="s">
        <v>435</v>
      </c>
      <c r="C17" s="169"/>
      <c r="D17" s="170"/>
      <c r="E17" s="171"/>
      <c r="F17" s="171"/>
      <c r="G17" s="171"/>
      <c r="H17" s="171"/>
      <c r="I17" s="172"/>
      <c r="J17" s="172"/>
      <c r="K17" s="172"/>
      <c r="L17" s="172"/>
      <c r="M17" s="145"/>
      <c r="N17" s="145"/>
      <c r="O17" s="77"/>
      <c r="P17" s="77"/>
    </row>
    <row r="18" spans="1:16" ht="16.5" customHeight="1">
      <c r="A18" s="104"/>
      <c r="B18" s="118" t="s">
        <v>115</v>
      </c>
      <c r="C18" s="153" t="s">
        <v>206</v>
      </c>
      <c r="D18" s="78" t="s">
        <v>116</v>
      </c>
      <c r="E18" s="84">
        <v>14327</v>
      </c>
      <c r="F18" s="84">
        <v>14391</v>
      </c>
      <c r="G18" s="84">
        <v>14462</v>
      </c>
      <c r="H18" s="84">
        <v>14400</v>
      </c>
      <c r="I18" s="99">
        <v>14473</v>
      </c>
      <c r="J18" s="99">
        <v>14750</v>
      </c>
      <c r="K18" s="99">
        <v>14893</v>
      </c>
      <c r="L18" s="99">
        <v>16400</v>
      </c>
      <c r="M18" s="405">
        <f>+L18-K18</f>
        <v>1507</v>
      </c>
      <c r="N18" s="406"/>
      <c r="O18" s="406"/>
      <c r="P18" s="99">
        <v>17700</v>
      </c>
    </row>
    <row r="19" spans="1:16" ht="19.5" customHeight="1">
      <c r="A19" s="104"/>
      <c r="B19" s="118" t="s">
        <v>117</v>
      </c>
      <c r="C19" s="155" t="s">
        <v>93</v>
      </c>
      <c r="D19" s="78" t="s">
        <v>116</v>
      </c>
      <c r="E19" s="84">
        <v>14627</v>
      </c>
      <c r="F19" s="84">
        <v>14691</v>
      </c>
      <c r="G19" s="84">
        <v>14762</v>
      </c>
      <c r="H19" s="84">
        <v>14700</v>
      </c>
      <c r="I19" s="99">
        <v>14773</v>
      </c>
      <c r="J19" s="99">
        <v>15050</v>
      </c>
      <c r="K19" s="99">
        <v>15193</v>
      </c>
      <c r="L19" s="99">
        <v>16900</v>
      </c>
      <c r="M19" s="154"/>
      <c r="N19" s="154">
        <v>300</v>
      </c>
      <c r="O19" s="61"/>
      <c r="P19" s="99">
        <v>18200</v>
      </c>
    </row>
    <row r="20" spans="1:16" ht="19.5" customHeight="1">
      <c r="A20" s="104"/>
      <c r="B20" s="118" t="s">
        <v>118</v>
      </c>
      <c r="C20" s="155" t="s">
        <v>93</v>
      </c>
      <c r="D20" s="78" t="s">
        <v>116</v>
      </c>
      <c r="E20" s="84">
        <v>14427</v>
      </c>
      <c r="F20" s="84">
        <v>14491</v>
      </c>
      <c r="G20" s="84">
        <v>14562</v>
      </c>
      <c r="H20" s="84">
        <v>14500</v>
      </c>
      <c r="I20" s="99">
        <v>14573</v>
      </c>
      <c r="J20" s="99">
        <v>14850</v>
      </c>
      <c r="K20" s="99">
        <v>14993</v>
      </c>
      <c r="L20" s="99">
        <v>16900</v>
      </c>
      <c r="M20" s="154"/>
      <c r="N20" s="154"/>
      <c r="O20" s="61"/>
      <c r="P20" s="99">
        <v>18200</v>
      </c>
    </row>
    <row r="21" spans="1:16" ht="19.5" customHeight="1">
      <c r="A21" s="104"/>
      <c r="B21" s="118" t="s">
        <v>467</v>
      </c>
      <c r="C21" s="155" t="s">
        <v>93</v>
      </c>
      <c r="D21" s="78" t="s">
        <v>116</v>
      </c>
      <c r="E21" s="84">
        <v>14327</v>
      </c>
      <c r="F21" s="84">
        <v>14391</v>
      </c>
      <c r="G21" s="84">
        <v>14462</v>
      </c>
      <c r="H21" s="84">
        <v>14400</v>
      </c>
      <c r="I21" s="99">
        <v>14473</v>
      </c>
      <c r="J21" s="99">
        <v>14750</v>
      </c>
      <c r="K21" s="99">
        <v>14893</v>
      </c>
      <c r="L21" s="99">
        <v>16900</v>
      </c>
      <c r="M21" s="154"/>
      <c r="N21" s="154"/>
      <c r="O21" s="61"/>
      <c r="P21" s="99">
        <v>18200</v>
      </c>
    </row>
    <row r="22" spans="1:16" s="76" customFormat="1" ht="18.75" customHeight="1">
      <c r="A22" s="104" t="s">
        <v>13</v>
      </c>
      <c r="B22" s="119" t="s">
        <v>119</v>
      </c>
      <c r="C22" s="133"/>
      <c r="D22" s="104"/>
      <c r="E22" s="97"/>
      <c r="F22" s="97"/>
      <c r="G22" s="97"/>
      <c r="H22" s="97"/>
      <c r="I22" s="98"/>
      <c r="J22" s="98"/>
      <c r="K22" s="98"/>
      <c r="L22" s="98"/>
      <c r="M22" s="109"/>
      <c r="N22" s="109"/>
      <c r="P22" s="77"/>
    </row>
    <row r="23" spans="1:14" ht="25.5" customHeight="1">
      <c r="A23" s="104"/>
      <c r="B23" s="132" t="s">
        <v>120</v>
      </c>
      <c r="C23" s="120"/>
      <c r="D23" s="78" t="s">
        <v>116</v>
      </c>
      <c r="E23" s="84">
        <v>25000</v>
      </c>
      <c r="F23" s="84">
        <v>25000</v>
      </c>
      <c r="G23" s="84">
        <v>26000</v>
      </c>
      <c r="H23" s="84">
        <v>19500</v>
      </c>
      <c r="I23" s="99">
        <v>22000</v>
      </c>
      <c r="J23" s="99">
        <v>27000</v>
      </c>
      <c r="K23" s="99">
        <v>29000</v>
      </c>
      <c r="L23" s="99">
        <v>30000</v>
      </c>
      <c r="M23" s="100"/>
      <c r="N23" s="100"/>
    </row>
    <row r="24" spans="1:14" ht="18.75" customHeight="1">
      <c r="A24" s="104">
        <v>5</v>
      </c>
      <c r="B24" s="119" t="s">
        <v>121</v>
      </c>
      <c r="C24" s="120"/>
      <c r="D24" s="78"/>
      <c r="E24" s="84"/>
      <c r="F24" s="84"/>
      <c r="G24" s="84"/>
      <c r="H24" s="84"/>
      <c r="I24" s="99"/>
      <c r="J24" s="99"/>
      <c r="K24" s="99"/>
      <c r="L24" s="99"/>
      <c r="M24" s="100"/>
      <c r="N24" s="100"/>
    </row>
    <row r="25" spans="1:14" ht="31.5">
      <c r="A25" s="104"/>
      <c r="B25" s="118" t="s">
        <v>122</v>
      </c>
      <c r="C25" s="78"/>
      <c r="D25" s="84" t="s">
        <v>123</v>
      </c>
      <c r="E25" s="84">
        <f>(15200000*1.1)+(2400*514)</f>
        <v>17953600</v>
      </c>
      <c r="F25" s="84">
        <f>(15200000*1.1)+(2400*488)</f>
        <v>17891200</v>
      </c>
      <c r="G25" s="84">
        <f>(15200000*1.1)+(2400*447)</f>
        <v>17792800</v>
      </c>
      <c r="H25" s="84">
        <f>(15200000*1.1)+(2400*544)</f>
        <v>18025600</v>
      </c>
      <c r="I25" s="99">
        <f>(15200000*1.1)+(2400*574)</f>
        <v>18097600</v>
      </c>
      <c r="J25" s="99">
        <f>+(15200000*1.1)+(2400*608)</f>
        <v>18179200</v>
      </c>
      <c r="K25" s="99">
        <f>(15200000*1.1)+(2400*684)</f>
        <v>18361600</v>
      </c>
      <c r="L25" s="99">
        <f>(15200000*1.1)+(2400*734)</f>
        <v>18481600</v>
      </c>
      <c r="M25" s="100"/>
      <c r="N25" s="100"/>
    </row>
    <row r="26" spans="1:16" ht="18.75" customHeight="1">
      <c r="A26" s="78"/>
      <c r="B26" s="80" t="s">
        <v>124</v>
      </c>
      <c r="C26" s="78"/>
      <c r="D26" s="78" t="s">
        <v>123</v>
      </c>
      <c r="E26" s="84">
        <f>+(16600000*1.1)+(2300*514)</f>
        <v>19442200</v>
      </c>
      <c r="F26" s="84">
        <f>(16600000*1.1)+(2300*488)</f>
        <v>19382400</v>
      </c>
      <c r="G26" s="84">
        <f>(16600000*1.1)+(2300*447)</f>
        <v>19288100</v>
      </c>
      <c r="H26" s="84">
        <f>(16600000*1.1)+(2300*544)</f>
        <v>19511200</v>
      </c>
      <c r="I26" s="99">
        <f>(16600000*1.1)+(2300*574)</f>
        <v>19580200</v>
      </c>
      <c r="J26" s="99">
        <f>(16600000*1.1)+(2300*608)</f>
        <v>19658400</v>
      </c>
      <c r="K26" s="99">
        <f>(16600000*1.1)+(2300*684)</f>
        <v>19833200</v>
      </c>
      <c r="L26" s="99">
        <f>(16600000*1.1)+(2300*734)</f>
        <v>19948200</v>
      </c>
      <c r="M26" s="100"/>
      <c r="N26" s="61"/>
      <c r="P26" s="60"/>
    </row>
    <row r="27" spans="1:16" s="76" customFormat="1" ht="18.75" customHeight="1">
      <c r="A27" s="104">
        <v>6</v>
      </c>
      <c r="B27" s="102" t="s">
        <v>125</v>
      </c>
      <c r="C27" s="103"/>
      <c r="D27" s="104"/>
      <c r="E27" s="97"/>
      <c r="F27" s="97"/>
      <c r="G27" s="97"/>
      <c r="H27" s="97"/>
      <c r="I27" s="97"/>
      <c r="J27" s="97"/>
      <c r="K27" s="97"/>
      <c r="L27" s="98"/>
      <c r="M27" s="105"/>
      <c r="N27" s="105">
        <f>140*1.3*1816</f>
        <v>330512</v>
      </c>
      <c r="O27" s="76">
        <f>50*1.3*4775</f>
        <v>310375</v>
      </c>
      <c r="P27" s="77"/>
    </row>
    <row r="28" spans="1:15" ht="18.75" customHeight="1">
      <c r="A28" s="104"/>
      <c r="B28" s="80" t="s">
        <v>207</v>
      </c>
      <c r="C28" s="106"/>
      <c r="D28" s="78" t="s">
        <v>116</v>
      </c>
      <c r="E28" s="84">
        <v>2000</v>
      </c>
      <c r="F28" s="84"/>
      <c r="G28" s="84">
        <v>1900</v>
      </c>
      <c r="H28" s="84">
        <v>2050</v>
      </c>
      <c r="I28" s="84"/>
      <c r="J28" s="84">
        <v>2350</v>
      </c>
      <c r="K28" s="84"/>
      <c r="L28" s="99">
        <v>2500</v>
      </c>
      <c r="M28" s="100"/>
      <c r="N28" s="100">
        <v>2250000</v>
      </c>
      <c r="O28" s="107"/>
    </row>
    <row r="29" spans="1:14" ht="24" customHeight="1">
      <c r="A29" s="104"/>
      <c r="B29" s="116" t="s">
        <v>126</v>
      </c>
      <c r="C29" s="106"/>
      <c r="D29" s="78" t="s">
        <v>116</v>
      </c>
      <c r="E29" s="84">
        <v>2000</v>
      </c>
      <c r="F29" s="84"/>
      <c r="G29" s="84">
        <v>1900</v>
      </c>
      <c r="H29" s="84">
        <v>1950</v>
      </c>
      <c r="I29" s="84"/>
      <c r="J29" s="84">
        <v>2350</v>
      </c>
      <c r="K29" s="84"/>
      <c r="L29" s="99"/>
      <c r="M29" s="100"/>
      <c r="N29" s="100"/>
    </row>
    <row r="30" spans="1:14" ht="31.5">
      <c r="A30" s="104"/>
      <c r="B30" s="116" t="s">
        <v>444</v>
      </c>
      <c r="C30" s="106"/>
      <c r="D30" s="78" t="s">
        <v>116</v>
      </c>
      <c r="E30" s="84"/>
      <c r="F30" s="84">
        <v>2000</v>
      </c>
      <c r="G30" s="84"/>
      <c r="H30" s="84">
        <v>1900</v>
      </c>
      <c r="I30" s="84">
        <v>2100</v>
      </c>
      <c r="J30" s="84"/>
      <c r="K30" s="84"/>
      <c r="L30" s="99"/>
      <c r="M30" s="100"/>
      <c r="N30" s="100"/>
    </row>
    <row r="31" spans="1:14" ht="31.5">
      <c r="A31" s="78"/>
      <c r="B31" s="80" t="s">
        <v>127</v>
      </c>
      <c r="C31" s="78"/>
      <c r="D31" s="78" t="s">
        <v>116</v>
      </c>
      <c r="E31" s="84">
        <v>2000</v>
      </c>
      <c r="F31" s="84"/>
      <c r="G31" s="84"/>
      <c r="H31" s="84"/>
      <c r="I31" s="84"/>
      <c r="J31" s="84"/>
      <c r="K31" s="84"/>
      <c r="L31" s="99"/>
      <c r="M31" s="100"/>
      <c r="N31" s="100"/>
    </row>
    <row r="32" spans="1:20" ht="15.75">
      <c r="A32" s="78"/>
      <c r="B32" s="80" t="s">
        <v>128</v>
      </c>
      <c r="C32" s="78"/>
      <c r="D32" s="78" t="s">
        <v>116</v>
      </c>
      <c r="E32" s="84">
        <v>1985</v>
      </c>
      <c r="F32" s="84">
        <v>2040</v>
      </c>
      <c r="G32" s="84">
        <v>2130</v>
      </c>
      <c r="H32" s="84">
        <v>1900</v>
      </c>
      <c r="I32" s="84">
        <v>1985</v>
      </c>
      <c r="J32" s="99">
        <v>2166</v>
      </c>
      <c r="K32" s="99">
        <v>2231</v>
      </c>
      <c r="L32" s="99">
        <v>2363</v>
      </c>
      <c r="M32" s="84">
        <v>2035</v>
      </c>
      <c r="N32" s="84">
        <v>2090</v>
      </c>
      <c r="O32" s="84">
        <v>2180</v>
      </c>
      <c r="P32" s="84">
        <v>1950</v>
      </c>
      <c r="Q32" s="84">
        <v>2035</v>
      </c>
      <c r="R32" s="99">
        <v>2216</v>
      </c>
      <c r="S32" s="99">
        <v>2281</v>
      </c>
      <c r="T32" s="99">
        <v>2413</v>
      </c>
    </row>
    <row r="33" spans="1:20" ht="15.75">
      <c r="A33" s="78"/>
      <c r="B33" s="80" t="s">
        <v>129</v>
      </c>
      <c r="C33" s="78"/>
      <c r="D33" s="78" t="s">
        <v>116</v>
      </c>
      <c r="E33" s="84">
        <v>2036</v>
      </c>
      <c r="F33" s="84">
        <v>2090</v>
      </c>
      <c r="G33" s="84">
        <v>2180</v>
      </c>
      <c r="H33" s="84">
        <v>1950</v>
      </c>
      <c r="I33" s="84">
        <v>2036</v>
      </c>
      <c r="J33" s="99">
        <v>2210</v>
      </c>
      <c r="K33" s="99">
        <v>2281</v>
      </c>
      <c r="L33" s="99">
        <v>2413</v>
      </c>
      <c r="M33" s="84">
        <v>2086</v>
      </c>
      <c r="N33" s="84">
        <v>2140</v>
      </c>
      <c r="O33" s="84">
        <v>2230</v>
      </c>
      <c r="P33" s="84">
        <v>2000</v>
      </c>
      <c r="Q33" s="84">
        <v>2086</v>
      </c>
      <c r="R33" s="99">
        <v>2260</v>
      </c>
      <c r="S33" s="99">
        <v>2331</v>
      </c>
      <c r="T33" s="99">
        <v>2463</v>
      </c>
    </row>
    <row r="34" spans="1:28" s="76" customFormat="1" ht="20.25" customHeight="1">
      <c r="A34" s="104">
        <v>7</v>
      </c>
      <c r="B34" s="102" t="s">
        <v>133</v>
      </c>
      <c r="C34" s="103"/>
      <c r="D34" s="104"/>
      <c r="E34" s="97"/>
      <c r="F34" s="97"/>
      <c r="G34" s="97"/>
      <c r="H34" s="97"/>
      <c r="I34" s="98"/>
      <c r="J34" s="98"/>
      <c r="K34" s="98"/>
      <c r="L34" s="98"/>
      <c r="M34" s="156"/>
      <c r="N34" s="109"/>
      <c r="O34" s="77"/>
      <c r="P34" s="77"/>
      <c r="Q34" s="77"/>
      <c r="R34" s="77"/>
      <c r="S34" s="77"/>
      <c r="T34" s="77"/>
      <c r="U34" s="77"/>
      <c r="V34" s="77"/>
      <c r="W34" s="77"/>
      <c r="X34" s="77"/>
      <c r="Y34" s="77"/>
      <c r="Z34" s="77"/>
      <c r="AA34" s="77"/>
      <c r="AB34" s="77"/>
    </row>
    <row r="35" spans="1:28" ht="20.25" customHeight="1">
      <c r="A35" s="103"/>
      <c r="B35" s="116" t="s">
        <v>134</v>
      </c>
      <c r="C35" s="106"/>
      <c r="D35" s="78" t="s">
        <v>135</v>
      </c>
      <c r="E35" s="84">
        <v>250000</v>
      </c>
      <c r="F35" s="84">
        <v>200000</v>
      </c>
      <c r="G35" s="84">
        <v>260000</v>
      </c>
      <c r="H35" s="84"/>
      <c r="I35" s="99">
        <f>ROUND(90000+(5*5734*1.38),0-3)</f>
        <v>130000</v>
      </c>
      <c r="J35" s="99"/>
      <c r="K35" s="99">
        <v>130000</v>
      </c>
      <c r="L35" s="99">
        <v>200000</v>
      </c>
      <c r="M35" s="157"/>
      <c r="N35" s="100"/>
      <c r="O35" s="61"/>
      <c r="P35" s="65"/>
      <c r="Q35" s="61"/>
      <c r="R35" s="61"/>
      <c r="S35" s="61"/>
      <c r="T35" s="61"/>
      <c r="U35" s="61"/>
      <c r="V35" s="61"/>
      <c r="W35" s="61"/>
      <c r="X35" s="61"/>
      <c r="Y35" s="61"/>
      <c r="Z35" s="61"/>
      <c r="AA35" s="61"/>
      <c r="AB35" s="61"/>
    </row>
    <row r="36" spans="1:28" ht="20.25" customHeight="1">
      <c r="A36" s="103"/>
      <c r="B36" s="116" t="s">
        <v>136</v>
      </c>
      <c r="C36" s="106"/>
      <c r="D36" s="78" t="s">
        <v>135</v>
      </c>
      <c r="E36" s="84">
        <v>300000</v>
      </c>
      <c r="F36" s="84">
        <v>250000</v>
      </c>
      <c r="G36" s="84">
        <v>290000</v>
      </c>
      <c r="H36" s="84"/>
      <c r="I36" s="99">
        <v>140000</v>
      </c>
      <c r="J36" s="99"/>
      <c r="K36" s="99">
        <v>140000</v>
      </c>
      <c r="L36" s="99">
        <v>220000</v>
      </c>
      <c r="M36" s="157"/>
      <c r="N36" s="63"/>
      <c r="O36" s="61"/>
      <c r="Q36" s="61"/>
      <c r="R36" s="61"/>
      <c r="S36" s="61"/>
      <c r="T36" s="61"/>
      <c r="U36" s="61"/>
      <c r="V36" s="61"/>
      <c r="W36" s="61"/>
      <c r="X36" s="61"/>
      <c r="Y36" s="61"/>
      <c r="Z36" s="61"/>
      <c r="AA36" s="61"/>
      <c r="AB36" s="61"/>
    </row>
    <row r="37" spans="1:28" ht="16.5" customHeight="1">
      <c r="A37" s="104">
        <v>8</v>
      </c>
      <c r="B37" s="102" t="s">
        <v>513</v>
      </c>
      <c r="C37" s="106"/>
      <c r="D37" s="78"/>
      <c r="E37" s="84"/>
      <c r="F37" s="84"/>
      <c r="G37" s="84"/>
      <c r="H37" s="84"/>
      <c r="I37" s="99"/>
      <c r="J37" s="84"/>
      <c r="K37" s="84"/>
      <c r="L37" s="99"/>
      <c r="M37" s="100"/>
      <c r="N37" s="100"/>
      <c r="O37" s="152"/>
      <c r="P37" s="152"/>
      <c r="Q37" s="61"/>
      <c r="R37" s="61"/>
      <c r="S37" s="61"/>
      <c r="T37" s="61"/>
      <c r="U37" s="61"/>
      <c r="V37" s="61"/>
      <c r="W37" s="61"/>
      <c r="X37" s="61"/>
      <c r="Y37" s="61"/>
      <c r="Z37" s="61"/>
      <c r="AA37" s="61"/>
      <c r="AB37" s="61"/>
    </row>
    <row r="38" spans="1:28" ht="16.5" customHeight="1">
      <c r="A38" s="104"/>
      <c r="B38" s="116" t="s">
        <v>176</v>
      </c>
      <c r="C38" s="106"/>
      <c r="D38" s="78" t="s">
        <v>135</v>
      </c>
      <c r="E38" s="84"/>
      <c r="F38" s="84"/>
      <c r="G38" s="84">
        <v>130000</v>
      </c>
      <c r="H38" s="84"/>
      <c r="I38" s="79"/>
      <c r="J38" s="84"/>
      <c r="K38" s="137">
        <v>219000</v>
      </c>
      <c r="L38" s="99"/>
      <c r="M38" s="398"/>
      <c r="N38" s="398"/>
      <c r="O38" s="152"/>
      <c r="P38" s="152">
        <f>2139*35*1.5*1.1</f>
        <v>123527.25000000001</v>
      </c>
      <c r="Q38" s="61">
        <f>+P38+95000</f>
        <v>218527.25</v>
      </c>
      <c r="R38" s="61"/>
      <c r="S38" s="61"/>
      <c r="T38" s="61"/>
      <c r="U38" s="61"/>
      <c r="V38" s="61"/>
      <c r="W38" s="61"/>
      <c r="X38" s="61"/>
      <c r="Y38" s="61"/>
      <c r="Z38" s="61"/>
      <c r="AA38" s="61"/>
      <c r="AB38" s="61"/>
    </row>
    <row r="39" spans="1:28" ht="16.5" customHeight="1">
      <c r="A39" s="104"/>
      <c r="B39" s="116" t="s">
        <v>177</v>
      </c>
      <c r="C39" s="106"/>
      <c r="D39" s="78" t="s">
        <v>135</v>
      </c>
      <c r="E39" s="84"/>
      <c r="F39" s="84"/>
      <c r="G39" s="84">
        <v>210000</v>
      </c>
      <c r="H39" s="84"/>
      <c r="I39" s="79"/>
      <c r="J39" s="84"/>
      <c r="K39" s="84">
        <v>322000</v>
      </c>
      <c r="L39" s="99"/>
      <c r="M39" s="398"/>
      <c r="N39" s="398"/>
      <c r="O39" s="152"/>
      <c r="P39" s="152">
        <f>2139*35*1.5</f>
        <v>112297.5</v>
      </c>
      <c r="Q39" s="61">
        <f>+P39+220000</f>
        <v>332297.5</v>
      </c>
      <c r="R39" s="61"/>
      <c r="S39" s="61"/>
      <c r="T39" s="61"/>
      <c r="U39" s="61"/>
      <c r="V39" s="61"/>
      <c r="W39" s="61"/>
      <c r="X39" s="61"/>
      <c r="Y39" s="61"/>
      <c r="Z39" s="61"/>
      <c r="AA39" s="61"/>
      <c r="AB39" s="61"/>
    </row>
    <row r="40" spans="1:28" ht="16.5" customHeight="1">
      <c r="A40" s="165"/>
      <c r="B40" s="173" t="s">
        <v>514</v>
      </c>
      <c r="C40" s="186"/>
      <c r="D40" s="175" t="s">
        <v>135</v>
      </c>
      <c r="E40" s="176"/>
      <c r="F40" s="176"/>
      <c r="G40" s="176">
        <v>200000</v>
      </c>
      <c r="H40" s="176"/>
      <c r="I40" s="177"/>
      <c r="J40" s="176"/>
      <c r="K40" s="176">
        <v>297000</v>
      </c>
      <c r="L40" s="177"/>
      <c r="M40" s="398"/>
      <c r="N40" s="398"/>
      <c r="O40" s="152"/>
      <c r="P40" s="152">
        <f>2139*35*1.5</f>
        <v>112297.5</v>
      </c>
      <c r="Q40" s="61">
        <f>+P40+185000</f>
        <v>297297.5</v>
      </c>
      <c r="R40" s="61"/>
      <c r="S40" s="61"/>
      <c r="T40" s="61"/>
      <c r="U40" s="61"/>
      <c r="V40" s="61"/>
      <c r="W40" s="61"/>
      <c r="X40" s="61"/>
      <c r="Y40" s="61"/>
      <c r="Z40" s="61"/>
      <c r="AA40" s="61"/>
      <c r="AB40" s="61"/>
    </row>
    <row r="41" spans="1:28" ht="16.5" customHeight="1">
      <c r="A41" s="170"/>
      <c r="B41" s="178" t="s">
        <v>515</v>
      </c>
      <c r="C41" s="187"/>
      <c r="D41" s="179" t="s">
        <v>135</v>
      </c>
      <c r="E41" s="180"/>
      <c r="F41" s="180"/>
      <c r="G41" s="180">
        <v>170000</v>
      </c>
      <c r="H41" s="180"/>
      <c r="I41" s="181"/>
      <c r="J41" s="180"/>
      <c r="K41" s="180">
        <v>292000</v>
      </c>
      <c r="L41" s="181"/>
      <c r="M41" s="109"/>
      <c r="N41" s="109"/>
      <c r="O41" s="152">
        <v>230000</v>
      </c>
      <c r="P41" s="152">
        <f>2139*35*1.5</f>
        <v>112297.5</v>
      </c>
      <c r="Q41" s="61">
        <f>+P41+180000</f>
        <v>292297.5</v>
      </c>
      <c r="R41" s="61"/>
      <c r="S41" s="61"/>
      <c r="T41" s="61"/>
      <c r="U41" s="61"/>
      <c r="V41" s="61"/>
      <c r="W41" s="61"/>
      <c r="X41" s="61"/>
      <c r="Y41" s="61"/>
      <c r="Z41" s="61"/>
      <c r="AA41" s="61"/>
      <c r="AB41" s="61"/>
    </row>
    <row r="42" spans="1:28" ht="16.5" customHeight="1">
      <c r="A42" s="104"/>
      <c r="B42" s="116" t="s">
        <v>516</v>
      </c>
      <c r="C42" s="106"/>
      <c r="D42" s="78" t="s">
        <v>135</v>
      </c>
      <c r="E42" s="84"/>
      <c r="F42" s="84"/>
      <c r="G42" s="84">
        <v>140000</v>
      </c>
      <c r="H42" s="84"/>
      <c r="I42" s="99"/>
      <c r="J42" s="84"/>
      <c r="K42" s="84"/>
      <c r="L42" s="98"/>
      <c r="M42" s="109"/>
      <c r="N42" s="109">
        <v>195000</v>
      </c>
      <c r="O42" s="152"/>
      <c r="P42" s="152">
        <f>2139*35*1.5</f>
        <v>112297.5</v>
      </c>
      <c r="Q42" s="61"/>
      <c r="R42" s="61"/>
      <c r="S42" s="61"/>
      <c r="T42" s="61"/>
      <c r="U42" s="61"/>
      <c r="V42" s="61"/>
      <c r="W42" s="61"/>
      <c r="X42" s="61"/>
      <c r="Y42" s="61"/>
      <c r="Z42" s="61"/>
      <c r="AA42" s="61"/>
      <c r="AB42" s="61"/>
    </row>
    <row r="43" spans="1:28" ht="16.5" customHeight="1">
      <c r="A43" s="104"/>
      <c r="B43" s="116" t="s">
        <v>517</v>
      </c>
      <c r="C43" s="106"/>
      <c r="D43" s="78" t="s">
        <v>135</v>
      </c>
      <c r="E43" s="84"/>
      <c r="F43" s="84"/>
      <c r="G43" s="84">
        <v>170000</v>
      </c>
      <c r="H43" s="84"/>
      <c r="I43" s="99"/>
      <c r="J43" s="84"/>
      <c r="K43" s="84"/>
      <c r="L43" s="98"/>
      <c r="M43" s="109"/>
      <c r="N43" s="109"/>
      <c r="O43" s="152"/>
      <c r="P43" s="152"/>
      <c r="Q43" s="61"/>
      <c r="R43" s="61"/>
      <c r="S43" s="61"/>
      <c r="T43" s="61"/>
      <c r="U43" s="61"/>
      <c r="V43" s="61"/>
      <c r="W43" s="61"/>
      <c r="X43" s="61"/>
      <c r="Y43" s="61"/>
      <c r="Z43" s="61"/>
      <c r="AA43" s="61"/>
      <c r="AB43" s="61"/>
    </row>
    <row r="44" spans="1:28" ht="15.75" customHeight="1">
      <c r="A44" s="78"/>
      <c r="B44" s="116" t="s">
        <v>518</v>
      </c>
      <c r="C44" s="106"/>
      <c r="D44" s="78" t="s">
        <v>135</v>
      </c>
      <c r="E44" s="84"/>
      <c r="F44" s="84"/>
      <c r="G44" s="84">
        <v>150000</v>
      </c>
      <c r="H44" s="84"/>
      <c r="I44" s="99"/>
      <c r="J44" s="99"/>
      <c r="K44" s="99"/>
      <c r="L44" s="99"/>
      <c r="M44" s="100"/>
      <c r="N44" s="100"/>
      <c r="O44" s="61"/>
      <c r="Q44" s="61"/>
      <c r="R44" s="61"/>
      <c r="S44" s="61"/>
      <c r="T44" s="61"/>
      <c r="U44" s="61"/>
      <c r="V44" s="61"/>
      <c r="W44" s="61"/>
      <c r="X44" s="61"/>
      <c r="Y44" s="61"/>
      <c r="Z44" s="61"/>
      <c r="AA44" s="61"/>
      <c r="AB44" s="61"/>
    </row>
    <row r="45" spans="1:28" ht="20.25" customHeight="1">
      <c r="A45" s="104">
        <v>9</v>
      </c>
      <c r="B45" s="102" t="s">
        <v>137</v>
      </c>
      <c r="C45" s="106"/>
      <c r="D45" s="78"/>
      <c r="E45" s="84"/>
      <c r="F45" s="84"/>
      <c r="G45" s="84"/>
      <c r="H45" s="84"/>
      <c r="I45" s="84"/>
      <c r="J45" s="99"/>
      <c r="K45" s="99"/>
      <c r="L45" s="99"/>
      <c r="M45" s="100"/>
      <c r="N45" s="100"/>
      <c r="O45" s="61"/>
      <c r="Q45" s="61"/>
      <c r="R45" s="61"/>
      <c r="S45" s="61"/>
      <c r="T45" s="61"/>
      <c r="U45" s="61"/>
      <c r="V45" s="61"/>
      <c r="W45" s="61"/>
      <c r="X45" s="61"/>
      <c r="Y45" s="61"/>
      <c r="Z45" s="61"/>
      <c r="AA45" s="61"/>
      <c r="AB45" s="61"/>
    </row>
    <row r="46" spans="1:28" s="76" customFormat="1" ht="20.25" customHeight="1">
      <c r="A46" s="104" t="s">
        <v>12</v>
      </c>
      <c r="B46" s="102" t="s">
        <v>138</v>
      </c>
      <c r="C46" s="103"/>
      <c r="D46" s="104"/>
      <c r="E46" s="97"/>
      <c r="F46" s="97"/>
      <c r="G46" s="97"/>
      <c r="H46" s="97"/>
      <c r="I46" s="97"/>
      <c r="J46" s="97"/>
      <c r="K46" s="97"/>
      <c r="L46" s="98"/>
      <c r="M46" s="109"/>
      <c r="N46" s="109"/>
      <c r="O46" s="77"/>
      <c r="P46" s="77"/>
      <c r="Q46" s="77"/>
      <c r="R46" s="77"/>
      <c r="S46" s="77"/>
      <c r="T46" s="77"/>
      <c r="U46" s="77"/>
      <c r="V46" s="77"/>
      <c r="W46" s="77"/>
      <c r="X46" s="77"/>
      <c r="Y46" s="77"/>
      <c r="Z46" s="77"/>
      <c r="AA46" s="77"/>
      <c r="AB46" s="77"/>
    </row>
    <row r="47" spans="1:28" ht="31.5">
      <c r="A47" s="104"/>
      <c r="B47" s="116" t="s">
        <v>509</v>
      </c>
      <c r="C47" s="106"/>
      <c r="D47" s="78" t="s">
        <v>139</v>
      </c>
      <c r="E47" s="84">
        <v>1400</v>
      </c>
      <c r="F47" s="84"/>
      <c r="G47" s="84"/>
      <c r="H47" s="84"/>
      <c r="I47" s="84">
        <f>1400+4462*2.3/1000*8</f>
        <v>1482.1008</v>
      </c>
      <c r="J47" s="84">
        <v>2000</v>
      </c>
      <c r="K47" s="84"/>
      <c r="L47" s="99"/>
      <c r="M47" s="100"/>
      <c r="N47" s="84">
        <f>1200+4462*2.3/1000*86</f>
        <v>2082.5836</v>
      </c>
      <c r="O47" s="61"/>
      <c r="Q47" s="61"/>
      <c r="R47" s="61"/>
      <c r="S47" s="61"/>
      <c r="T47" s="61"/>
      <c r="U47" s="61"/>
      <c r="V47" s="61"/>
      <c r="W47" s="61"/>
      <c r="X47" s="61"/>
      <c r="Y47" s="61"/>
      <c r="Z47" s="61"/>
      <c r="AA47" s="61"/>
      <c r="AB47" s="61"/>
    </row>
    <row r="48" spans="1:28" ht="31.5">
      <c r="A48" s="104"/>
      <c r="B48" s="116" t="s">
        <v>508</v>
      </c>
      <c r="C48" s="106"/>
      <c r="D48" s="78" t="s">
        <v>139</v>
      </c>
      <c r="E48" s="84"/>
      <c r="F48" s="84"/>
      <c r="G48" s="84">
        <v>1350</v>
      </c>
      <c r="H48" s="84"/>
      <c r="I48" s="84"/>
      <c r="J48" s="99"/>
      <c r="K48" s="99"/>
      <c r="L48" s="99"/>
      <c r="M48" s="400"/>
      <c r="N48" s="400"/>
      <c r="O48" s="400"/>
      <c r="Q48" s="61"/>
      <c r="R48" s="61"/>
      <c r="S48" s="61"/>
      <c r="T48" s="61"/>
      <c r="U48" s="61"/>
      <c r="V48" s="61"/>
      <c r="W48" s="61"/>
      <c r="X48" s="61"/>
      <c r="Y48" s="61"/>
      <c r="Z48" s="61"/>
      <c r="AA48" s="61"/>
      <c r="AB48" s="61"/>
    </row>
    <row r="49" spans="1:27" s="76" customFormat="1" ht="18.75" customHeight="1">
      <c r="A49" s="104" t="s">
        <v>13</v>
      </c>
      <c r="B49" s="102" t="s">
        <v>250</v>
      </c>
      <c r="C49" s="103"/>
      <c r="D49" s="104"/>
      <c r="E49" s="97"/>
      <c r="F49" s="97"/>
      <c r="G49" s="97"/>
      <c r="H49" s="97"/>
      <c r="I49" s="98"/>
      <c r="J49" s="98"/>
      <c r="K49" s="98"/>
      <c r="L49" s="98"/>
      <c r="M49" s="109"/>
      <c r="N49" s="77"/>
      <c r="O49" s="77"/>
      <c r="P49" s="77"/>
      <c r="Q49" s="77"/>
      <c r="R49" s="77"/>
      <c r="S49" s="77"/>
      <c r="T49" s="77"/>
      <c r="U49" s="77"/>
      <c r="V49" s="77"/>
      <c r="W49" s="77"/>
      <c r="X49" s="77"/>
      <c r="Y49" s="77"/>
      <c r="Z49" s="77"/>
      <c r="AA49" s="77"/>
    </row>
    <row r="50" spans="1:27" ht="18" customHeight="1">
      <c r="A50" s="104"/>
      <c r="B50" s="116" t="s">
        <v>251</v>
      </c>
      <c r="C50" s="106"/>
      <c r="D50" s="78"/>
      <c r="E50" s="84"/>
      <c r="F50" s="84"/>
      <c r="G50" s="84"/>
      <c r="H50" s="84"/>
      <c r="I50" s="99"/>
      <c r="J50" s="99"/>
      <c r="K50" s="99"/>
      <c r="L50" s="99"/>
      <c r="M50" s="100"/>
      <c r="N50" s="61"/>
      <c r="O50" s="61"/>
      <c r="Q50" s="61"/>
      <c r="R50" s="61"/>
      <c r="S50" s="61"/>
      <c r="T50" s="61"/>
      <c r="U50" s="61"/>
      <c r="V50" s="61"/>
      <c r="W50" s="61"/>
      <c r="X50" s="61"/>
      <c r="Y50" s="61"/>
      <c r="Z50" s="61"/>
      <c r="AA50" s="61"/>
    </row>
    <row r="51" spans="1:27" ht="18" customHeight="1">
      <c r="A51" s="104"/>
      <c r="B51" s="116" t="s">
        <v>252</v>
      </c>
      <c r="C51" s="106"/>
      <c r="D51" s="78" t="s">
        <v>140</v>
      </c>
      <c r="E51" s="84">
        <f>+H51-(30*1833*1)/90</f>
        <v>128989</v>
      </c>
      <c r="F51" s="84">
        <f>+H51-(56*1519*1)/90</f>
        <v>128654.84444444445</v>
      </c>
      <c r="G51" s="84">
        <f>+H51-(97*1519*1)/90</f>
        <v>127962.85555555555</v>
      </c>
      <c r="H51" s="84">
        <f>135000*0.4*0.4*6</f>
        <v>129600</v>
      </c>
      <c r="I51" s="99">
        <f>+H51+(30*1833*1)/90</f>
        <v>130211</v>
      </c>
      <c r="J51" s="99">
        <f>+H51+(64*2377*1)/90</f>
        <v>131290.3111111111</v>
      </c>
      <c r="K51" s="99">
        <f>+H51+(140*2426*1)/90</f>
        <v>133373.77777777778</v>
      </c>
      <c r="L51" s="99">
        <f>+H51+(190*2426*1)/90</f>
        <v>134721.55555555556</v>
      </c>
      <c r="M51" s="100"/>
      <c r="N51" s="61"/>
      <c r="O51" s="61"/>
      <c r="Q51" s="61"/>
      <c r="R51" s="61"/>
      <c r="S51" s="61"/>
      <c r="T51" s="61"/>
      <c r="U51" s="61"/>
      <c r="V51" s="61"/>
      <c r="W51" s="61"/>
      <c r="X51" s="61"/>
      <c r="Y51" s="61"/>
      <c r="Z51" s="61"/>
      <c r="AA51" s="61"/>
    </row>
    <row r="52" spans="1:27" ht="18" customHeight="1">
      <c r="A52" s="104"/>
      <c r="B52" s="116" t="s">
        <v>253</v>
      </c>
      <c r="C52" s="106"/>
      <c r="D52" s="78" t="s">
        <v>140</v>
      </c>
      <c r="E52" s="84">
        <f>+H52-(30*1833*1)/90</f>
        <v>88489</v>
      </c>
      <c r="F52" s="84">
        <f>+H52-(56*1519*1)/90</f>
        <v>88154.84444444445</v>
      </c>
      <c r="G52" s="84">
        <f>+H52-(97*1519)/90</f>
        <v>87462.85555555555</v>
      </c>
      <c r="H52" s="84">
        <f>90000*0.3*0.3*11</f>
        <v>89100</v>
      </c>
      <c r="I52" s="99">
        <f>+H52+(30*1833*1)/90</f>
        <v>89711</v>
      </c>
      <c r="J52" s="99">
        <f>+H52+(64*2377*1)/90</f>
        <v>90790.3111111111</v>
      </c>
      <c r="K52" s="99">
        <f>+H52+(140*2426*1)/90</f>
        <v>92873.77777777778</v>
      </c>
      <c r="L52" s="99">
        <f>+H52+(190*2426*1)/90</f>
        <v>94221.55555555556</v>
      </c>
      <c r="M52" s="100"/>
      <c r="N52" s="61"/>
      <c r="O52" s="61"/>
      <c r="Q52" s="61"/>
      <c r="R52" s="61"/>
      <c r="S52" s="61"/>
      <c r="T52" s="61"/>
      <c r="U52" s="61"/>
      <c r="V52" s="61"/>
      <c r="W52" s="61"/>
      <c r="X52" s="61"/>
      <c r="Y52" s="61"/>
      <c r="Z52" s="61"/>
      <c r="AA52" s="61"/>
    </row>
    <row r="53" spans="1:27" ht="18" customHeight="1">
      <c r="A53" s="104"/>
      <c r="B53" s="116" t="s">
        <v>254</v>
      </c>
      <c r="C53" s="106"/>
      <c r="D53" s="78" t="s">
        <v>140</v>
      </c>
      <c r="E53" s="84">
        <f>+H53-(30*1833*1)/90</f>
        <v>154389</v>
      </c>
      <c r="F53" s="84">
        <f>+H53-(56*1519*1)/90</f>
        <v>154054.84444444443</v>
      </c>
      <c r="G53" s="84">
        <f>+H53-(97*1519*1)/90</f>
        <v>153362.85555555555</v>
      </c>
      <c r="H53" s="84">
        <f>155000*0.5*0.5*4</f>
        <v>155000</v>
      </c>
      <c r="I53" s="99">
        <f>+H53+(30*1833*1)/90</f>
        <v>155611</v>
      </c>
      <c r="J53" s="99">
        <f>+H53+(64*2377*1)/90</f>
        <v>156690.3111111111</v>
      </c>
      <c r="K53" s="99">
        <f>+H53+(140*2426*1)/90</f>
        <v>158773.77777777778</v>
      </c>
      <c r="L53" s="99">
        <f>+H53+(190*2426*1)/90</f>
        <v>160121.55555555556</v>
      </c>
      <c r="M53" s="100"/>
      <c r="N53" s="61"/>
      <c r="O53" s="61"/>
      <c r="Q53" s="61"/>
      <c r="R53" s="61"/>
      <c r="S53" s="61"/>
      <c r="T53" s="61"/>
      <c r="U53" s="61"/>
      <c r="V53" s="61"/>
      <c r="W53" s="61"/>
      <c r="X53" s="61"/>
      <c r="Y53" s="61"/>
      <c r="Z53" s="61"/>
      <c r="AA53" s="61"/>
    </row>
    <row r="54" spans="1:27" ht="18" customHeight="1">
      <c r="A54" s="104"/>
      <c r="B54" s="116" t="s">
        <v>255</v>
      </c>
      <c r="C54" s="106"/>
      <c r="D54" s="78"/>
      <c r="E54" s="84"/>
      <c r="F54" s="84"/>
      <c r="G54" s="84"/>
      <c r="H54" s="84"/>
      <c r="I54" s="99"/>
      <c r="J54" s="99"/>
      <c r="K54" s="99"/>
      <c r="L54" s="99"/>
      <c r="M54" s="100"/>
      <c r="N54" s="61"/>
      <c r="O54" s="61"/>
      <c r="Q54" s="61"/>
      <c r="R54" s="61"/>
      <c r="S54" s="61"/>
      <c r="T54" s="61"/>
      <c r="U54" s="61"/>
      <c r="V54" s="61"/>
      <c r="W54" s="61"/>
      <c r="X54" s="61"/>
      <c r="Y54" s="61"/>
      <c r="Z54" s="61"/>
      <c r="AA54" s="61"/>
    </row>
    <row r="55" spans="1:27" ht="18" customHeight="1">
      <c r="A55" s="104"/>
      <c r="B55" s="116" t="s">
        <v>252</v>
      </c>
      <c r="C55" s="106"/>
      <c r="D55" s="78" t="s">
        <v>140</v>
      </c>
      <c r="E55" s="84">
        <f>+H55-(30*1833*1)/90</f>
        <v>76189</v>
      </c>
      <c r="F55" s="84">
        <f>+H55-(56*1519*1)/90</f>
        <v>75854.84444444445</v>
      </c>
      <c r="G55" s="84">
        <f>+H55-(97*1519*1)/90</f>
        <v>75162.85555555555</v>
      </c>
      <c r="H55" s="84">
        <f>80000*0.4*0.4*6</f>
        <v>76800</v>
      </c>
      <c r="I55" s="99">
        <f>+H55+(30*1833*1)/90</f>
        <v>77411</v>
      </c>
      <c r="J55" s="99">
        <f>+H55+(64*2377*1)/90</f>
        <v>78490.3111111111</v>
      </c>
      <c r="K55" s="99">
        <f>+H55+(140*2426*1)/90</f>
        <v>80573.77777777778</v>
      </c>
      <c r="L55" s="99">
        <f>+H55+(190*2426*1)/90</f>
        <v>81921.55555555556</v>
      </c>
      <c r="M55" s="100"/>
      <c r="N55" s="61"/>
      <c r="O55" s="61"/>
      <c r="Q55" s="61"/>
      <c r="R55" s="61"/>
      <c r="S55" s="61"/>
      <c r="T55" s="61"/>
      <c r="U55" s="61"/>
      <c r="V55" s="61"/>
      <c r="W55" s="61"/>
      <c r="X55" s="61"/>
      <c r="Y55" s="61"/>
      <c r="Z55" s="61"/>
      <c r="AA55" s="61"/>
    </row>
    <row r="56" spans="1:27" ht="18" customHeight="1">
      <c r="A56" s="104"/>
      <c r="B56" s="116" t="s">
        <v>253</v>
      </c>
      <c r="C56" s="106"/>
      <c r="D56" s="78" t="s">
        <v>140</v>
      </c>
      <c r="E56" s="84">
        <f>+H56-(30*1833*1)/90</f>
        <v>78589</v>
      </c>
      <c r="F56" s="84">
        <f>+H56-(56*1519*1)/90</f>
        <v>78254.84444444445</v>
      </c>
      <c r="G56" s="84">
        <f>+H56-(97*1519)/90</f>
        <v>77562.85555555555</v>
      </c>
      <c r="H56" s="84">
        <f>80000*0.3*0.3*11</f>
        <v>79200</v>
      </c>
      <c r="I56" s="99">
        <f>+H56+(30*1833*1)/90</f>
        <v>79811</v>
      </c>
      <c r="J56" s="99">
        <f>+H56+(64*2377*1)/90</f>
        <v>80890.3111111111</v>
      </c>
      <c r="K56" s="99">
        <f>+H56+(140*2426*1)/90</f>
        <v>82973.77777777778</v>
      </c>
      <c r="L56" s="99">
        <f>+H56+(190*2426*1)/90</f>
        <v>84321.55555555556</v>
      </c>
      <c r="M56" s="100"/>
      <c r="N56" s="61"/>
      <c r="O56" s="61"/>
      <c r="Q56" s="61"/>
      <c r="R56" s="61"/>
      <c r="S56" s="61"/>
      <c r="T56" s="61"/>
      <c r="U56" s="61"/>
      <c r="V56" s="61"/>
      <c r="W56" s="61"/>
      <c r="X56" s="61"/>
      <c r="Y56" s="61"/>
      <c r="Z56" s="61"/>
      <c r="AA56" s="61"/>
    </row>
    <row r="57" spans="1:27" ht="18" customHeight="1">
      <c r="A57" s="104"/>
      <c r="B57" s="116" t="s">
        <v>256</v>
      </c>
      <c r="C57" s="103"/>
      <c r="D57" s="78" t="s">
        <v>140</v>
      </c>
      <c r="E57" s="84">
        <f>+H57-(30*1833*1)/90</f>
        <v>77389</v>
      </c>
      <c r="F57" s="84">
        <f>+H57-(56*1519*1)/90</f>
        <v>77054.84444444445</v>
      </c>
      <c r="G57" s="84">
        <f>+H57-(97*1519*1)/90</f>
        <v>76362.85555555555</v>
      </c>
      <c r="H57" s="84">
        <f>78000*0.2*0.25*20</f>
        <v>78000</v>
      </c>
      <c r="I57" s="99">
        <f>+H57+(30*1833*1)/90</f>
        <v>78611</v>
      </c>
      <c r="J57" s="99">
        <f>+H57+(64*2377*1)/90</f>
        <v>79690.3111111111</v>
      </c>
      <c r="K57" s="99">
        <f>+H57+(140*2426*1)/90</f>
        <v>81773.77777777778</v>
      </c>
      <c r="L57" s="99">
        <f>+H57+(190*2426*1)/90</f>
        <v>83121.55555555556</v>
      </c>
      <c r="M57" s="100"/>
      <c r="N57" s="61"/>
      <c r="O57" s="61"/>
      <c r="Q57" s="61"/>
      <c r="R57" s="61"/>
      <c r="S57" s="61"/>
      <c r="T57" s="61"/>
      <c r="U57" s="61"/>
      <c r="V57" s="61"/>
      <c r="W57" s="61"/>
      <c r="X57" s="61"/>
      <c r="Y57" s="61"/>
      <c r="Z57" s="61"/>
      <c r="AA57" s="61"/>
    </row>
    <row r="58" spans="1:27" ht="18" customHeight="1">
      <c r="A58" s="104"/>
      <c r="B58" s="116" t="s">
        <v>257</v>
      </c>
      <c r="C58" s="106"/>
      <c r="D58" s="78" t="s">
        <v>258</v>
      </c>
      <c r="E58" s="84"/>
      <c r="F58" s="84"/>
      <c r="G58" s="84"/>
      <c r="H58" s="84"/>
      <c r="I58" s="99"/>
      <c r="J58" s="99"/>
      <c r="K58" s="99"/>
      <c r="L58" s="99"/>
      <c r="M58" s="100"/>
      <c r="N58" s="61"/>
      <c r="O58" s="61"/>
      <c r="Q58" s="61"/>
      <c r="R58" s="61"/>
      <c r="S58" s="61"/>
      <c r="T58" s="61"/>
      <c r="U58" s="61"/>
      <c r="V58" s="61"/>
      <c r="W58" s="61"/>
      <c r="X58" s="61"/>
      <c r="Y58" s="61"/>
      <c r="Z58" s="61"/>
      <c r="AA58" s="61"/>
    </row>
    <row r="59" spans="1:27" ht="18" customHeight="1">
      <c r="A59" s="104"/>
      <c r="B59" s="116" t="s">
        <v>259</v>
      </c>
      <c r="C59" s="106"/>
      <c r="D59" s="78" t="s">
        <v>140</v>
      </c>
      <c r="E59" s="84">
        <f>+H59-(30*1833*1)/90</f>
        <v>90589.00000000001</v>
      </c>
      <c r="F59" s="84">
        <f>+H59-(56*1519*1)/90</f>
        <v>90254.84444444446</v>
      </c>
      <c r="G59" s="84">
        <f>+H59-(97*1519*1)/90</f>
        <v>89562.85555555556</v>
      </c>
      <c r="H59" s="84">
        <f>95000*(0.4*0.4*6)</f>
        <v>91200.00000000001</v>
      </c>
      <c r="I59" s="99">
        <f>+H59+(30*1833*1)/90</f>
        <v>91811.00000000001</v>
      </c>
      <c r="J59" s="99">
        <f>+H59+(64*2377*1)/90</f>
        <v>92890.31111111112</v>
      </c>
      <c r="K59" s="99">
        <f>+H59+(140*2426*1)/90</f>
        <v>94973.7777777778</v>
      </c>
      <c r="L59" s="99">
        <f>+H59+(190*2426*1)/90</f>
        <v>96321.55555555558</v>
      </c>
      <c r="M59" s="100"/>
      <c r="N59" s="61"/>
      <c r="O59" s="61"/>
      <c r="Q59" s="61"/>
      <c r="R59" s="61"/>
      <c r="S59" s="61"/>
      <c r="T59" s="61"/>
      <c r="U59" s="61"/>
      <c r="V59" s="61"/>
      <c r="W59" s="61"/>
      <c r="X59" s="61"/>
      <c r="Y59" s="61"/>
      <c r="Z59" s="61"/>
      <c r="AA59" s="61"/>
    </row>
    <row r="60" spans="1:27" ht="18" customHeight="1">
      <c r="A60" s="104"/>
      <c r="B60" s="116" t="s">
        <v>260</v>
      </c>
      <c r="C60" s="106"/>
      <c r="D60" s="78" t="s">
        <v>140</v>
      </c>
      <c r="E60" s="84">
        <f>+H60-(30*1833*1)/90</f>
        <v>94389</v>
      </c>
      <c r="F60" s="84">
        <f>+H60-(56*1519*1)/90</f>
        <v>94054.84444444445</v>
      </c>
      <c r="G60" s="84">
        <f>+H60-(97*1519*1)/90</f>
        <v>93362.85555555555</v>
      </c>
      <c r="H60" s="84">
        <f>95000*0.25*0.4*10</f>
        <v>95000</v>
      </c>
      <c r="I60" s="99">
        <f>+H60+(30*1833*1)/90</f>
        <v>95611</v>
      </c>
      <c r="J60" s="99">
        <f>+H60+(64*2377*1)/90</f>
        <v>96690.3111111111</v>
      </c>
      <c r="K60" s="99">
        <f>+H60+(140*2426*1)/90</f>
        <v>98773.77777777778</v>
      </c>
      <c r="L60" s="99">
        <f>+H60+(190*2426*1)/90</f>
        <v>100121.55555555556</v>
      </c>
      <c r="M60" s="100"/>
      <c r="N60" s="61"/>
      <c r="O60" s="61"/>
      <c r="Q60" s="61"/>
      <c r="R60" s="61"/>
      <c r="S60" s="61"/>
      <c r="T60" s="61"/>
      <c r="U60" s="61"/>
      <c r="V60" s="61"/>
      <c r="W60" s="61"/>
      <c r="X60" s="61"/>
      <c r="Y60" s="61"/>
      <c r="Z60" s="61"/>
      <c r="AA60" s="61"/>
    </row>
    <row r="61" spans="1:27" s="67" customFormat="1" ht="18" customHeight="1">
      <c r="A61" s="104">
        <v>10</v>
      </c>
      <c r="B61" s="102" t="s">
        <v>434</v>
      </c>
      <c r="C61" s="121"/>
      <c r="D61" s="122"/>
      <c r="E61" s="58"/>
      <c r="F61" s="158"/>
      <c r="G61" s="58"/>
      <c r="H61" s="58"/>
      <c r="I61" s="101"/>
      <c r="J61" s="101"/>
      <c r="K61" s="101"/>
      <c r="L61" s="101"/>
      <c r="M61" s="86"/>
      <c r="N61" s="68"/>
      <c r="O61" s="68"/>
      <c r="P61" s="68"/>
      <c r="Q61" s="68"/>
      <c r="R61" s="68"/>
      <c r="S61" s="68"/>
      <c r="T61" s="68"/>
      <c r="U61" s="68"/>
      <c r="V61" s="68"/>
      <c r="W61" s="68"/>
      <c r="X61" s="68"/>
      <c r="Y61" s="68"/>
      <c r="Z61" s="68"/>
      <c r="AA61" s="68"/>
    </row>
    <row r="62" spans="1:27" s="67" customFormat="1" ht="31.5">
      <c r="A62" s="189"/>
      <c r="B62" s="116" t="s">
        <v>261</v>
      </c>
      <c r="C62" s="123"/>
      <c r="D62" s="78" t="s">
        <v>262</v>
      </c>
      <c r="E62" s="84"/>
      <c r="F62" s="84"/>
      <c r="G62" s="84"/>
      <c r="H62" s="84">
        <v>65000</v>
      </c>
      <c r="I62" s="99"/>
      <c r="J62" s="99"/>
      <c r="K62" s="99"/>
      <c r="L62" s="101"/>
      <c r="M62" s="86"/>
      <c r="N62" s="68"/>
      <c r="O62" s="68"/>
      <c r="P62" s="68"/>
      <c r="Q62" s="68"/>
      <c r="R62" s="68"/>
      <c r="S62" s="68"/>
      <c r="T62" s="68"/>
      <c r="U62" s="68"/>
      <c r="V62" s="68"/>
      <c r="W62" s="68"/>
      <c r="X62" s="68"/>
      <c r="Y62" s="68"/>
      <c r="Z62" s="68"/>
      <c r="AA62" s="68"/>
    </row>
    <row r="63" spans="1:27" s="67" customFormat="1" ht="31.5">
      <c r="A63" s="189"/>
      <c r="B63" s="116" t="s">
        <v>263</v>
      </c>
      <c r="C63" s="123"/>
      <c r="D63" s="78" t="s">
        <v>262</v>
      </c>
      <c r="E63" s="84"/>
      <c r="F63" s="84"/>
      <c r="G63" s="84"/>
      <c r="H63" s="84">
        <v>60000</v>
      </c>
      <c r="I63" s="99"/>
      <c r="J63" s="99"/>
      <c r="K63" s="99"/>
      <c r="L63" s="101"/>
      <c r="M63" s="86"/>
      <c r="N63" s="68"/>
      <c r="O63" s="68"/>
      <c r="P63" s="68"/>
      <c r="Q63" s="68"/>
      <c r="R63" s="68"/>
      <c r="S63" s="68"/>
      <c r="T63" s="68"/>
      <c r="U63" s="68"/>
      <c r="V63" s="68"/>
      <c r="W63" s="68"/>
      <c r="X63" s="68"/>
      <c r="Y63" s="68"/>
      <c r="Z63" s="68"/>
      <c r="AA63" s="68"/>
    </row>
    <row r="64" spans="1:27" s="67" customFormat="1" ht="31.5">
      <c r="A64" s="190"/>
      <c r="B64" s="173" t="s">
        <v>264</v>
      </c>
      <c r="C64" s="174"/>
      <c r="D64" s="175" t="s">
        <v>265</v>
      </c>
      <c r="E64" s="176"/>
      <c r="F64" s="176"/>
      <c r="G64" s="176"/>
      <c r="H64" s="176">
        <v>6000</v>
      </c>
      <c r="I64" s="177"/>
      <c r="J64" s="177"/>
      <c r="K64" s="177"/>
      <c r="L64" s="191"/>
      <c r="M64" s="86"/>
      <c r="N64" s="68"/>
      <c r="O64" s="68"/>
      <c r="P64" s="68"/>
      <c r="Q64" s="68"/>
      <c r="R64" s="68"/>
      <c r="S64" s="68"/>
      <c r="T64" s="68"/>
      <c r="U64" s="68"/>
      <c r="V64" s="68"/>
      <c r="W64" s="68"/>
      <c r="X64" s="68"/>
      <c r="Y64" s="68"/>
      <c r="Z64" s="68"/>
      <c r="AA64" s="68"/>
    </row>
    <row r="65" spans="1:27" s="67" customFormat="1" ht="31.5">
      <c r="A65" s="192"/>
      <c r="B65" s="178" t="s">
        <v>266</v>
      </c>
      <c r="C65" s="187">
        <v>20225210</v>
      </c>
      <c r="D65" s="179" t="s">
        <v>267</v>
      </c>
      <c r="E65" s="180"/>
      <c r="F65" s="180"/>
      <c r="G65" s="180"/>
      <c r="H65" s="180">
        <v>12169</v>
      </c>
      <c r="I65" s="181"/>
      <c r="J65" s="181"/>
      <c r="K65" s="181"/>
      <c r="L65" s="291"/>
      <c r="M65" s="86"/>
      <c r="N65" s="68"/>
      <c r="O65" s="68"/>
      <c r="P65" s="68"/>
      <c r="Q65" s="68"/>
      <c r="R65" s="68"/>
      <c r="S65" s="68"/>
      <c r="T65" s="68"/>
      <c r="U65" s="68"/>
      <c r="V65" s="68"/>
      <c r="W65" s="68"/>
      <c r="X65" s="68"/>
      <c r="Y65" s="68"/>
      <c r="Z65" s="68"/>
      <c r="AA65" s="68"/>
    </row>
    <row r="66" spans="1:27" s="67" customFormat="1" ht="31.5">
      <c r="A66" s="189"/>
      <c r="B66" s="116" t="s">
        <v>268</v>
      </c>
      <c r="C66" s="106">
        <v>20225214</v>
      </c>
      <c r="D66" s="78" t="s">
        <v>267</v>
      </c>
      <c r="E66" s="84"/>
      <c r="F66" s="84"/>
      <c r="G66" s="84"/>
      <c r="H66" s="84">
        <v>19295</v>
      </c>
      <c r="I66" s="99"/>
      <c r="J66" s="99"/>
      <c r="K66" s="99"/>
      <c r="L66" s="101"/>
      <c r="M66" s="86"/>
      <c r="N66" s="68"/>
      <c r="O66" s="68"/>
      <c r="P66" s="68"/>
      <c r="Q66" s="68"/>
      <c r="R66" s="68"/>
      <c r="S66" s="68"/>
      <c r="T66" s="68"/>
      <c r="U66" s="68"/>
      <c r="V66" s="68"/>
      <c r="W66" s="68"/>
      <c r="X66" s="68"/>
      <c r="Y66" s="68"/>
      <c r="Z66" s="68"/>
      <c r="AA66" s="68"/>
    </row>
    <row r="67" spans="1:27" s="67" customFormat="1" ht="31.5">
      <c r="A67" s="189"/>
      <c r="B67" s="116" t="s">
        <v>269</v>
      </c>
      <c r="C67" s="106">
        <v>20225215</v>
      </c>
      <c r="D67" s="78" t="s">
        <v>267</v>
      </c>
      <c r="E67" s="84"/>
      <c r="F67" s="84"/>
      <c r="G67" s="84"/>
      <c r="H67" s="84">
        <v>23061</v>
      </c>
      <c r="I67" s="99"/>
      <c r="J67" s="99"/>
      <c r="K67" s="99"/>
      <c r="L67" s="101"/>
      <c r="M67" s="86"/>
      <c r="N67" s="68"/>
      <c r="O67" s="68"/>
      <c r="P67" s="68"/>
      <c r="Q67" s="68"/>
      <c r="R67" s="68"/>
      <c r="S67" s="68"/>
      <c r="T67" s="68"/>
      <c r="U67" s="68"/>
      <c r="V67" s="68"/>
      <c r="W67" s="68"/>
      <c r="X67" s="68"/>
      <c r="Y67" s="68"/>
      <c r="Z67" s="68"/>
      <c r="AA67" s="68"/>
    </row>
    <row r="68" spans="1:27" s="67" customFormat="1" ht="31.5">
      <c r="A68" s="189"/>
      <c r="B68" s="116" t="s">
        <v>270</v>
      </c>
      <c r="C68" s="106">
        <v>20225217</v>
      </c>
      <c r="D68" s="78" t="s">
        <v>267</v>
      </c>
      <c r="E68" s="84"/>
      <c r="F68" s="84"/>
      <c r="G68" s="84"/>
      <c r="H68" s="84">
        <v>29830</v>
      </c>
      <c r="I68" s="99"/>
      <c r="J68" s="99"/>
      <c r="K68" s="99"/>
      <c r="L68" s="101"/>
      <c r="M68" s="86"/>
      <c r="N68" s="68"/>
      <c r="O68" s="68"/>
      <c r="P68" s="68"/>
      <c r="Q68" s="68"/>
      <c r="R68" s="68"/>
      <c r="S68" s="68"/>
      <c r="T68" s="68"/>
      <c r="U68" s="68"/>
      <c r="V68" s="68"/>
      <c r="W68" s="68"/>
      <c r="X68" s="68"/>
      <c r="Y68" s="68"/>
      <c r="Z68" s="68"/>
      <c r="AA68" s="68"/>
    </row>
    <row r="69" spans="1:27" s="67" customFormat="1" ht="31.5">
      <c r="A69" s="189"/>
      <c r="B69" s="116" t="s">
        <v>271</v>
      </c>
      <c r="C69" s="106">
        <v>20225221</v>
      </c>
      <c r="D69" s="78" t="s">
        <v>267</v>
      </c>
      <c r="E69" s="84"/>
      <c r="F69" s="84"/>
      <c r="G69" s="84"/>
      <c r="H69" s="84">
        <v>43788</v>
      </c>
      <c r="I69" s="99"/>
      <c r="J69" s="99"/>
      <c r="K69" s="99"/>
      <c r="L69" s="101"/>
      <c r="M69" s="86"/>
      <c r="N69" s="68"/>
      <c r="O69" s="68"/>
      <c r="P69" s="68"/>
      <c r="Q69" s="68"/>
      <c r="R69" s="68"/>
      <c r="S69" s="68"/>
      <c r="T69" s="68"/>
      <c r="U69" s="68"/>
      <c r="V69" s="68"/>
      <c r="W69" s="68"/>
      <c r="X69" s="68"/>
      <c r="Y69" s="68"/>
      <c r="Z69" s="68"/>
      <c r="AA69" s="68"/>
    </row>
    <row r="70" spans="1:27" s="67" customFormat="1" ht="31.5">
      <c r="A70" s="189"/>
      <c r="B70" s="116" t="s">
        <v>272</v>
      </c>
      <c r="C70" s="106">
        <v>20225223</v>
      </c>
      <c r="D70" s="78" t="s">
        <v>267</v>
      </c>
      <c r="E70" s="84"/>
      <c r="F70" s="84"/>
      <c r="G70" s="84"/>
      <c r="H70" s="84">
        <v>58176</v>
      </c>
      <c r="I70" s="99"/>
      <c r="J70" s="99"/>
      <c r="K70" s="99"/>
      <c r="L70" s="101"/>
      <c r="M70" s="86"/>
      <c r="N70" s="68"/>
      <c r="O70" s="68"/>
      <c r="P70" s="68"/>
      <c r="Q70" s="68"/>
      <c r="R70" s="68"/>
      <c r="S70" s="68"/>
      <c r="T70" s="68"/>
      <c r="U70" s="68"/>
      <c r="V70" s="68"/>
      <c r="W70" s="68"/>
      <c r="X70" s="68"/>
      <c r="Y70" s="68"/>
      <c r="Z70" s="68"/>
      <c r="AA70" s="68"/>
    </row>
    <row r="71" spans="1:28" s="76" customFormat="1" ht="18" customHeight="1">
      <c r="A71" s="104">
        <v>11</v>
      </c>
      <c r="B71" s="110" t="s">
        <v>141</v>
      </c>
      <c r="C71" s="111"/>
      <c r="D71" s="104"/>
      <c r="E71" s="98"/>
      <c r="F71" s="98"/>
      <c r="G71" s="98"/>
      <c r="H71" s="97"/>
      <c r="I71" s="98"/>
      <c r="J71" s="98"/>
      <c r="K71" s="98"/>
      <c r="L71" s="98"/>
      <c r="M71" s="109"/>
      <c r="N71" s="109"/>
      <c r="O71" s="77"/>
      <c r="P71" s="77"/>
      <c r="Q71" s="77"/>
      <c r="R71" s="77"/>
      <c r="S71" s="77"/>
      <c r="T71" s="77"/>
      <c r="U71" s="77"/>
      <c r="V71" s="77"/>
      <c r="W71" s="77"/>
      <c r="X71" s="77"/>
      <c r="Y71" s="77"/>
      <c r="Z71" s="77"/>
      <c r="AA71" s="77"/>
      <c r="AB71" s="77"/>
    </row>
    <row r="72" spans="1:28" ht="18" customHeight="1">
      <c r="A72" s="104"/>
      <c r="B72" s="117" t="s">
        <v>142</v>
      </c>
      <c r="C72" s="113"/>
      <c r="D72" s="78" t="s">
        <v>135</v>
      </c>
      <c r="E72" s="84">
        <v>4500000</v>
      </c>
      <c r="F72" s="84">
        <v>2900000</v>
      </c>
      <c r="G72" s="84">
        <v>2600000</v>
      </c>
      <c r="H72" s="84"/>
      <c r="I72" s="99">
        <v>4000000</v>
      </c>
      <c r="J72" s="99">
        <v>4500000</v>
      </c>
      <c r="K72" s="99">
        <v>4000000</v>
      </c>
      <c r="L72" s="99">
        <v>4000000</v>
      </c>
      <c r="M72" s="100"/>
      <c r="N72" s="100"/>
      <c r="O72" s="61"/>
      <c r="Q72" s="61"/>
      <c r="R72" s="61"/>
      <c r="S72" s="61">
        <v>3200000</v>
      </c>
      <c r="T72" s="61">
        <v>2600000</v>
      </c>
      <c r="U72" s="61"/>
      <c r="V72" s="61"/>
      <c r="W72" s="61">
        <v>2600000</v>
      </c>
      <c r="X72" s="61">
        <v>3000000</v>
      </c>
      <c r="Y72" s="61"/>
      <c r="Z72" s="61"/>
      <c r="AA72" s="61"/>
      <c r="AB72" s="61"/>
    </row>
    <row r="73" spans="1:28" ht="18" customHeight="1">
      <c r="A73" s="104"/>
      <c r="B73" s="117" t="s">
        <v>143</v>
      </c>
      <c r="C73" s="113"/>
      <c r="D73" s="78" t="s">
        <v>135</v>
      </c>
      <c r="E73" s="84">
        <v>3500000</v>
      </c>
      <c r="F73" s="84">
        <v>5000000</v>
      </c>
      <c r="G73" s="84">
        <v>3500000</v>
      </c>
      <c r="H73" s="84"/>
      <c r="I73" s="99">
        <v>5500000</v>
      </c>
      <c r="J73" s="99">
        <v>4100000</v>
      </c>
      <c r="K73" s="99">
        <v>4500000</v>
      </c>
      <c r="L73" s="99">
        <v>5000000</v>
      </c>
      <c r="M73" s="100"/>
      <c r="N73" s="100"/>
      <c r="O73" s="61"/>
      <c r="Q73" s="61"/>
      <c r="R73" s="61"/>
      <c r="S73" s="61">
        <v>3800000</v>
      </c>
      <c r="T73" s="61">
        <v>3000000</v>
      </c>
      <c r="U73" s="61"/>
      <c r="V73" s="61"/>
      <c r="W73" s="61"/>
      <c r="X73" s="61"/>
      <c r="Y73" s="61"/>
      <c r="Z73" s="61"/>
      <c r="AA73" s="61"/>
      <c r="AB73" s="61"/>
    </row>
    <row r="74" spans="1:28" ht="18" customHeight="1">
      <c r="A74" s="104"/>
      <c r="B74" s="117" t="s">
        <v>144</v>
      </c>
      <c r="C74" s="113"/>
      <c r="D74" s="78" t="s">
        <v>135</v>
      </c>
      <c r="E74" s="84">
        <v>14000000</v>
      </c>
      <c r="F74" s="84"/>
      <c r="G74" s="84"/>
      <c r="H74" s="84"/>
      <c r="I74" s="99">
        <v>10000000</v>
      </c>
      <c r="J74" s="99">
        <v>8110000</v>
      </c>
      <c r="K74" s="99">
        <v>6800000</v>
      </c>
      <c r="L74" s="99">
        <v>6000000</v>
      </c>
      <c r="M74" s="100"/>
      <c r="N74" s="100"/>
      <c r="O74" s="61"/>
      <c r="Q74" s="61"/>
      <c r="R74" s="61"/>
      <c r="S74" s="61"/>
      <c r="T74" s="61"/>
      <c r="U74" s="61"/>
      <c r="V74" s="61"/>
      <c r="W74" s="61">
        <v>8000000</v>
      </c>
      <c r="X74" s="61">
        <v>10000000</v>
      </c>
      <c r="Y74" s="61"/>
      <c r="Z74" s="61"/>
      <c r="AA74" s="61"/>
      <c r="AB74" s="61"/>
    </row>
    <row r="75" spans="1:28" ht="16.5" customHeight="1">
      <c r="A75" s="104"/>
      <c r="B75" s="131" t="s">
        <v>145</v>
      </c>
      <c r="C75" s="113"/>
      <c r="D75" s="78" t="s">
        <v>146</v>
      </c>
      <c r="E75" s="84"/>
      <c r="F75" s="84">
        <v>20000</v>
      </c>
      <c r="G75" s="84">
        <v>22000</v>
      </c>
      <c r="H75" s="84"/>
      <c r="I75" s="99"/>
      <c r="J75" s="99">
        <v>20000</v>
      </c>
      <c r="K75" s="99">
        <v>25000</v>
      </c>
      <c r="L75" s="99">
        <v>25000</v>
      </c>
      <c r="M75" s="100"/>
      <c r="N75" s="100"/>
      <c r="O75" s="61"/>
      <c r="Q75" s="61"/>
      <c r="R75" s="61"/>
      <c r="S75" s="61"/>
      <c r="T75" s="61"/>
      <c r="U75" s="61"/>
      <c r="V75" s="61"/>
      <c r="W75" s="61"/>
      <c r="X75" s="61"/>
      <c r="Y75" s="61"/>
      <c r="Z75" s="61"/>
      <c r="AA75" s="61"/>
      <c r="AB75" s="61"/>
    </row>
    <row r="76" spans="1:28" ht="16.5" customHeight="1">
      <c r="A76" s="104"/>
      <c r="B76" s="131" t="s">
        <v>147</v>
      </c>
      <c r="C76" s="113"/>
      <c r="D76" s="78" t="s">
        <v>146</v>
      </c>
      <c r="E76" s="84"/>
      <c r="F76" s="84">
        <v>25000</v>
      </c>
      <c r="G76" s="84">
        <v>30000</v>
      </c>
      <c r="H76" s="84"/>
      <c r="I76" s="99"/>
      <c r="J76" s="99">
        <v>25000</v>
      </c>
      <c r="K76" s="99">
        <v>30000</v>
      </c>
      <c r="L76" s="99">
        <v>30000</v>
      </c>
      <c r="M76" s="100"/>
      <c r="N76" s="100"/>
      <c r="O76" s="61"/>
      <c r="Q76" s="61"/>
      <c r="R76" s="61"/>
      <c r="S76" s="61"/>
      <c r="T76" s="61"/>
      <c r="U76" s="61"/>
      <c r="V76" s="61"/>
      <c r="W76" s="61"/>
      <c r="X76" s="61"/>
      <c r="Y76" s="61"/>
      <c r="Z76" s="61"/>
      <c r="AA76" s="61"/>
      <c r="AB76" s="61"/>
    </row>
    <row r="77" spans="1:28" ht="18" customHeight="1">
      <c r="A77" s="104"/>
      <c r="B77" s="117" t="s">
        <v>148</v>
      </c>
      <c r="C77" s="113"/>
      <c r="D77" s="78" t="s">
        <v>146</v>
      </c>
      <c r="E77" s="84"/>
      <c r="F77" s="84">
        <v>30000</v>
      </c>
      <c r="G77" s="84">
        <v>20000</v>
      </c>
      <c r="H77" s="84"/>
      <c r="I77" s="99">
        <v>40000</v>
      </c>
      <c r="J77" s="84"/>
      <c r="K77" s="84"/>
      <c r="L77" s="99"/>
      <c r="M77" s="100"/>
      <c r="N77" s="100"/>
      <c r="O77" s="61"/>
      <c r="Q77" s="61"/>
      <c r="R77" s="61"/>
      <c r="S77" s="61"/>
      <c r="T77" s="61"/>
      <c r="U77" s="61"/>
      <c r="V77" s="61"/>
      <c r="W77" s="61"/>
      <c r="X77" s="61"/>
      <c r="Y77" s="61"/>
      <c r="Z77" s="61"/>
      <c r="AA77" s="61"/>
      <c r="AB77" s="61"/>
    </row>
    <row r="78" spans="1:28" ht="24" customHeight="1">
      <c r="A78" s="104"/>
      <c r="B78" s="110" t="s">
        <v>149</v>
      </c>
      <c r="C78" s="117"/>
      <c r="D78" s="117"/>
      <c r="E78" s="117"/>
      <c r="F78" s="117"/>
      <c r="G78" s="117"/>
      <c r="H78" s="117"/>
      <c r="I78" s="117"/>
      <c r="J78" s="117"/>
      <c r="K78" s="117"/>
      <c r="L78" s="117"/>
      <c r="M78" s="100"/>
      <c r="N78" s="100"/>
      <c r="O78" s="61"/>
      <c r="Q78" s="61"/>
      <c r="R78" s="61"/>
      <c r="S78" s="61"/>
      <c r="T78" s="61"/>
      <c r="U78" s="61"/>
      <c r="V78" s="61"/>
      <c r="W78" s="61"/>
      <c r="X78" s="61"/>
      <c r="Y78" s="61"/>
      <c r="Z78" s="61"/>
      <c r="AA78" s="61"/>
      <c r="AB78" s="61"/>
    </row>
    <row r="79" spans="1:28" ht="33" customHeight="1">
      <c r="A79" s="78"/>
      <c r="B79" s="399" t="s">
        <v>150</v>
      </c>
      <c r="C79" s="399"/>
      <c r="D79" s="399"/>
      <c r="E79" s="399"/>
      <c r="F79" s="399"/>
      <c r="G79" s="399"/>
      <c r="H79" s="399"/>
      <c r="I79" s="399"/>
      <c r="J79" s="399"/>
      <c r="K79" s="399"/>
      <c r="L79" s="399"/>
      <c r="M79" s="100"/>
      <c r="N79" s="100"/>
      <c r="O79" s="61"/>
      <c r="Q79" s="61"/>
      <c r="R79" s="61"/>
      <c r="S79" s="61"/>
      <c r="T79" s="61"/>
      <c r="U79" s="61"/>
      <c r="V79" s="61"/>
      <c r="W79" s="61"/>
      <c r="X79" s="61"/>
      <c r="Y79" s="61"/>
      <c r="Z79" s="61"/>
      <c r="AA79" s="61"/>
      <c r="AB79" s="61"/>
    </row>
    <row r="80" spans="1:28" ht="19.5" customHeight="1">
      <c r="A80" s="78"/>
      <c r="B80" s="110" t="s">
        <v>151</v>
      </c>
      <c r="C80" s="113"/>
      <c r="D80" s="78"/>
      <c r="E80" s="84"/>
      <c r="F80" s="84"/>
      <c r="G80" s="84"/>
      <c r="H80" s="84"/>
      <c r="I80" s="99"/>
      <c r="J80" s="99"/>
      <c r="K80" s="99"/>
      <c r="L80" s="99"/>
      <c r="M80" s="100"/>
      <c r="N80" s="100"/>
      <c r="O80" s="124"/>
      <c r="Q80" s="61"/>
      <c r="R80" s="61"/>
      <c r="S80" s="61"/>
      <c r="T80" s="61"/>
      <c r="U80" s="61"/>
      <c r="V80" s="61"/>
      <c r="W80" s="61"/>
      <c r="X80" s="61"/>
      <c r="Y80" s="61"/>
      <c r="Z80" s="61"/>
      <c r="AA80" s="61"/>
      <c r="AB80" s="61"/>
    </row>
    <row r="81" spans="1:28" ht="19.5" customHeight="1">
      <c r="A81" s="78"/>
      <c r="B81" s="117" t="s">
        <v>152</v>
      </c>
      <c r="C81" s="113" t="s">
        <v>153</v>
      </c>
      <c r="D81" s="78" t="s">
        <v>140</v>
      </c>
      <c r="E81" s="84">
        <v>950000</v>
      </c>
      <c r="F81" s="84">
        <v>950000</v>
      </c>
      <c r="G81" s="84">
        <v>940000</v>
      </c>
      <c r="H81" s="84"/>
      <c r="I81" s="99"/>
      <c r="J81" s="99">
        <v>900000</v>
      </c>
      <c r="K81" s="99"/>
      <c r="L81" s="99"/>
      <c r="M81" s="84">
        <v>870000</v>
      </c>
      <c r="N81" s="100">
        <f>+M81*1.1</f>
        <v>957000.0000000001</v>
      </c>
      <c r="O81" s="124"/>
      <c r="Q81" s="61"/>
      <c r="R81" s="61"/>
      <c r="S81" s="61"/>
      <c r="T81" s="61"/>
      <c r="U81" s="61"/>
      <c r="V81" s="61"/>
      <c r="W81" s="61"/>
      <c r="X81" s="61"/>
      <c r="Y81" s="61"/>
      <c r="Z81" s="61"/>
      <c r="AA81" s="61"/>
      <c r="AB81" s="61"/>
    </row>
    <row r="82" spans="1:28" ht="19.5" customHeight="1">
      <c r="A82" s="78"/>
      <c r="B82" s="117" t="s">
        <v>154</v>
      </c>
      <c r="C82" s="113" t="s">
        <v>153</v>
      </c>
      <c r="D82" s="78" t="s">
        <v>140</v>
      </c>
      <c r="E82" s="84">
        <v>950000</v>
      </c>
      <c r="F82" s="84">
        <v>950000</v>
      </c>
      <c r="G82" s="84">
        <v>920000</v>
      </c>
      <c r="H82" s="84"/>
      <c r="I82" s="99"/>
      <c r="J82" s="99">
        <v>900000</v>
      </c>
      <c r="K82" s="99"/>
      <c r="L82" s="99"/>
      <c r="M82" s="84">
        <v>870000</v>
      </c>
      <c r="N82" s="100">
        <f aca="true" t="shared" si="0" ref="N82:N94">+M82*1.1</f>
        <v>957000.0000000001</v>
      </c>
      <c r="O82" s="124"/>
      <c r="Q82" s="61"/>
      <c r="R82" s="61"/>
      <c r="S82" s="61"/>
      <c r="T82" s="61"/>
      <c r="U82" s="61"/>
      <c r="V82" s="61"/>
      <c r="W82" s="61"/>
      <c r="X82" s="61"/>
      <c r="Y82" s="61"/>
      <c r="Z82" s="61"/>
      <c r="AA82" s="61"/>
      <c r="AB82" s="61"/>
    </row>
    <row r="83" spans="1:28" ht="21.75" customHeight="1">
      <c r="A83" s="78"/>
      <c r="B83" s="131" t="s">
        <v>155</v>
      </c>
      <c r="C83" s="113" t="s">
        <v>153</v>
      </c>
      <c r="D83" s="78" t="s">
        <v>140</v>
      </c>
      <c r="E83" s="84">
        <v>920000</v>
      </c>
      <c r="F83" s="84">
        <v>800000</v>
      </c>
      <c r="G83" s="84">
        <v>820000</v>
      </c>
      <c r="H83" s="84"/>
      <c r="I83" s="99"/>
      <c r="J83" s="99">
        <v>940000</v>
      </c>
      <c r="K83" s="99"/>
      <c r="L83" s="99"/>
      <c r="M83" s="84">
        <v>700000</v>
      </c>
      <c r="N83" s="100">
        <f t="shared" si="0"/>
        <v>770000.0000000001</v>
      </c>
      <c r="O83" s="124"/>
      <c r="Q83" s="61"/>
      <c r="R83" s="61"/>
      <c r="S83" s="61"/>
      <c r="T83" s="61"/>
      <c r="U83" s="61"/>
      <c r="V83" s="61"/>
      <c r="W83" s="61"/>
      <c r="X83" s="61"/>
      <c r="Y83" s="61"/>
      <c r="Z83" s="61"/>
      <c r="AA83" s="61"/>
      <c r="AB83" s="61"/>
    </row>
    <row r="84" spans="1:28" ht="21.75" customHeight="1">
      <c r="A84" s="78"/>
      <c r="B84" s="131" t="s">
        <v>156</v>
      </c>
      <c r="C84" s="113" t="s">
        <v>153</v>
      </c>
      <c r="D84" s="78" t="s">
        <v>140</v>
      </c>
      <c r="E84" s="84">
        <v>750000</v>
      </c>
      <c r="F84" s="84">
        <v>770000</v>
      </c>
      <c r="G84" s="84">
        <v>660000</v>
      </c>
      <c r="H84" s="99"/>
      <c r="I84" s="99"/>
      <c r="J84" s="99">
        <v>940000</v>
      </c>
      <c r="K84" s="99"/>
      <c r="L84" s="99"/>
      <c r="M84" s="84">
        <v>700000</v>
      </c>
      <c r="N84" s="100">
        <f t="shared" si="0"/>
        <v>770000.0000000001</v>
      </c>
      <c r="O84" s="124"/>
      <c r="Q84" s="61"/>
      <c r="R84" s="61"/>
      <c r="S84" s="61"/>
      <c r="T84" s="61"/>
      <c r="U84" s="61"/>
      <c r="V84" s="61"/>
      <c r="W84" s="61"/>
      <c r="X84" s="61"/>
      <c r="Y84" s="61"/>
      <c r="Z84" s="61"/>
      <c r="AA84" s="61"/>
      <c r="AB84" s="61"/>
    </row>
    <row r="85" spans="1:28" ht="19.5" customHeight="1">
      <c r="A85" s="78"/>
      <c r="B85" s="110" t="s">
        <v>157</v>
      </c>
      <c r="C85" s="113"/>
      <c r="D85" s="78"/>
      <c r="E85" s="84"/>
      <c r="F85" s="84"/>
      <c r="G85" s="84"/>
      <c r="H85" s="84"/>
      <c r="I85" s="99"/>
      <c r="J85" s="99"/>
      <c r="K85" s="99"/>
      <c r="L85" s="99"/>
      <c r="M85" s="84"/>
      <c r="N85" s="100">
        <f t="shared" si="0"/>
        <v>0</v>
      </c>
      <c r="O85" s="124"/>
      <c r="Q85" s="61"/>
      <c r="R85" s="61"/>
      <c r="S85" s="61"/>
      <c r="T85" s="61"/>
      <c r="U85" s="61"/>
      <c r="V85" s="61"/>
      <c r="W85" s="61"/>
      <c r="X85" s="61"/>
      <c r="Y85" s="61"/>
      <c r="Z85" s="61"/>
      <c r="AA85" s="61"/>
      <c r="AB85" s="61"/>
    </row>
    <row r="86" spans="1:28" ht="19.5" customHeight="1">
      <c r="A86" s="175"/>
      <c r="B86" s="184" t="s">
        <v>152</v>
      </c>
      <c r="C86" s="182" t="s">
        <v>153</v>
      </c>
      <c r="D86" s="175" t="s">
        <v>140</v>
      </c>
      <c r="E86" s="176">
        <v>750000</v>
      </c>
      <c r="F86" s="176">
        <v>710000</v>
      </c>
      <c r="G86" s="176">
        <v>600000</v>
      </c>
      <c r="H86" s="176"/>
      <c r="I86" s="177"/>
      <c r="J86" s="177"/>
      <c r="K86" s="177"/>
      <c r="L86" s="177"/>
      <c r="M86" s="176">
        <v>650000</v>
      </c>
      <c r="N86" s="100">
        <f t="shared" si="0"/>
        <v>715000</v>
      </c>
      <c r="O86" s="124"/>
      <c r="Q86" s="61"/>
      <c r="R86" s="61"/>
      <c r="S86" s="61"/>
      <c r="T86" s="61"/>
      <c r="U86" s="61"/>
      <c r="V86" s="61"/>
      <c r="W86" s="61"/>
      <c r="X86" s="61"/>
      <c r="Y86" s="61"/>
      <c r="Z86" s="61"/>
      <c r="AA86" s="61"/>
      <c r="AB86" s="61"/>
    </row>
    <row r="87" spans="1:28" ht="19.5" customHeight="1">
      <c r="A87" s="179"/>
      <c r="B87" s="185" t="s">
        <v>154</v>
      </c>
      <c r="C87" s="183" t="s">
        <v>153</v>
      </c>
      <c r="D87" s="179" t="s">
        <v>140</v>
      </c>
      <c r="E87" s="180">
        <v>750000</v>
      </c>
      <c r="F87" s="180">
        <v>710000</v>
      </c>
      <c r="G87" s="180">
        <v>600000</v>
      </c>
      <c r="H87" s="180"/>
      <c r="I87" s="181"/>
      <c r="J87" s="181"/>
      <c r="K87" s="181"/>
      <c r="L87" s="181"/>
      <c r="M87" s="180">
        <v>650000</v>
      </c>
      <c r="N87" s="100">
        <f t="shared" si="0"/>
        <v>715000</v>
      </c>
      <c r="O87" s="124"/>
      <c r="Q87" s="61"/>
      <c r="R87" s="61"/>
      <c r="S87" s="61"/>
      <c r="T87" s="61"/>
      <c r="U87" s="61"/>
      <c r="V87" s="61"/>
      <c r="W87" s="61"/>
      <c r="X87" s="61"/>
      <c r="Y87" s="61"/>
      <c r="Z87" s="61"/>
      <c r="AA87" s="61"/>
      <c r="AB87" s="61"/>
    </row>
    <row r="88" spans="1:28" ht="20.25" customHeight="1">
      <c r="A88" s="78"/>
      <c r="B88" s="131" t="s">
        <v>155</v>
      </c>
      <c r="C88" s="113" t="s">
        <v>153</v>
      </c>
      <c r="D88" s="78" t="s">
        <v>140</v>
      </c>
      <c r="E88" s="84">
        <v>740000</v>
      </c>
      <c r="F88" s="84">
        <v>660000</v>
      </c>
      <c r="G88" s="84">
        <v>580000</v>
      </c>
      <c r="H88" s="84"/>
      <c r="I88" s="99"/>
      <c r="J88" s="99"/>
      <c r="K88" s="99"/>
      <c r="L88" s="99"/>
      <c r="M88" s="84">
        <v>600000</v>
      </c>
      <c r="N88" s="100">
        <f t="shared" si="0"/>
        <v>660000</v>
      </c>
      <c r="O88" s="124"/>
      <c r="Q88" s="61"/>
      <c r="R88" s="61"/>
      <c r="S88" s="61"/>
      <c r="T88" s="61"/>
      <c r="U88" s="61"/>
      <c r="V88" s="61"/>
      <c r="W88" s="61"/>
      <c r="X88" s="61"/>
      <c r="Y88" s="61"/>
      <c r="Z88" s="61"/>
      <c r="AA88" s="61"/>
      <c r="AB88" s="61"/>
    </row>
    <row r="89" spans="1:28" ht="21.75" customHeight="1">
      <c r="A89" s="78"/>
      <c r="B89" s="131" t="s">
        <v>156</v>
      </c>
      <c r="C89" s="113" t="s">
        <v>153</v>
      </c>
      <c r="D89" s="78" t="s">
        <v>140</v>
      </c>
      <c r="E89" s="84">
        <v>740000</v>
      </c>
      <c r="F89" s="84">
        <v>660000</v>
      </c>
      <c r="G89" s="84">
        <v>580000</v>
      </c>
      <c r="H89" s="84"/>
      <c r="I89" s="99"/>
      <c r="J89" s="99"/>
      <c r="K89" s="99"/>
      <c r="L89" s="99"/>
      <c r="M89" s="84">
        <v>600000</v>
      </c>
      <c r="N89" s="100">
        <f t="shared" si="0"/>
        <v>660000</v>
      </c>
      <c r="O89" s="124"/>
      <c r="Q89" s="61"/>
      <c r="R89" s="61"/>
      <c r="S89" s="61"/>
      <c r="T89" s="61"/>
      <c r="U89" s="61"/>
      <c r="V89" s="61"/>
      <c r="W89" s="61"/>
      <c r="X89" s="61"/>
      <c r="Y89" s="61"/>
      <c r="Z89" s="61"/>
      <c r="AA89" s="61"/>
      <c r="AB89" s="61"/>
    </row>
    <row r="90" spans="1:28" ht="19.5" customHeight="1">
      <c r="A90" s="78"/>
      <c r="B90" s="110" t="s">
        <v>202</v>
      </c>
      <c r="C90" s="113"/>
      <c r="D90" s="78"/>
      <c r="E90" s="84"/>
      <c r="F90" s="84"/>
      <c r="G90" s="84"/>
      <c r="H90" s="84"/>
      <c r="I90" s="99"/>
      <c r="J90" s="99"/>
      <c r="K90" s="99"/>
      <c r="L90" s="99"/>
      <c r="M90" s="84"/>
      <c r="N90" s="100">
        <f t="shared" si="0"/>
        <v>0</v>
      </c>
      <c r="O90" s="124"/>
      <c r="Q90" s="61"/>
      <c r="R90" s="61"/>
      <c r="S90" s="61"/>
      <c r="T90" s="61"/>
      <c r="U90" s="61"/>
      <c r="V90" s="61"/>
      <c r="W90" s="61"/>
      <c r="X90" s="61"/>
      <c r="Y90" s="61"/>
      <c r="Z90" s="61"/>
      <c r="AA90" s="61"/>
      <c r="AB90" s="61"/>
    </row>
    <row r="91" spans="1:28" ht="20.25" customHeight="1">
      <c r="A91" s="78"/>
      <c r="B91" s="131" t="s">
        <v>158</v>
      </c>
      <c r="C91" s="113" t="s">
        <v>97</v>
      </c>
      <c r="D91" s="78" t="s">
        <v>159</v>
      </c>
      <c r="E91" s="84">
        <v>450000</v>
      </c>
      <c r="F91" s="84">
        <v>320000</v>
      </c>
      <c r="G91" s="84">
        <v>400000</v>
      </c>
      <c r="H91" s="84"/>
      <c r="I91" s="99">
        <v>600000</v>
      </c>
      <c r="J91" s="99">
        <v>400000</v>
      </c>
      <c r="K91" s="99"/>
      <c r="L91" s="99"/>
      <c r="M91" s="84">
        <v>290000</v>
      </c>
      <c r="N91" s="100">
        <f t="shared" si="0"/>
        <v>319000</v>
      </c>
      <c r="O91" s="124"/>
      <c r="Q91" s="61"/>
      <c r="R91" s="61"/>
      <c r="S91" s="61"/>
      <c r="T91" s="61"/>
      <c r="U91" s="61"/>
      <c r="V91" s="61"/>
      <c r="W91" s="61"/>
      <c r="X91" s="61"/>
      <c r="Y91" s="61"/>
      <c r="Z91" s="61"/>
      <c r="AA91" s="61"/>
      <c r="AB91" s="61"/>
    </row>
    <row r="92" spans="1:28" ht="20.25" customHeight="1">
      <c r="A92" s="78"/>
      <c r="B92" s="131" t="s">
        <v>160</v>
      </c>
      <c r="C92" s="113" t="s">
        <v>98</v>
      </c>
      <c r="D92" s="78" t="s">
        <v>159</v>
      </c>
      <c r="E92" s="84">
        <v>380000</v>
      </c>
      <c r="F92" s="84">
        <v>250000</v>
      </c>
      <c r="G92" s="84">
        <v>300000</v>
      </c>
      <c r="H92" s="84"/>
      <c r="I92" s="99">
        <v>500000</v>
      </c>
      <c r="J92" s="99">
        <v>300000</v>
      </c>
      <c r="K92" s="99"/>
      <c r="L92" s="99"/>
      <c r="M92" s="84">
        <v>210000</v>
      </c>
      <c r="N92" s="100">
        <f t="shared" si="0"/>
        <v>231000.00000000003</v>
      </c>
      <c r="O92" s="124"/>
      <c r="Q92" s="61"/>
      <c r="R92" s="61"/>
      <c r="S92" s="61"/>
      <c r="T92" s="61"/>
      <c r="U92" s="61"/>
      <c r="V92" s="61"/>
      <c r="W92" s="61"/>
      <c r="X92" s="61"/>
      <c r="Y92" s="61"/>
      <c r="Z92" s="61"/>
      <c r="AA92" s="61"/>
      <c r="AB92" s="61"/>
    </row>
    <row r="93" spans="1:28" ht="20.25" customHeight="1">
      <c r="A93" s="78"/>
      <c r="B93" s="131" t="s">
        <v>161</v>
      </c>
      <c r="C93" s="113" t="s">
        <v>97</v>
      </c>
      <c r="D93" s="78" t="s">
        <v>159</v>
      </c>
      <c r="E93" s="84">
        <v>400000</v>
      </c>
      <c r="F93" s="84">
        <v>320000</v>
      </c>
      <c r="G93" s="84">
        <v>320000</v>
      </c>
      <c r="H93" s="84"/>
      <c r="I93" s="99">
        <v>350000</v>
      </c>
      <c r="J93" s="99"/>
      <c r="K93" s="99"/>
      <c r="L93" s="99"/>
      <c r="M93" s="84">
        <v>290000</v>
      </c>
      <c r="N93" s="100">
        <f t="shared" si="0"/>
        <v>319000</v>
      </c>
      <c r="O93" s="124"/>
      <c r="Q93" s="61"/>
      <c r="R93" s="61"/>
      <c r="S93" s="61"/>
      <c r="T93" s="61"/>
      <c r="U93" s="61"/>
      <c r="V93" s="61"/>
      <c r="W93" s="61"/>
      <c r="X93" s="61"/>
      <c r="Y93" s="61"/>
      <c r="Z93" s="61"/>
      <c r="AA93" s="61"/>
      <c r="AB93" s="61"/>
    </row>
    <row r="94" spans="1:28" ht="20.25" customHeight="1">
      <c r="A94" s="78"/>
      <c r="B94" s="131" t="s">
        <v>162</v>
      </c>
      <c r="C94" s="113" t="s">
        <v>98</v>
      </c>
      <c r="D94" s="78" t="s">
        <v>159</v>
      </c>
      <c r="E94" s="84">
        <v>350000</v>
      </c>
      <c r="F94" s="84">
        <v>250000</v>
      </c>
      <c r="G94" s="84">
        <v>300000</v>
      </c>
      <c r="H94" s="84"/>
      <c r="I94" s="99">
        <v>300000</v>
      </c>
      <c r="J94" s="99"/>
      <c r="K94" s="99"/>
      <c r="L94" s="99"/>
      <c r="M94" s="84">
        <v>210000</v>
      </c>
      <c r="N94" s="100">
        <f t="shared" si="0"/>
        <v>231000.00000000003</v>
      </c>
      <c r="O94" s="61"/>
      <c r="Q94" s="61"/>
      <c r="R94" s="61"/>
      <c r="S94" s="61"/>
      <c r="T94" s="61"/>
      <c r="U94" s="61"/>
      <c r="V94" s="61"/>
      <c r="W94" s="61"/>
      <c r="X94" s="61"/>
      <c r="Y94" s="61"/>
      <c r="Z94" s="61"/>
      <c r="AA94" s="61"/>
      <c r="AB94" s="61"/>
    </row>
    <row r="95" spans="1:27" ht="22.5" customHeight="1">
      <c r="A95" s="104">
        <v>12</v>
      </c>
      <c r="B95" s="110" t="s">
        <v>274</v>
      </c>
      <c r="C95" s="111"/>
      <c r="D95" s="78"/>
      <c r="E95" s="84"/>
      <c r="F95" s="84"/>
      <c r="G95" s="84"/>
      <c r="H95" s="84"/>
      <c r="I95" s="99"/>
      <c r="J95" s="99"/>
      <c r="K95" s="99"/>
      <c r="L95" s="99"/>
      <c r="M95" s="100"/>
      <c r="N95" s="61"/>
      <c r="O95" s="61"/>
      <c r="Q95" s="61"/>
      <c r="R95" s="61"/>
      <c r="S95" s="61"/>
      <c r="T95" s="61"/>
      <c r="U95" s="61"/>
      <c r="V95" s="61"/>
      <c r="W95" s="61"/>
      <c r="X95" s="61"/>
      <c r="Y95" s="61"/>
      <c r="Z95" s="61"/>
      <c r="AA95" s="61"/>
    </row>
    <row r="96" spans="1:27" ht="31.5" customHeight="1">
      <c r="A96" s="104" t="s">
        <v>12</v>
      </c>
      <c r="B96" s="110" t="s">
        <v>275</v>
      </c>
      <c r="C96" s="113"/>
      <c r="D96" s="78"/>
      <c r="E96" s="84"/>
      <c r="F96" s="84"/>
      <c r="G96" s="84"/>
      <c r="H96" s="125"/>
      <c r="I96" s="99"/>
      <c r="J96" s="99"/>
      <c r="K96" s="99"/>
      <c r="L96" s="99"/>
      <c r="M96" s="100"/>
      <c r="N96" s="124"/>
      <c r="O96" s="61"/>
      <c r="Q96" s="61"/>
      <c r="R96" s="61"/>
      <c r="S96" s="61"/>
      <c r="T96" s="61"/>
      <c r="U96" s="61"/>
      <c r="V96" s="61"/>
      <c r="W96" s="61"/>
      <c r="X96" s="61"/>
      <c r="Y96" s="61"/>
      <c r="Z96" s="61"/>
      <c r="AA96" s="61"/>
    </row>
    <row r="97" spans="1:27" ht="19.5" customHeight="1">
      <c r="A97" s="104"/>
      <c r="B97" s="117" t="s">
        <v>276</v>
      </c>
      <c r="C97" s="113"/>
      <c r="D97" s="78" t="s">
        <v>267</v>
      </c>
      <c r="E97" s="84">
        <v>36667</v>
      </c>
      <c r="F97" s="84"/>
      <c r="G97" s="84">
        <v>33000</v>
      </c>
      <c r="H97" s="125">
        <f>40467</f>
        <v>40467</v>
      </c>
      <c r="I97" s="99"/>
      <c r="J97" s="99"/>
      <c r="K97" s="99"/>
      <c r="L97" s="99"/>
      <c r="M97" s="100"/>
      <c r="N97" s="124"/>
      <c r="O97" s="61"/>
      <c r="Q97" s="61"/>
      <c r="R97" s="61"/>
      <c r="S97" s="61"/>
      <c r="T97" s="61"/>
      <c r="U97" s="61"/>
      <c r="V97" s="61"/>
      <c r="W97" s="61"/>
      <c r="X97" s="61"/>
      <c r="Y97" s="61"/>
      <c r="Z97" s="61"/>
      <c r="AA97" s="61"/>
    </row>
    <row r="98" spans="1:27" ht="19.5" customHeight="1">
      <c r="A98" s="104"/>
      <c r="B98" s="117" t="s">
        <v>277</v>
      </c>
      <c r="C98" s="113"/>
      <c r="D98" s="78" t="s">
        <v>267</v>
      </c>
      <c r="E98" s="84">
        <v>46667</v>
      </c>
      <c r="F98" s="84"/>
      <c r="G98" s="84">
        <v>44000</v>
      </c>
      <c r="H98" s="125">
        <f>54762</f>
        <v>54762</v>
      </c>
      <c r="I98" s="99"/>
      <c r="J98" s="99"/>
      <c r="K98" s="99"/>
      <c r="L98" s="99"/>
      <c r="M98" s="100"/>
      <c r="N98" s="124"/>
      <c r="O98" s="61"/>
      <c r="Q98" s="61"/>
      <c r="R98" s="61"/>
      <c r="S98" s="61"/>
      <c r="T98" s="61"/>
      <c r="U98" s="61"/>
      <c r="V98" s="61"/>
      <c r="W98" s="61"/>
      <c r="X98" s="61"/>
      <c r="Y98" s="61"/>
      <c r="Z98" s="61"/>
      <c r="AA98" s="61"/>
    </row>
    <row r="99" spans="1:27" ht="19.5" customHeight="1">
      <c r="A99" s="104"/>
      <c r="B99" s="117" t="s">
        <v>278</v>
      </c>
      <c r="C99" s="113"/>
      <c r="D99" s="78" t="s">
        <v>267</v>
      </c>
      <c r="E99" s="84">
        <v>56667</v>
      </c>
      <c r="F99" s="84"/>
      <c r="G99" s="84">
        <v>60000</v>
      </c>
      <c r="H99" s="125">
        <f>75000</f>
        <v>75000</v>
      </c>
      <c r="I99" s="99"/>
      <c r="J99" s="99"/>
      <c r="K99" s="99"/>
      <c r="L99" s="99"/>
      <c r="M99" s="100"/>
      <c r="N99" s="124"/>
      <c r="O99" s="61"/>
      <c r="Q99" s="61"/>
      <c r="R99" s="61"/>
      <c r="S99" s="61"/>
      <c r="T99" s="61"/>
      <c r="U99" s="61"/>
      <c r="V99" s="61"/>
      <c r="W99" s="61"/>
      <c r="X99" s="61"/>
      <c r="Y99" s="61"/>
      <c r="Z99" s="61"/>
      <c r="AA99" s="61"/>
    </row>
    <row r="100" spans="1:27" ht="19.5" customHeight="1">
      <c r="A100" s="104"/>
      <c r="B100" s="117" t="s">
        <v>279</v>
      </c>
      <c r="C100" s="113"/>
      <c r="D100" s="78" t="s">
        <v>267</v>
      </c>
      <c r="E100" s="84">
        <v>76667</v>
      </c>
      <c r="F100" s="84"/>
      <c r="G100" s="84">
        <v>75000</v>
      </c>
      <c r="H100" s="125">
        <f>95238</f>
        <v>95238</v>
      </c>
      <c r="I100" s="99"/>
      <c r="J100" s="99"/>
      <c r="K100" s="99"/>
      <c r="L100" s="99"/>
      <c r="M100" s="100"/>
      <c r="N100" s="124"/>
      <c r="O100" s="61"/>
      <c r="Q100" s="61"/>
      <c r="R100" s="61"/>
      <c r="S100" s="61"/>
      <c r="T100" s="61"/>
      <c r="U100" s="61"/>
      <c r="V100" s="61"/>
      <c r="W100" s="61"/>
      <c r="X100" s="61"/>
      <c r="Y100" s="61"/>
      <c r="Z100" s="61"/>
      <c r="AA100" s="61"/>
    </row>
    <row r="101" spans="1:27" ht="19.5" customHeight="1">
      <c r="A101" s="104"/>
      <c r="B101" s="117" t="s">
        <v>280</v>
      </c>
      <c r="C101" s="113"/>
      <c r="D101" s="78" t="s">
        <v>267</v>
      </c>
      <c r="E101" s="84"/>
      <c r="F101" s="84"/>
      <c r="G101" s="84">
        <v>90000</v>
      </c>
      <c r="H101" s="125">
        <f>117857</f>
        <v>117857</v>
      </c>
      <c r="I101" s="99"/>
      <c r="J101" s="99"/>
      <c r="K101" s="99"/>
      <c r="L101" s="99"/>
      <c r="M101" s="100"/>
      <c r="N101" s="124"/>
      <c r="O101" s="61"/>
      <c r="Q101" s="61"/>
      <c r="R101" s="61"/>
      <c r="S101" s="61"/>
      <c r="T101" s="61"/>
      <c r="U101" s="61"/>
      <c r="V101" s="61"/>
      <c r="W101" s="61"/>
      <c r="X101" s="61"/>
      <c r="Y101" s="61"/>
      <c r="Z101" s="61"/>
      <c r="AA101" s="61"/>
    </row>
    <row r="102" spans="1:27" ht="24.75" customHeight="1">
      <c r="A102" s="104"/>
      <c r="B102" s="117" t="s">
        <v>281</v>
      </c>
      <c r="C102" s="113"/>
      <c r="D102" s="78" t="s">
        <v>267</v>
      </c>
      <c r="E102" s="84"/>
      <c r="F102" s="84"/>
      <c r="G102" s="84">
        <v>120000</v>
      </c>
      <c r="H102" s="84">
        <f>153571</f>
        <v>153571</v>
      </c>
      <c r="I102" s="99"/>
      <c r="J102" s="99"/>
      <c r="K102" s="99"/>
      <c r="L102" s="99"/>
      <c r="M102" s="100"/>
      <c r="N102" s="61"/>
      <c r="O102" s="61"/>
      <c r="Q102" s="61"/>
      <c r="R102" s="61"/>
      <c r="S102" s="61"/>
      <c r="T102" s="61"/>
      <c r="U102" s="61"/>
      <c r="V102" s="61"/>
      <c r="W102" s="61"/>
      <c r="X102" s="61"/>
      <c r="Y102" s="61"/>
      <c r="Z102" s="61"/>
      <c r="AA102" s="61"/>
    </row>
    <row r="103" spans="1:27" s="67" customFormat="1" ht="45.75" customHeight="1">
      <c r="A103" s="104" t="s">
        <v>13</v>
      </c>
      <c r="B103" s="110" t="s">
        <v>282</v>
      </c>
      <c r="C103" s="113" t="s">
        <v>283</v>
      </c>
      <c r="D103" s="122"/>
      <c r="E103" s="84"/>
      <c r="F103" s="84"/>
      <c r="G103" s="84"/>
      <c r="H103" s="58"/>
      <c r="I103" s="99"/>
      <c r="J103" s="99"/>
      <c r="K103" s="99"/>
      <c r="L103" s="101"/>
      <c r="M103" s="86"/>
      <c r="N103" s="68"/>
      <c r="O103" s="68"/>
      <c r="P103" s="68"/>
      <c r="Q103" s="68"/>
      <c r="R103" s="68"/>
      <c r="S103" s="68"/>
      <c r="T103" s="68"/>
      <c r="U103" s="68"/>
      <c r="V103" s="68"/>
      <c r="W103" s="68"/>
      <c r="X103" s="68"/>
      <c r="Y103" s="68"/>
      <c r="Z103" s="68"/>
      <c r="AA103" s="68"/>
    </row>
    <row r="104" spans="1:27" s="67" customFormat="1" ht="20.25" customHeight="1">
      <c r="A104" s="189"/>
      <c r="B104" s="126" t="s">
        <v>284</v>
      </c>
      <c r="C104" s="111"/>
      <c r="D104" s="78"/>
      <c r="E104" s="84"/>
      <c r="F104" s="84"/>
      <c r="G104" s="84"/>
      <c r="H104" s="58"/>
      <c r="I104" s="99"/>
      <c r="J104" s="99"/>
      <c r="K104" s="99"/>
      <c r="L104" s="101"/>
      <c r="M104" s="86"/>
      <c r="N104" s="401"/>
      <c r="O104" s="68"/>
      <c r="P104" s="68"/>
      <c r="Q104" s="68"/>
      <c r="R104" s="68"/>
      <c r="S104" s="68"/>
      <c r="T104" s="68"/>
      <c r="U104" s="68"/>
      <c r="V104" s="68"/>
      <c r="W104" s="68"/>
      <c r="X104" s="68"/>
      <c r="Y104" s="68"/>
      <c r="Z104" s="68"/>
      <c r="AA104" s="68"/>
    </row>
    <row r="105" spans="1:27" s="67" customFormat="1" ht="20.25" customHeight="1">
      <c r="A105" s="189"/>
      <c r="B105" s="117" t="s">
        <v>285</v>
      </c>
      <c r="C105" s="113" t="s">
        <v>286</v>
      </c>
      <c r="D105" s="78" t="s">
        <v>267</v>
      </c>
      <c r="E105" s="84"/>
      <c r="F105" s="84"/>
      <c r="G105" s="84"/>
      <c r="H105" s="84">
        <v>5900</v>
      </c>
      <c r="I105" s="84"/>
      <c r="J105" s="84"/>
      <c r="K105" s="84"/>
      <c r="L105" s="58"/>
      <c r="M105" s="128"/>
      <c r="N105" s="401"/>
      <c r="O105" s="68"/>
      <c r="P105" s="68"/>
      <c r="Q105" s="68"/>
      <c r="R105" s="68"/>
      <c r="S105" s="68"/>
      <c r="T105" s="68"/>
      <c r="U105" s="68"/>
      <c r="V105" s="68"/>
      <c r="W105" s="68"/>
      <c r="X105" s="68"/>
      <c r="Y105" s="68"/>
      <c r="Z105" s="68"/>
      <c r="AA105" s="68"/>
    </row>
    <row r="106" spans="1:27" s="67" customFormat="1" ht="20.25" customHeight="1">
      <c r="A106" s="189"/>
      <c r="B106" s="117" t="s">
        <v>287</v>
      </c>
      <c r="C106" s="113" t="s">
        <v>286</v>
      </c>
      <c r="D106" s="78" t="s">
        <v>267</v>
      </c>
      <c r="E106" s="84"/>
      <c r="F106" s="84"/>
      <c r="G106" s="84"/>
      <c r="H106" s="84">
        <v>7300</v>
      </c>
      <c r="I106" s="84"/>
      <c r="J106" s="84"/>
      <c r="K106" s="84"/>
      <c r="L106" s="58"/>
      <c r="M106" s="128"/>
      <c r="N106" s="401"/>
      <c r="O106" s="68"/>
      <c r="P106" s="68"/>
      <c r="Q106" s="68"/>
      <c r="R106" s="68"/>
      <c r="S106" s="68"/>
      <c r="T106" s="68"/>
      <c r="U106" s="68"/>
      <c r="V106" s="68"/>
      <c r="W106" s="68"/>
      <c r="X106" s="68"/>
      <c r="Y106" s="68"/>
      <c r="Z106" s="68"/>
      <c r="AA106" s="68"/>
    </row>
    <row r="107" spans="1:27" s="67" customFormat="1" ht="20.25" customHeight="1">
      <c r="A107" s="189"/>
      <c r="B107" s="117" t="s">
        <v>288</v>
      </c>
      <c r="C107" s="113" t="s">
        <v>286</v>
      </c>
      <c r="D107" s="78" t="s">
        <v>267</v>
      </c>
      <c r="E107" s="84"/>
      <c r="F107" s="84"/>
      <c r="G107" s="84"/>
      <c r="H107" s="84">
        <v>9500</v>
      </c>
      <c r="I107" s="84"/>
      <c r="J107" s="84"/>
      <c r="K107" s="84"/>
      <c r="L107" s="58"/>
      <c r="M107" s="128"/>
      <c r="N107" s="401"/>
      <c r="O107" s="68"/>
      <c r="P107" s="68"/>
      <c r="Q107" s="68"/>
      <c r="R107" s="68"/>
      <c r="S107" s="68"/>
      <c r="T107" s="68"/>
      <c r="U107" s="68"/>
      <c r="V107" s="68"/>
      <c r="W107" s="68"/>
      <c r="X107" s="68"/>
      <c r="Y107" s="68"/>
      <c r="Z107" s="68"/>
      <c r="AA107" s="68"/>
    </row>
    <row r="108" spans="1:27" s="67" customFormat="1" ht="20.25" customHeight="1">
      <c r="A108" s="189"/>
      <c r="B108" s="117" t="s">
        <v>289</v>
      </c>
      <c r="C108" s="113" t="s">
        <v>290</v>
      </c>
      <c r="D108" s="78" t="s">
        <v>267</v>
      </c>
      <c r="E108" s="84"/>
      <c r="F108" s="84"/>
      <c r="G108" s="84"/>
      <c r="H108" s="84">
        <v>14100</v>
      </c>
      <c r="I108" s="84"/>
      <c r="J108" s="84"/>
      <c r="K108" s="84"/>
      <c r="L108" s="58"/>
      <c r="M108" s="128"/>
      <c r="N108" s="401"/>
      <c r="O108" s="68"/>
      <c r="P108" s="68"/>
      <c r="Q108" s="68"/>
      <c r="R108" s="68"/>
      <c r="S108" s="68"/>
      <c r="T108" s="68"/>
      <c r="U108" s="68"/>
      <c r="V108" s="68"/>
      <c r="W108" s="68"/>
      <c r="X108" s="68"/>
      <c r="Y108" s="68"/>
      <c r="Z108" s="68"/>
      <c r="AA108" s="68"/>
    </row>
    <row r="109" spans="1:27" s="67" customFormat="1" ht="20.25" customHeight="1">
      <c r="A109" s="190"/>
      <c r="B109" s="184" t="s">
        <v>291</v>
      </c>
      <c r="C109" s="182" t="s">
        <v>292</v>
      </c>
      <c r="D109" s="175" t="s">
        <v>267</v>
      </c>
      <c r="E109" s="176"/>
      <c r="F109" s="176"/>
      <c r="G109" s="176"/>
      <c r="H109" s="176">
        <v>16600</v>
      </c>
      <c r="I109" s="176"/>
      <c r="J109" s="176"/>
      <c r="K109" s="176"/>
      <c r="L109" s="193"/>
      <c r="M109" s="128"/>
      <c r="N109" s="401"/>
      <c r="O109" s="68"/>
      <c r="P109" s="68"/>
      <c r="Q109" s="68"/>
      <c r="R109" s="68"/>
      <c r="S109" s="68"/>
      <c r="T109" s="68"/>
      <c r="U109" s="68"/>
      <c r="V109" s="68"/>
      <c r="W109" s="68"/>
      <c r="X109" s="68"/>
      <c r="Y109" s="68"/>
      <c r="Z109" s="68"/>
      <c r="AA109" s="68"/>
    </row>
    <row r="110" spans="1:27" s="67" customFormat="1" ht="20.25" customHeight="1">
      <c r="A110" s="192"/>
      <c r="B110" s="185" t="s">
        <v>293</v>
      </c>
      <c r="C110" s="183" t="s">
        <v>294</v>
      </c>
      <c r="D110" s="179" t="s">
        <v>267</v>
      </c>
      <c r="E110" s="180"/>
      <c r="F110" s="180"/>
      <c r="G110" s="180"/>
      <c r="H110" s="180">
        <v>21500</v>
      </c>
      <c r="I110" s="180"/>
      <c r="J110" s="180"/>
      <c r="K110" s="180"/>
      <c r="L110" s="194"/>
      <c r="M110" s="128"/>
      <c r="N110" s="401"/>
      <c r="O110" s="68"/>
      <c r="P110" s="68"/>
      <c r="Q110" s="68"/>
      <c r="R110" s="68"/>
      <c r="S110" s="68"/>
      <c r="T110" s="68"/>
      <c r="U110" s="68"/>
      <c r="V110" s="68"/>
      <c r="W110" s="68"/>
      <c r="X110" s="68"/>
      <c r="Y110" s="68"/>
      <c r="Z110" s="68"/>
      <c r="AA110" s="68"/>
    </row>
    <row r="111" spans="1:27" s="67" customFormat="1" ht="20.25" customHeight="1">
      <c r="A111" s="189"/>
      <c r="B111" s="117" t="s">
        <v>295</v>
      </c>
      <c r="C111" s="113" t="s">
        <v>296</v>
      </c>
      <c r="D111" s="78" t="s">
        <v>267</v>
      </c>
      <c r="E111" s="84"/>
      <c r="F111" s="84"/>
      <c r="G111" s="84"/>
      <c r="H111" s="84">
        <v>30200</v>
      </c>
      <c r="I111" s="84"/>
      <c r="J111" s="84"/>
      <c r="K111" s="84"/>
      <c r="L111" s="58"/>
      <c r="M111" s="128"/>
      <c r="N111" s="401"/>
      <c r="O111" s="68"/>
      <c r="P111" s="68"/>
      <c r="Q111" s="68"/>
      <c r="R111" s="68"/>
      <c r="S111" s="68"/>
      <c r="T111" s="68"/>
      <c r="U111" s="68"/>
      <c r="V111" s="68"/>
      <c r="W111" s="68"/>
      <c r="X111" s="68"/>
      <c r="Y111" s="68"/>
      <c r="Z111" s="68"/>
      <c r="AA111" s="68"/>
    </row>
    <row r="112" spans="1:27" s="67" customFormat="1" ht="20.25" customHeight="1">
      <c r="A112" s="189"/>
      <c r="B112" s="117" t="s">
        <v>297</v>
      </c>
      <c r="C112" s="113" t="s">
        <v>298</v>
      </c>
      <c r="D112" s="78" t="s">
        <v>267</v>
      </c>
      <c r="E112" s="84"/>
      <c r="F112" s="84"/>
      <c r="G112" s="84"/>
      <c r="H112" s="84">
        <v>36900</v>
      </c>
      <c r="I112" s="84"/>
      <c r="J112" s="84"/>
      <c r="K112" s="84"/>
      <c r="L112" s="58"/>
      <c r="M112" s="128"/>
      <c r="N112" s="401"/>
      <c r="O112" s="68"/>
      <c r="P112" s="68"/>
      <c r="Q112" s="68"/>
      <c r="R112" s="68"/>
      <c r="S112" s="68"/>
      <c r="T112" s="68"/>
      <c r="U112" s="68"/>
      <c r="V112" s="68"/>
      <c r="W112" s="68"/>
      <c r="X112" s="68"/>
      <c r="Y112" s="68"/>
      <c r="Z112" s="68"/>
      <c r="AA112" s="68"/>
    </row>
    <row r="113" spans="1:27" s="67" customFormat="1" ht="20.25" customHeight="1">
      <c r="A113" s="189"/>
      <c r="B113" s="117" t="s">
        <v>299</v>
      </c>
      <c r="C113" s="113" t="s">
        <v>300</v>
      </c>
      <c r="D113" s="78" t="s">
        <v>267</v>
      </c>
      <c r="E113" s="84"/>
      <c r="F113" s="84"/>
      <c r="G113" s="84"/>
      <c r="H113" s="84">
        <v>55700</v>
      </c>
      <c r="I113" s="84"/>
      <c r="J113" s="84"/>
      <c r="K113" s="84"/>
      <c r="L113" s="58"/>
      <c r="M113" s="128"/>
      <c r="N113" s="401"/>
      <c r="O113" s="68"/>
      <c r="P113" s="68"/>
      <c r="Q113" s="68"/>
      <c r="R113" s="68"/>
      <c r="S113" s="68"/>
      <c r="T113" s="68"/>
      <c r="U113" s="68"/>
      <c r="V113" s="68"/>
      <c r="W113" s="68"/>
      <c r="X113" s="68"/>
      <c r="Y113" s="68"/>
      <c r="Z113" s="68"/>
      <c r="AA113" s="68"/>
    </row>
    <row r="114" spans="1:27" s="67" customFormat="1" ht="20.25" customHeight="1">
      <c r="A114" s="189"/>
      <c r="B114" s="126" t="s">
        <v>301</v>
      </c>
      <c r="C114" s="111"/>
      <c r="D114" s="78"/>
      <c r="E114" s="84"/>
      <c r="F114" s="84"/>
      <c r="G114" s="84"/>
      <c r="H114" s="84"/>
      <c r="I114" s="99"/>
      <c r="J114" s="99"/>
      <c r="K114" s="99"/>
      <c r="L114" s="101"/>
      <c r="M114" s="86"/>
      <c r="N114" s="401"/>
      <c r="O114" s="68"/>
      <c r="P114" s="68"/>
      <c r="Q114" s="68"/>
      <c r="R114" s="68"/>
      <c r="S114" s="68"/>
      <c r="T114" s="68"/>
      <c r="U114" s="68"/>
      <c r="V114" s="68"/>
      <c r="W114" s="68"/>
      <c r="X114" s="68"/>
      <c r="Y114" s="68"/>
      <c r="Z114" s="68"/>
      <c r="AA114" s="68"/>
    </row>
    <row r="115" spans="1:27" s="67" customFormat="1" ht="20.25" customHeight="1">
      <c r="A115" s="189"/>
      <c r="B115" s="117" t="s">
        <v>285</v>
      </c>
      <c r="C115" s="113" t="s">
        <v>302</v>
      </c>
      <c r="D115" s="78" t="s">
        <v>267</v>
      </c>
      <c r="E115" s="84"/>
      <c r="F115" s="84"/>
      <c r="G115" s="84"/>
      <c r="H115" s="84">
        <v>7200</v>
      </c>
      <c r="I115" s="84"/>
      <c r="J115" s="84"/>
      <c r="K115" s="84"/>
      <c r="L115" s="58"/>
      <c r="M115" s="128"/>
      <c r="N115" s="401"/>
      <c r="O115" s="68"/>
      <c r="P115" s="68"/>
      <c r="Q115" s="68"/>
      <c r="R115" s="68"/>
      <c r="S115" s="68"/>
      <c r="T115" s="68"/>
      <c r="U115" s="68"/>
      <c r="V115" s="68"/>
      <c r="W115" s="68"/>
      <c r="X115" s="68"/>
      <c r="Y115" s="68"/>
      <c r="Z115" s="68"/>
      <c r="AA115" s="68"/>
    </row>
    <row r="116" spans="1:27" s="67" customFormat="1" ht="20.25" customHeight="1">
      <c r="A116" s="189"/>
      <c r="B116" s="117" t="s">
        <v>287</v>
      </c>
      <c r="C116" s="113" t="s">
        <v>303</v>
      </c>
      <c r="D116" s="78" t="s">
        <v>267</v>
      </c>
      <c r="E116" s="84"/>
      <c r="F116" s="84"/>
      <c r="G116" s="84"/>
      <c r="H116" s="84">
        <v>9200</v>
      </c>
      <c r="I116" s="84"/>
      <c r="J116" s="84"/>
      <c r="K116" s="84"/>
      <c r="L116" s="58"/>
      <c r="M116" s="128"/>
      <c r="N116" s="401"/>
      <c r="O116" s="68"/>
      <c r="P116" s="68"/>
      <c r="Q116" s="68"/>
      <c r="R116" s="68"/>
      <c r="S116" s="68"/>
      <c r="T116" s="68"/>
      <c r="U116" s="68"/>
      <c r="V116" s="68"/>
      <c r="W116" s="68"/>
      <c r="X116" s="68"/>
      <c r="Y116" s="68"/>
      <c r="Z116" s="68"/>
      <c r="AA116" s="68"/>
    </row>
    <row r="117" spans="1:27" s="67" customFormat="1" ht="20.25" customHeight="1">
      <c r="A117" s="189"/>
      <c r="B117" s="117" t="s">
        <v>288</v>
      </c>
      <c r="C117" s="113" t="s">
        <v>304</v>
      </c>
      <c r="D117" s="78" t="s">
        <v>267</v>
      </c>
      <c r="E117" s="84"/>
      <c r="F117" s="84"/>
      <c r="G117" s="84"/>
      <c r="H117" s="84">
        <v>11200</v>
      </c>
      <c r="I117" s="84"/>
      <c r="J117" s="84"/>
      <c r="K117" s="84"/>
      <c r="L117" s="58"/>
      <c r="M117" s="128"/>
      <c r="N117" s="401"/>
      <c r="O117" s="68"/>
      <c r="P117" s="68"/>
      <c r="Q117" s="68"/>
      <c r="R117" s="68"/>
      <c r="S117" s="68"/>
      <c r="T117" s="68"/>
      <c r="U117" s="68"/>
      <c r="V117" s="68"/>
      <c r="W117" s="68"/>
      <c r="X117" s="68"/>
      <c r="Y117" s="68"/>
      <c r="Z117" s="68"/>
      <c r="AA117" s="68"/>
    </row>
    <row r="118" spans="1:27" s="67" customFormat="1" ht="20.25" customHeight="1">
      <c r="A118" s="189"/>
      <c r="B118" s="117" t="s">
        <v>289</v>
      </c>
      <c r="C118" s="113" t="s">
        <v>305</v>
      </c>
      <c r="D118" s="78" t="s">
        <v>267</v>
      </c>
      <c r="E118" s="84"/>
      <c r="F118" s="84"/>
      <c r="G118" s="84"/>
      <c r="H118" s="84">
        <v>15900</v>
      </c>
      <c r="I118" s="84"/>
      <c r="J118" s="84"/>
      <c r="K118" s="84"/>
      <c r="L118" s="58"/>
      <c r="M118" s="128"/>
      <c r="N118" s="401"/>
      <c r="O118" s="68"/>
      <c r="P118" s="68"/>
      <c r="Q118" s="68"/>
      <c r="R118" s="68"/>
      <c r="S118" s="68"/>
      <c r="T118" s="68"/>
      <c r="U118" s="68"/>
      <c r="V118" s="68"/>
      <c r="W118" s="68"/>
      <c r="X118" s="68"/>
      <c r="Y118" s="68"/>
      <c r="Z118" s="68"/>
      <c r="AA118" s="68"/>
    </row>
    <row r="119" spans="1:27" s="67" customFormat="1" ht="20.25" customHeight="1">
      <c r="A119" s="189"/>
      <c r="B119" s="117" t="s">
        <v>291</v>
      </c>
      <c r="C119" s="113" t="s">
        <v>306</v>
      </c>
      <c r="D119" s="78" t="s">
        <v>267</v>
      </c>
      <c r="E119" s="84"/>
      <c r="F119" s="84"/>
      <c r="G119" s="84"/>
      <c r="H119" s="84">
        <v>19400</v>
      </c>
      <c r="I119" s="84"/>
      <c r="J119" s="84"/>
      <c r="K119" s="84"/>
      <c r="L119" s="58"/>
      <c r="M119" s="128"/>
      <c r="N119" s="401"/>
      <c r="O119" s="68"/>
      <c r="P119" s="68"/>
      <c r="Q119" s="68"/>
      <c r="R119" s="68"/>
      <c r="S119" s="68"/>
      <c r="T119" s="68"/>
      <c r="U119" s="68"/>
      <c r="V119" s="68"/>
      <c r="W119" s="68"/>
      <c r="X119" s="68"/>
      <c r="Y119" s="68"/>
      <c r="Z119" s="68"/>
      <c r="AA119" s="68"/>
    </row>
    <row r="120" spans="1:27" s="67" customFormat="1" ht="20.25" customHeight="1">
      <c r="A120" s="189"/>
      <c r="B120" s="117" t="s">
        <v>293</v>
      </c>
      <c r="C120" s="113" t="s">
        <v>307</v>
      </c>
      <c r="D120" s="78" t="s">
        <v>267</v>
      </c>
      <c r="E120" s="84"/>
      <c r="F120" s="84"/>
      <c r="G120" s="84"/>
      <c r="H120" s="84">
        <v>25800</v>
      </c>
      <c r="I120" s="84"/>
      <c r="J120" s="84"/>
      <c r="K120" s="84"/>
      <c r="L120" s="58"/>
      <c r="M120" s="128"/>
      <c r="N120" s="401"/>
      <c r="O120" s="68"/>
      <c r="P120" s="68"/>
      <c r="Q120" s="68"/>
      <c r="R120" s="68"/>
      <c r="S120" s="68"/>
      <c r="T120" s="68"/>
      <c r="U120" s="68"/>
      <c r="V120" s="68"/>
      <c r="W120" s="68"/>
      <c r="X120" s="68"/>
      <c r="Y120" s="68"/>
      <c r="Z120" s="68"/>
      <c r="AA120" s="68"/>
    </row>
    <row r="121" spans="1:27" s="67" customFormat="1" ht="20.25" customHeight="1">
      <c r="A121" s="189"/>
      <c r="B121" s="117" t="s">
        <v>295</v>
      </c>
      <c r="C121" s="113" t="s">
        <v>308</v>
      </c>
      <c r="D121" s="78" t="s">
        <v>267</v>
      </c>
      <c r="E121" s="84"/>
      <c r="F121" s="84"/>
      <c r="G121" s="84"/>
      <c r="H121" s="84">
        <v>35300</v>
      </c>
      <c r="I121" s="84"/>
      <c r="J121" s="84"/>
      <c r="K121" s="84"/>
      <c r="L121" s="58"/>
      <c r="M121" s="128"/>
      <c r="N121" s="401"/>
      <c r="O121" s="68"/>
      <c r="P121" s="68"/>
      <c r="Q121" s="68"/>
      <c r="R121" s="68"/>
      <c r="S121" s="68"/>
      <c r="T121" s="68"/>
      <c r="U121" s="68"/>
      <c r="V121" s="68"/>
      <c r="W121" s="68"/>
      <c r="X121" s="68"/>
      <c r="Y121" s="68"/>
      <c r="Z121" s="68"/>
      <c r="AA121" s="68"/>
    </row>
    <row r="122" spans="1:27" s="67" customFormat="1" ht="20.25" customHeight="1">
      <c r="A122" s="189"/>
      <c r="B122" s="117" t="s">
        <v>297</v>
      </c>
      <c r="C122" s="113" t="s">
        <v>309</v>
      </c>
      <c r="D122" s="78" t="s">
        <v>267</v>
      </c>
      <c r="E122" s="84"/>
      <c r="F122" s="84"/>
      <c r="G122" s="84"/>
      <c r="H122" s="84">
        <v>42200</v>
      </c>
      <c r="I122" s="84"/>
      <c r="J122" s="84"/>
      <c r="K122" s="84"/>
      <c r="L122" s="58"/>
      <c r="M122" s="128"/>
      <c r="N122" s="401"/>
      <c r="O122" s="68"/>
      <c r="P122" s="68"/>
      <c r="Q122" s="68"/>
      <c r="R122" s="68"/>
      <c r="S122" s="68"/>
      <c r="T122" s="68"/>
      <c r="U122" s="68"/>
      <c r="V122" s="68"/>
      <c r="W122" s="68"/>
      <c r="X122" s="68"/>
      <c r="Y122" s="68"/>
      <c r="Z122" s="68"/>
      <c r="AA122" s="68"/>
    </row>
    <row r="123" spans="1:27" s="67" customFormat="1" ht="20.25" customHeight="1">
      <c r="A123" s="189"/>
      <c r="B123" s="117" t="s">
        <v>299</v>
      </c>
      <c r="C123" s="113" t="s">
        <v>310</v>
      </c>
      <c r="D123" s="78" t="s">
        <v>267</v>
      </c>
      <c r="E123" s="84"/>
      <c r="F123" s="84"/>
      <c r="G123" s="84"/>
      <c r="H123" s="84">
        <v>63000</v>
      </c>
      <c r="I123" s="84"/>
      <c r="J123" s="84"/>
      <c r="K123" s="84"/>
      <c r="L123" s="58"/>
      <c r="M123" s="128"/>
      <c r="N123" s="401"/>
      <c r="O123" s="68"/>
      <c r="P123" s="68"/>
      <c r="Q123" s="68"/>
      <c r="R123" s="68"/>
      <c r="S123" s="68"/>
      <c r="T123" s="68"/>
      <c r="U123" s="68"/>
      <c r="V123" s="68"/>
      <c r="W123" s="68"/>
      <c r="X123" s="68"/>
      <c r="Y123" s="68"/>
      <c r="Z123" s="68"/>
      <c r="AA123" s="68"/>
    </row>
    <row r="124" spans="1:27" s="67" customFormat="1" ht="20.25" customHeight="1">
      <c r="A124" s="189"/>
      <c r="B124" s="126" t="s">
        <v>311</v>
      </c>
      <c r="C124" s="111"/>
      <c r="D124" s="78"/>
      <c r="E124" s="84"/>
      <c r="F124" s="84"/>
      <c r="G124" s="84"/>
      <c r="H124" s="84"/>
      <c r="I124" s="99"/>
      <c r="J124" s="99"/>
      <c r="K124" s="99"/>
      <c r="L124" s="101"/>
      <c r="M124" s="86"/>
      <c r="N124" s="401"/>
      <c r="O124" s="68"/>
      <c r="P124" s="68"/>
      <c r="Q124" s="68"/>
      <c r="R124" s="68"/>
      <c r="S124" s="68"/>
      <c r="T124" s="68"/>
      <c r="U124" s="68"/>
      <c r="V124" s="68"/>
      <c r="W124" s="68"/>
      <c r="X124" s="68"/>
      <c r="Y124" s="68"/>
      <c r="Z124" s="68"/>
      <c r="AA124" s="68"/>
    </row>
    <row r="125" spans="1:27" s="67" customFormat="1" ht="20.25" customHeight="1">
      <c r="A125" s="189"/>
      <c r="B125" s="117" t="s">
        <v>285</v>
      </c>
      <c r="C125" s="113" t="s">
        <v>312</v>
      </c>
      <c r="D125" s="78" t="s">
        <v>267</v>
      </c>
      <c r="E125" s="84"/>
      <c r="F125" s="84"/>
      <c r="G125" s="84"/>
      <c r="H125" s="84">
        <v>7800</v>
      </c>
      <c r="I125" s="84"/>
      <c r="J125" s="84"/>
      <c r="K125" s="84"/>
      <c r="L125" s="58"/>
      <c r="M125" s="128"/>
      <c r="N125" s="401"/>
      <c r="O125" s="68"/>
      <c r="P125" s="68"/>
      <c r="Q125" s="68"/>
      <c r="R125" s="68"/>
      <c r="S125" s="68"/>
      <c r="T125" s="68"/>
      <c r="U125" s="68"/>
      <c r="V125" s="68"/>
      <c r="W125" s="68"/>
      <c r="X125" s="68"/>
      <c r="Y125" s="68"/>
      <c r="Z125" s="68"/>
      <c r="AA125" s="68"/>
    </row>
    <row r="126" spans="1:27" s="67" customFormat="1" ht="20.25" customHeight="1">
      <c r="A126" s="189"/>
      <c r="B126" s="117" t="s">
        <v>287</v>
      </c>
      <c r="C126" s="113" t="s">
        <v>313</v>
      </c>
      <c r="D126" s="78" t="s">
        <v>267</v>
      </c>
      <c r="E126" s="84"/>
      <c r="F126" s="84"/>
      <c r="G126" s="84"/>
      <c r="H126" s="84">
        <v>10800</v>
      </c>
      <c r="I126" s="84"/>
      <c r="J126" s="84"/>
      <c r="K126" s="84"/>
      <c r="L126" s="58"/>
      <c r="M126" s="128"/>
      <c r="N126" s="401"/>
      <c r="O126" s="68"/>
      <c r="P126" s="68"/>
      <c r="Q126" s="68"/>
      <c r="R126" s="68"/>
      <c r="S126" s="68"/>
      <c r="T126" s="68"/>
      <c r="U126" s="68"/>
      <c r="V126" s="68"/>
      <c r="W126" s="68"/>
      <c r="X126" s="68"/>
      <c r="Y126" s="68"/>
      <c r="Z126" s="68"/>
      <c r="AA126" s="68"/>
    </row>
    <row r="127" spans="1:27" s="67" customFormat="1" ht="20.25" customHeight="1">
      <c r="A127" s="189"/>
      <c r="B127" s="117" t="s">
        <v>288</v>
      </c>
      <c r="C127" s="113" t="s">
        <v>314</v>
      </c>
      <c r="D127" s="78" t="s">
        <v>267</v>
      </c>
      <c r="E127" s="84"/>
      <c r="F127" s="84"/>
      <c r="G127" s="84"/>
      <c r="H127" s="84">
        <v>13600</v>
      </c>
      <c r="I127" s="84"/>
      <c r="J127" s="84"/>
      <c r="K127" s="84"/>
      <c r="L127" s="58"/>
      <c r="M127" s="128"/>
      <c r="N127" s="401"/>
      <c r="O127" s="68"/>
      <c r="P127" s="68"/>
      <c r="Q127" s="68"/>
      <c r="R127" s="68"/>
      <c r="S127" s="68"/>
      <c r="T127" s="68"/>
      <c r="U127" s="68"/>
      <c r="V127" s="68"/>
      <c r="W127" s="68"/>
      <c r="X127" s="68"/>
      <c r="Y127" s="68"/>
      <c r="Z127" s="68"/>
      <c r="AA127" s="68"/>
    </row>
    <row r="128" spans="1:27" s="67" customFormat="1" ht="20.25" customHeight="1">
      <c r="A128" s="189"/>
      <c r="B128" s="117" t="s">
        <v>289</v>
      </c>
      <c r="C128" s="113" t="s">
        <v>315</v>
      </c>
      <c r="D128" s="78" t="s">
        <v>267</v>
      </c>
      <c r="E128" s="84"/>
      <c r="F128" s="84"/>
      <c r="G128" s="84"/>
      <c r="H128" s="84">
        <v>18600</v>
      </c>
      <c r="I128" s="84"/>
      <c r="J128" s="84"/>
      <c r="K128" s="84"/>
      <c r="L128" s="58"/>
      <c r="M128" s="128"/>
      <c r="N128" s="401"/>
      <c r="O128" s="68"/>
      <c r="P128" s="68"/>
      <c r="Q128" s="68"/>
      <c r="R128" s="68"/>
      <c r="S128" s="68"/>
      <c r="T128" s="68"/>
      <c r="U128" s="68"/>
      <c r="V128" s="68"/>
      <c r="W128" s="68"/>
      <c r="X128" s="68"/>
      <c r="Y128" s="68"/>
      <c r="Z128" s="68"/>
      <c r="AA128" s="68"/>
    </row>
    <row r="129" spans="1:27" s="67" customFormat="1" ht="20.25" customHeight="1">
      <c r="A129" s="189"/>
      <c r="B129" s="117" t="s">
        <v>291</v>
      </c>
      <c r="C129" s="113" t="s">
        <v>316</v>
      </c>
      <c r="D129" s="78" t="s">
        <v>267</v>
      </c>
      <c r="E129" s="84"/>
      <c r="F129" s="84"/>
      <c r="G129" s="84"/>
      <c r="H129" s="84">
        <v>22100</v>
      </c>
      <c r="I129" s="84"/>
      <c r="J129" s="84"/>
      <c r="K129" s="84"/>
      <c r="L129" s="58"/>
      <c r="M129" s="128"/>
      <c r="N129" s="401"/>
      <c r="O129" s="68"/>
      <c r="P129" s="68"/>
      <c r="Q129" s="68"/>
      <c r="R129" s="68"/>
      <c r="S129" s="68"/>
      <c r="T129" s="68"/>
      <c r="U129" s="68"/>
      <c r="V129" s="68"/>
      <c r="W129" s="68"/>
      <c r="X129" s="68"/>
      <c r="Y129" s="68"/>
      <c r="Z129" s="68"/>
      <c r="AA129" s="68"/>
    </row>
    <row r="130" spans="1:27" s="67" customFormat="1" ht="20.25" customHeight="1">
      <c r="A130" s="189"/>
      <c r="B130" s="117" t="s">
        <v>293</v>
      </c>
      <c r="C130" s="113" t="s">
        <v>317</v>
      </c>
      <c r="D130" s="78" t="s">
        <v>267</v>
      </c>
      <c r="E130" s="84"/>
      <c r="F130" s="84"/>
      <c r="G130" s="84"/>
      <c r="H130" s="84">
        <v>31400</v>
      </c>
      <c r="I130" s="84"/>
      <c r="J130" s="84"/>
      <c r="K130" s="84"/>
      <c r="L130" s="58"/>
      <c r="M130" s="128"/>
      <c r="N130" s="401"/>
      <c r="O130" s="68"/>
      <c r="P130" s="68"/>
      <c r="Q130" s="68"/>
      <c r="R130" s="68"/>
      <c r="S130" s="68"/>
      <c r="T130" s="68"/>
      <c r="U130" s="68"/>
      <c r="V130" s="68"/>
      <c r="W130" s="68"/>
      <c r="X130" s="68"/>
      <c r="Y130" s="68"/>
      <c r="Z130" s="68"/>
      <c r="AA130" s="68"/>
    </row>
    <row r="131" spans="1:27" s="67" customFormat="1" ht="20.25" customHeight="1">
      <c r="A131" s="189"/>
      <c r="B131" s="117" t="s">
        <v>295</v>
      </c>
      <c r="C131" s="113" t="s">
        <v>318</v>
      </c>
      <c r="D131" s="78" t="s">
        <v>267</v>
      </c>
      <c r="E131" s="84"/>
      <c r="F131" s="84"/>
      <c r="G131" s="84"/>
      <c r="H131" s="84">
        <v>39900</v>
      </c>
      <c r="I131" s="84"/>
      <c r="J131" s="84"/>
      <c r="K131" s="84"/>
      <c r="L131" s="58"/>
      <c r="M131" s="128"/>
      <c r="N131" s="401"/>
      <c r="O131" s="68"/>
      <c r="P131" s="68"/>
      <c r="Q131" s="68"/>
      <c r="R131" s="68"/>
      <c r="S131" s="68"/>
      <c r="T131" s="68"/>
      <c r="U131" s="68"/>
      <c r="V131" s="68"/>
      <c r="W131" s="68"/>
      <c r="X131" s="68"/>
      <c r="Y131" s="68"/>
      <c r="Z131" s="68"/>
      <c r="AA131" s="68"/>
    </row>
    <row r="132" spans="1:27" s="67" customFormat="1" ht="20.25" customHeight="1">
      <c r="A132" s="189"/>
      <c r="B132" s="117" t="s">
        <v>297</v>
      </c>
      <c r="C132" s="113" t="s">
        <v>319</v>
      </c>
      <c r="D132" s="78" t="s">
        <v>267</v>
      </c>
      <c r="E132" s="84"/>
      <c r="F132" s="84"/>
      <c r="G132" s="84"/>
      <c r="H132" s="84">
        <v>49300</v>
      </c>
      <c r="I132" s="84"/>
      <c r="J132" s="84"/>
      <c r="K132" s="84"/>
      <c r="L132" s="58"/>
      <c r="M132" s="128"/>
      <c r="N132" s="401"/>
      <c r="O132" s="68"/>
      <c r="P132" s="68"/>
      <c r="Q132" s="68"/>
      <c r="R132" s="68"/>
      <c r="S132" s="68"/>
      <c r="T132" s="68"/>
      <c r="U132" s="68"/>
      <c r="V132" s="68"/>
      <c r="W132" s="68"/>
      <c r="X132" s="68"/>
      <c r="Y132" s="68"/>
      <c r="Z132" s="68"/>
      <c r="AA132" s="68"/>
    </row>
    <row r="133" spans="1:27" s="67" customFormat="1" ht="20.25" customHeight="1">
      <c r="A133" s="189"/>
      <c r="B133" s="117" t="s">
        <v>299</v>
      </c>
      <c r="C133" s="113" t="s">
        <v>320</v>
      </c>
      <c r="D133" s="78" t="s">
        <v>267</v>
      </c>
      <c r="E133" s="84"/>
      <c r="F133" s="84"/>
      <c r="G133" s="84"/>
      <c r="H133" s="84">
        <v>73400</v>
      </c>
      <c r="I133" s="84"/>
      <c r="J133" s="84"/>
      <c r="K133" s="84"/>
      <c r="L133" s="58"/>
      <c r="M133" s="128"/>
      <c r="N133" s="401"/>
      <c r="O133" s="68"/>
      <c r="P133" s="68"/>
      <c r="Q133" s="68"/>
      <c r="R133" s="68"/>
      <c r="S133" s="68"/>
      <c r="T133" s="68"/>
      <c r="U133" s="68"/>
      <c r="V133" s="68"/>
      <c r="W133" s="68"/>
      <c r="X133" s="68"/>
      <c r="Y133" s="68"/>
      <c r="Z133" s="68"/>
      <c r="AA133" s="68"/>
    </row>
    <row r="134" spans="1:27" s="67" customFormat="1" ht="31.5" customHeight="1">
      <c r="A134" s="190" t="s">
        <v>36</v>
      </c>
      <c r="B134" s="163" t="s">
        <v>321</v>
      </c>
      <c r="C134" s="182"/>
      <c r="D134" s="175"/>
      <c r="E134" s="176"/>
      <c r="F134" s="176"/>
      <c r="G134" s="176"/>
      <c r="H134" s="176"/>
      <c r="I134" s="176"/>
      <c r="J134" s="176"/>
      <c r="K134" s="176"/>
      <c r="L134" s="193"/>
      <c r="M134" s="128"/>
      <c r="N134" s="127"/>
      <c r="O134" s="68"/>
      <c r="P134" s="68"/>
      <c r="Q134" s="68"/>
      <c r="R134" s="68"/>
      <c r="S134" s="68"/>
      <c r="T134" s="68"/>
      <c r="U134" s="68"/>
      <c r="V134" s="68"/>
      <c r="W134" s="68"/>
      <c r="X134" s="68"/>
      <c r="Y134" s="68"/>
      <c r="Z134" s="68"/>
      <c r="AA134" s="68"/>
    </row>
    <row r="135" spans="1:27" s="88" customFormat="1" ht="31.5" customHeight="1">
      <c r="A135" s="192"/>
      <c r="B135" s="292" t="s">
        <v>322</v>
      </c>
      <c r="C135" s="169"/>
      <c r="D135" s="170"/>
      <c r="E135" s="171"/>
      <c r="F135" s="171"/>
      <c r="G135" s="171"/>
      <c r="H135" s="171"/>
      <c r="I135" s="171"/>
      <c r="J135" s="171"/>
      <c r="K135" s="171"/>
      <c r="L135" s="293"/>
      <c r="M135" s="129"/>
      <c r="N135" s="130"/>
      <c r="O135" s="87"/>
      <c r="P135" s="87"/>
      <c r="Q135" s="87"/>
      <c r="R135" s="87"/>
      <c r="S135" s="87"/>
      <c r="T135" s="87"/>
      <c r="U135" s="87"/>
      <c r="V135" s="87"/>
      <c r="W135" s="87"/>
      <c r="X135" s="87"/>
      <c r="Y135" s="87"/>
      <c r="Z135" s="87"/>
      <c r="AA135" s="87"/>
    </row>
    <row r="136" spans="1:27" s="67" customFormat="1" ht="31.5" customHeight="1">
      <c r="A136" s="189"/>
      <c r="B136" s="117" t="s">
        <v>323</v>
      </c>
      <c r="C136" s="113"/>
      <c r="D136" s="78" t="s">
        <v>267</v>
      </c>
      <c r="E136" s="84"/>
      <c r="F136" s="84"/>
      <c r="G136" s="84"/>
      <c r="H136" s="84">
        <v>18300</v>
      </c>
      <c r="I136" s="84"/>
      <c r="J136" s="84"/>
      <c r="K136" s="84"/>
      <c r="L136" s="58"/>
      <c r="M136" s="128"/>
      <c r="N136" s="127"/>
      <c r="O136" s="68"/>
      <c r="P136" s="68"/>
      <c r="Q136" s="68"/>
      <c r="R136" s="68"/>
      <c r="S136" s="68"/>
      <c r="T136" s="68"/>
      <c r="U136" s="68"/>
      <c r="V136" s="68"/>
      <c r="W136" s="68"/>
      <c r="X136" s="68"/>
      <c r="Y136" s="68"/>
      <c r="Z136" s="68"/>
      <c r="AA136" s="68"/>
    </row>
    <row r="137" spans="1:27" s="67" customFormat="1" ht="31.5" customHeight="1">
      <c r="A137" s="189"/>
      <c r="B137" s="117" t="s">
        <v>324</v>
      </c>
      <c r="C137" s="113"/>
      <c r="D137" s="78" t="s">
        <v>267</v>
      </c>
      <c r="E137" s="84"/>
      <c r="F137" s="84"/>
      <c r="G137" s="84"/>
      <c r="H137" s="84">
        <v>28400</v>
      </c>
      <c r="I137" s="84"/>
      <c r="J137" s="84"/>
      <c r="K137" s="84"/>
      <c r="L137" s="58"/>
      <c r="M137" s="128"/>
      <c r="N137" s="127"/>
      <c r="O137" s="68"/>
      <c r="P137" s="68"/>
      <c r="Q137" s="68"/>
      <c r="R137" s="68"/>
      <c r="S137" s="68"/>
      <c r="T137" s="68"/>
      <c r="U137" s="68"/>
      <c r="V137" s="68"/>
      <c r="W137" s="68"/>
      <c r="X137" s="68"/>
      <c r="Y137" s="68"/>
      <c r="Z137" s="68"/>
      <c r="AA137" s="68"/>
    </row>
    <row r="138" spans="1:27" s="67" customFormat="1" ht="31.5" customHeight="1">
      <c r="A138" s="189"/>
      <c r="B138" s="117" t="s">
        <v>325</v>
      </c>
      <c r="C138" s="113"/>
      <c r="D138" s="78" t="s">
        <v>267</v>
      </c>
      <c r="E138" s="84"/>
      <c r="F138" s="84"/>
      <c r="G138" s="84"/>
      <c r="H138" s="84">
        <v>43900</v>
      </c>
      <c r="I138" s="84"/>
      <c r="J138" s="84"/>
      <c r="K138" s="84"/>
      <c r="L138" s="58"/>
      <c r="M138" s="128"/>
      <c r="N138" s="127"/>
      <c r="O138" s="68"/>
      <c r="P138" s="68"/>
      <c r="Q138" s="68"/>
      <c r="R138" s="68"/>
      <c r="S138" s="68"/>
      <c r="T138" s="68"/>
      <c r="U138" s="68"/>
      <c r="V138" s="68"/>
      <c r="W138" s="68"/>
      <c r="X138" s="68"/>
      <c r="Y138" s="68"/>
      <c r="Z138" s="68"/>
      <c r="AA138" s="68"/>
    </row>
    <row r="139" spans="1:27" s="67" customFormat="1" ht="31.5" customHeight="1">
      <c r="A139" s="189"/>
      <c r="B139" s="117" t="s">
        <v>326</v>
      </c>
      <c r="C139" s="113"/>
      <c r="D139" s="78" t="s">
        <v>267</v>
      </c>
      <c r="E139" s="84"/>
      <c r="F139" s="84"/>
      <c r="G139" s="84"/>
      <c r="H139" s="84">
        <v>62400</v>
      </c>
      <c r="I139" s="84"/>
      <c r="J139" s="84"/>
      <c r="K139" s="84"/>
      <c r="L139" s="58"/>
      <c r="M139" s="128"/>
      <c r="N139" s="127"/>
      <c r="O139" s="68"/>
      <c r="P139" s="68"/>
      <c r="Q139" s="68"/>
      <c r="R139" s="68"/>
      <c r="S139" s="68"/>
      <c r="T139" s="68"/>
      <c r="U139" s="68"/>
      <c r="V139" s="68"/>
      <c r="W139" s="68"/>
      <c r="X139" s="68"/>
      <c r="Y139" s="68"/>
      <c r="Z139" s="68"/>
      <c r="AA139" s="68"/>
    </row>
    <row r="140" spans="1:27" s="67" customFormat="1" ht="31.5" customHeight="1">
      <c r="A140" s="189"/>
      <c r="B140" s="117" t="s">
        <v>327</v>
      </c>
      <c r="C140" s="113"/>
      <c r="D140" s="78" t="s">
        <v>267</v>
      </c>
      <c r="E140" s="84"/>
      <c r="F140" s="84"/>
      <c r="G140" s="84"/>
      <c r="H140" s="84">
        <v>100400</v>
      </c>
      <c r="I140" s="84"/>
      <c r="J140" s="84"/>
      <c r="K140" s="84"/>
      <c r="L140" s="58"/>
      <c r="M140" s="128"/>
      <c r="N140" s="127"/>
      <c r="O140" s="68"/>
      <c r="P140" s="68"/>
      <c r="Q140" s="68"/>
      <c r="R140" s="68"/>
      <c r="S140" s="68"/>
      <c r="T140" s="68"/>
      <c r="U140" s="68"/>
      <c r="V140" s="68"/>
      <c r="W140" s="68"/>
      <c r="X140" s="68"/>
      <c r="Y140" s="68"/>
      <c r="Z140" s="68"/>
      <c r="AA140" s="68"/>
    </row>
    <row r="141" spans="1:27" s="67" customFormat="1" ht="31.5" customHeight="1">
      <c r="A141" s="189"/>
      <c r="B141" s="117" t="s">
        <v>328</v>
      </c>
      <c r="C141" s="113"/>
      <c r="D141" s="78" t="s">
        <v>267</v>
      </c>
      <c r="E141" s="84"/>
      <c r="F141" s="84"/>
      <c r="G141" s="84"/>
      <c r="H141" s="84">
        <v>132400</v>
      </c>
      <c r="I141" s="84"/>
      <c r="J141" s="84"/>
      <c r="K141" s="84"/>
      <c r="L141" s="58"/>
      <c r="M141" s="128"/>
      <c r="N141" s="127"/>
      <c r="O141" s="68"/>
      <c r="P141" s="68"/>
      <c r="Q141" s="68"/>
      <c r="R141" s="68"/>
      <c r="S141" s="68"/>
      <c r="T141" s="68"/>
      <c r="U141" s="68"/>
      <c r="V141" s="68"/>
      <c r="W141" s="68"/>
      <c r="X141" s="68"/>
      <c r="Y141" s="68"/>
      <c r="Z141" s="68"/>
      <c r="AA141" s="68"/>
    </row>
    <row r="142" spans="1:27" s="88" customFormat="1" ht="31.5" customHeight="1">
      <c r="A142" s="189"/>
      <c r="B142" s="126" t="s">
        <v>329</v>
      </c>
      <c r="C142" s="111"/>
      <c r="D142" s="104"/>
      <c r="E142" s="97"/>
      <c r="F142" s="97"/>
      <c r="G142" s="97"/>
      <c r="H142" s="97"/>
      <c r="I142" s="97"/>
      <c r="J142" s="97"/>
      <c r="K142" s="97"/>
      <c r="L142" s="195"/>
      <c r="M142" s="129"/>
      <c r="N142" s="130"/>
      <c r="O142" s="87"/>
      <c r="P142" s="87"/>
      <c r="Q142" s="87"/>
      <c r="R142" s="87"/>
      <c r="S142" s="87"/>
      <c r="T142" s="87"/>
      <c r="U142" s="87"/>
      <c r="V142" s="87"/>
      <c r="W142" s="87"/>
      <c r="X142" s="87"/>
      <c r="Y142" s="87"/>
      <c r="Z142" s="87"/>
      <c r="AA142" s="87"/>
    </row>
    <row r="143" spans="1:27" s="67" customFormat="1" ht="31.5" customHeight="1">
      <c r="A143" s="189"/>
      <c r="B143" s="117" t="s">
        <v>330</v>
      </c>
      <c r="C143" s="113"/>
      <c r="D143" s="78" t="s">
        <v>267</v>
      </c>
      <c r="E143" s="84"/>
      <c r="F143" s="84"/>
      <c r="G143" s="84"/>
      <c r="H143" s="84">
        <v>10800</v>
      </c>
      <c r="I143" s="84"/>
      <c r="J143" s="84"/>
      <c r="K143" s="84"/>
      <c r="L143" s="58"/>
      <c r="M143" s="128"/>
      <c r="N143" s="127"/>
      <c r="O143" s="68"/>
      <c r="P143" s="68"/>
      <c r="Q143" s="68"/>
      <c r="R143" s="68"/>
      <c r="S143" s="68"/>
      <c r="T143" s="68"/>
      <c r="U143" s="68"/>
      <c r="V143" s="68"/>
      <c r="W143" s="68"/>
      <c r="X143" s="68"/>
      <c r="Y143" s="68"/>
      <c r="Z143" s="68"/>
      <c r="AA143" s="68"/>
    </row>
    <row r="144" spans="1:27" s="67" customFormat="1" ht="31.5" customHeight="1">
      <c r="A144" s="189"/>
      <c r="B144" s="117" t="s">
        <v>331</v>
      </c>
      <c r="C144" s="113"/>
      <c r="D144" s="78" t="s">
        <v>267</v>
      </c>
      <c r="E144" s="84"/>
      <c r="F144" s="84"/>
      <c r="G144" s="84"/>
      <c r="H144" s="84">
        <v>17300</v>
      </c>
      <c r="I144" s="84"/>
      <c r="J144" s="84"/>
      <c r="K144" s="84"/>
      <c r="L144" s="58"/>
      <c r="M144" s="128"/>
      <c r="N144" s="127"/>
      <c r="O144" s="68"/>
      <c r="P144" s="68"/>
      <c r="Q144" s="68"/>
      <c r="R144" s="68"/>
      <c r="S144" s="68"/>
      <c r="T144" s="68"/>
      <c r="U144" s="68"/>
      <c r="V144" s="68"/>
      <c r="W144" s="68"/>
      <c r="X144" s="68"/>
      <c r="Y144" s="68"/>
      <c r="Z144" s="68"/>
      <c r="AA144" s="68"/>
    </row>
    <row r="145" spans="1:27" s="67" customFormat="1" ht="31.5" customHeight="1">
      <c r="A145" s="189"/>
      <c r="B145" s="117" t="s">
        <v>332</v>
      </c>
      <c r="C145" s="113"/>
      <c r="D145" s="78" t="s">
        <v>267</v>
      </c>
      <c r="E145" s="84"/>
      <c r="F145" s="84"/>
      <c r="G145" s="84"/>
      <c r="H145" s="84">
        <v>26700</v>
      </c>
      <c r="I145" s="84"/>
      <c r="J145" s="84"/>
      <c r="K145" s="84"/>
      <c r="L145" s="58"/>
      <c r="M145" s="128"/>
      <c r="N145" s="127"/>
      <c r="O145" s="68"/>
      <c r="P145" s="68"/>
      <c r="Q145" s="68"/>
      <c r="R145" s="68"/>
      <c r="S145" s="68"/>
      <c r="T145" s="68"/>
      <c r="U145" s="68"/>
      <c r="V145" s="68"/>
      <c r="W145" s="68"/>
      <c r="X145" s="68"/>
      <c r="Y145" s="68"/>
      <c r="Z145" s="68"/>
      <c r="AA145" s="68"/>
    </row>
    <row r="146" spans="1:27" s="67" customFormat="1" ht="31.5" customHeight="1">
      <c r="A146" s="189"/>
      <c r="B146" s="117" t="s">
        <v>333</v>
      </c>
      <c r="C146" s="113"/>
      <c r="D146" s="78" t="s">
        <v>267</v>
      </c>
      <c r="E146" s="84"/>
      <c r="F146" s="84"/>
      <c r="G146" s="84"/>
      <c r="H146" s="84">
        <v>41100</v>
      </c>
      <c r="I146" s="84"/>
      <c r="J146" s="84"/>
      <c r="K146" s="84"/>
      <c r="L146" s="58"/>
      <c r="M146" s="128"/>
      <c r="N146" s="127"/>
      <c r="O146" s="68"/>
      <c r="P146" s="68"/>
      <c r="Q146" s="68"/>
      <c r="R146" s="68"/>
      <c r="S146" s="68"/>
      <c r="T146" s="68"/>
      <c r="U146" s="68"/>
      <c r="V146" s="68"/>
      <c r="W146" s="68"/>
      <c r="X146" s="68"/>
      <c r="Y146" s="68"/>
      <c r="Z146" s="68"/>
      <c r="AA146" s="68"/>
    </row>
    <row r="147" spans="1:27" s="67" customFormat="1" ht="40.5" customHeight="1">
      <c r="A147" s="189"/>
      <c r="B147" s="117" t="s">
        <v>334</v>
      </c>
      <c r="C147" s="113"/>
      <c r="D147" s="78" t="s">
        <v>267</v>
      </c>
      <c r="E147" s="84"/>
      <c r="F147" s="84"/>
      <c r="G147" s="84"/>
      <c r="H147" s="84">
        <v>65600</v>
      </c>
      <c r="I147" s="84"/>
      <c r="J147" s="84"/>
      <c r="K147" s="84"/>
      <c r="L147" s="58"/>
      <c r="M147" s="128"/>
      <c r="N147" s="127"/>
      <c r="O147" s="68"/>
      <c r="P147" s="68"/>
      <c r="Q147" s="68"/>
      <c r="R147" s="68"/>
      <c r="S147" s="68"/>
      <c r="T147" s="68"/>
      <c r="U147" s="68"/>
      <c r="V147" s="68"/>
      <c r="W147" s="68"/>
      <c r="X147" s="68"/>
      <c r="Y147" s="68"/>
      <c r="Z147" s="68"/>
      <c r="AA147" s="68"/>
    </row>
    <row r="148" spans="1:27" s="67" customFormat="1" ht="37.5" customHeight="1">
      <c r="A148" s="189"/>
      <c r="B148" s="117" t="s">
        <v>335</v>
      </c>
      <c r="C148" s="113"/>
      <c r="D148" s="78" t="s">
        <v>267</v>
      </c>
      <c r="E148" s="84"/>
      <c r="F148" s="84"/>
      <c r="G148" s="84"/>
      <c r="H148" s="84">
        <v>93800</v>
      </c>
      <c r="I148" s="84"/>
      <c r="J148" s="84"/>
      <c r="K148" s="84"/>
      <c r="L148" s="58"/>
      <c r="M148" s="128"/>
      <c r="N148" s="127"/>
      <c r="O148" s="68"/>
      <c r="P148" s="68"/>
      <c r="Q148" s="68"/>
      <c r="R148" s="68"/>
      <c r="S148" s="68"/>
      <c r="T148" s="68"/>
      <c r="U148" s="68"/>
      <c r="V148" s="68"/>
      <c r="W148" s="68"/>
      <c r="X148" s="68"/>
      <c r="Y148" s="68"/>
      <c r="Z148" s="68"/>
      <c r="AA148" s="68"/>
    </row>
    <row r="149" spans="1:27" s="67" customFormat="1" ht="36.75" customHeight="1">
      <c r="A149" s="189"/>
      <c r="B149" s="117" t="s">
        <v>336</v>
      </c>
      <c r="C149" s="113"/>
      <c r="D149" s="78" t="s">
        <v>267</v>
      </c>
      <c r="E149" s="84"/>
      <c r="F149" s="84"/>
      <c r="G149" s="84"/>
      <c r="H149" s="84">
        <v>132900</v>
      </c>
      <c r="I149" s="84"/>
      <c r="J149" s="84"/>
      <c r="K149" s="84"/>
      <c r="L149" s="58"/>
      <c r="M149" s="128"/>
      <c r="N149" s="127"/>
      <c r="O149" s="68"/>
      <c r="P149" s="68"/>
      <c r="Q149" s="68"/>
      <c r="R149" s="68"/>
      <c r="S149" s="68"/>
      <c r="T149" s="68"/>
      <c r="U149" s="68"/>
      <c r="V149" s="68"/>
      <c r="W149" s="68"/>
      <c r="X149" s="68"/>
      <c r="Y149" s="68"/>
      <c r="Z149" s="68"/>
      <c r="AA149" s="68"/>
    </row>
    <row r="150" spans="1:27" s="67" customFormat="1" ht="31.5" customHeight="1">
      <c r="A150" s="190"/>
      <c r="B150" s="184" t="s">
        <v>337</v>
      </c>
      <c r="C150" s="182"/>
      <c r="D150" s="175" t="s">
        <v>267</v>
      </c>
      <c r="E150" s="176"/>
      <c r="F150" s="176"/>
      <c r="G150" s="176"/>
      <c r="H150" s="176">
        <v>200800</v>
      </c>
      <c r="I150" s="176"/>
      <c r="J150" s="176"/>
      <c r="K150" s="176"/>
      <c r="L150" s="193"/>
      <c r="M150" s="128"/>
      <c r="N150" s="127"/>
      <c r="O150" s="68"/>
      <c r="P150" s="68"/>
      <c r="Q150" s="68"/>
      <c r="R150" s="68"/>
      <c r="S150" s="68"/>
      <c r="T150" s="68"/>
      <c r="U150" s="68"/>
      <c r="V150" s="68"/>
      <c r="W150" s="68"/>
      <c r="X150" s="68"/>
      <c r="Y150" s="68"/>
      <c r="Z150" s="68"/>
      <c r="AA150" s="68"/>
    </row>
    <row r="151" spans="1:27" s="67" customFormat="1" ht="31.5" customHeight="1">
      <c r="A151" s="192" t="s">
        <v>338</v>
      </c>
      <c r="B151" s="168" t="s">
        <v>339</v>
      </c>
      <c r="C151" s="183"/>
      <c r="D151" s="179"/>
      <c r="E151" s="180"/>
      <c r="F151" s="180"/>
      <c r="G151" s="180"/>
      <c r="H151" s="180"/>
      <c r="I151" s="180"/>
      <c r="J151" s="180"/>
      <c r="K151" s="180"/>
      <c r="L151" s="194"/>
      <c r="M151" s="128"/>
      <c r="N151" s="127"/>
      <c r="O151" s="68"/>
      <c r="P151" s="68"/>
      <c r="Q151" s="68"/>
      <c r="R151" s="68"/>
      <c r="S151" s="68"/>
      <c r="T151" s="68"/>
      <c r="U151" s="68"/>
      <c r="V151" s="68"/>
      <c r="W151" s="68"/>
      <c r="X151" s="68"/>
      <c r="Y151" s="68"/>
      <c r="Z151" s="68"/>
      <c r="AA151" s="68"/>
    </row>
    <row r="152" spans="1:27" s="67" customFormat="1" ht="31.5" customHeight="1">
      <c r="A152" s="189"/>
      <c r="B152" s="126" t="s">
        <v>340</v>
      </c>
      <c r="C152" s="113"/>
      <c r="D152" s="78"/>
      <c r="E152" s="84"/>
      <c r="F152" s="84"/>
      <c r="G152" s="84"/>
      <c r="H152" s="84"/>
      <c r="I152" s="84"/>
      <c r="J152" s="84"/>
      <c r="K152" s="84"/>
      <c r="L152" s="58"/>
      <c r="M152" s="128"/>
      <c r="N152" s="127"/>
      <c r="O152" s="68"/>
      <c r="P152" s="68"/>
      <c r="Q152" s="68"/>
      <c r="R152" s="68"/>
      <c r="S152" s="68"/>
      <c r="T152" s="68"/>
      <c r="U152" s="68"/>
      <c r="V152" s="68"/>
      <c r="W152" s="68"/>
      <c r="X152" s="68"/>
      <c r="Y152" s="68"/>
      <c r="Z152" s="68"/>
      <c r="AA152" s="68"/>
    </row>
    <row r="153" spans="1:27" s="67" customFormat="1" ht="31.5" customHeight="1">
      <c r="A153" s="189"/>
      <c r="B153" s="117" t="s">
        <v>341</v>
      </c>
      <c r="C153" s="113"/>
      <c r="D153" s="78" t="s">
        <v>267</v>
      </c>
      <c r="E153" s="84"/>
      <c r="F153" s="84"/>
      <c r="G153" s="84"/>
      <c r="H153" s="84">
        <v>22300</v>
      </c>
      <c r="I153" s="84"/>
      <c r="J153" s="84"/>
      <c r="K153" s="84"/>
      <c r="L153" s="58"/>
      <c r="M153" s="128"/>
      <c r="N153" s="127"/>
      <c r="O153" s="68"/>
      <c r="P153" s="68"/>
      <c r="Q153" s="68"/>
      <c r="R153" s="68"/>
      <c r="S153" s="68"/>
      <c r="T153" s="68"/>
      <c r="U153" s="68"/>
      <c r="V153" s="68"/>
      <c r="W153" s="68"/>
      <c r="X153" s="68"/>
      <c r="Y153" s="68"/>
      <c r="Z153" s="68"/>
      <c r="AA153" s="68"/>
    </row>
    <row r="154" spans="1:27" s="67" customFormat="1" ht="31.5" customHeight="1">
      <c r="A154" s="189"/>
      <c r="B154" s="117" t="s">
        <v>342</v>
      </c>
      <c r="C154" s="113"/>
      <c r="D154" s="78" t="s">
        <v>267</v>
      </c>
      <c r="E154" s="84"/>
      <c r="F154" s="84"/>
      <c r="G154" s="84"/>
      <c r="H154" s="84">
        <v>39600</v>
      </c>
      <c r="I154" s="84"/>
      <c r="J154" s="84"/>
      <c r="K154" s="84"/>
      <c r="L154" s="58"/>
      <c r="M154" s="128"/>
      <c r="N154" s="127"/>
      <c r="O154" s="68"/>
      <c r="P154" s="68"/>
      <c r="Q154" s="68"/>
      <c r="R154" s="68"/>
      <c r="S154" s="68"/>
      <c r="T154" s="68"/>
      <c r="U154" s="68"/>
      <c r="V154" s="68"/>
      <c r="W154" s="68"/>
      <c r="X154" s="68"/>
      <c r="Y154" s="68"/>
      <c r="Z154" s="68"/>
      <c r="AA154" s="68"/>
    </row>
    <row r="155" spans="1:27" s="67" customFormat="1" ht="31.5" customHeight="1">
      <c r="A155" s="189"/>
      <c r="B155" s="117" t="s">
        <v>343</v>
      </c>
      <c r="C155" s="113"/>
      <c r="D155" s="78" t="s">
        <v>267</v>
      </c>
      <c r="E155" s="84"/>
      <c r="F155" s="84"/>
      <c r="G155" s="84"/>
      <c r="H155" s="84">
        <v>51500</v>
      </c>
      <c r="I155" s="84"/>
      <c r="J155" s="84"/>
      <c r="K155" s="84"/>
      <c r="L155" s="58"/>
      <c r="M155" s="128"/>
      <c r="N155" s="127"/>
      <c r="O155" s="68"/>
      <c r="P155" s="68"/>
      <c r="Q155" s="68"/>
      <c r="R155" s="68"/>
      <c r="S155" s="68"/>
      <c r="T155" s="68"/>
      <c r="U155" s="68"/>
      <c r="V155" s="68"/>
      <c r="W155" s="68"/>
      <c r="X155" s="68"/>
      <c r="Y155" s="68"/>
      <c r="Z155" s="68"/>
      <c r="AA155" s="68"/>
    </row>
    <row r="156" spans="1:27" s="67" customFormat="1" ht="31.5" customHeight="1">
      <c r="A156" s="189"/>
      <c r="B156" s="117" t="s">
        <v>344</v>
      </c>
      <c r="C156" s="113"/>
      <c r="D156" s="78" t="s">
        <v>267</v>
      </c>
      <c r="E156" s="84"/>
      <c r="F156" s="84"/>
      <c r="G156" s="84"/>
      <c r="H156" s="84">
        <v>69000</v>
      </c>
      <c r="I156" s="84"/>
      <c r="J156" s="84"/>
      <c r="K156" s="84"/>
      <c r="L156" s="58"/>
      <c r="M156" s="128"/>
      <c r="N156" s="127"/>
      <c r="O156" s="68"/>
      <c r="P156" s="68"/>
      <c r="Q156" s="68"/>
      <c r="R156" s="68"/>
      <c r="S156" s="68"/>
      <c r="T156" s="68"/>
      <c r="U156" s="68"/>
      <c r="V156" s="68"/>
      <c r="W156" s="68"/>
      <c r="X156" s="68"/>
      <c r="Y156" s="68"/>
      <c r="Z156" s="68"/>
      <c r="AA156" s="68"/>
    </row>
    <row r="157" spans="1:27" s="67" customFormat="1" ht="30" customHeight="1">
      <c r="A157" s="189"/>
      <c r="B157" s="117" t="s">
        <v>345</v>
      </c>
      <c r="C157" s="113"/>
      <c r="D157" s="78" t="s">
        <v>267</v>
      </c>
      <c r="E157" s="84"/>
      <c r="F157" s="84"/>
      <c r="G157" s="84"/>
      <c r="H157" s="84">
        <v>101200</v>
      </c>
      <c r="I157" s="84"/>
      <c r="J157" s="84"/>
      <c r="K157" s="84"/>
      <c r="L157" s="58"/>
      <c r="M157" s="128"/>
      <c r="N157" s="127"/>
      <c r="O157" s="68"/>
      <c r="P157" s="68"/>
      <c r="Q157" s="68"/>
      <c r="R157" s="68"/>
      <c r="S157" s="68"/>
      <c r="T157" s="68"/>
      <c r="U157" s="68"/>
      <c r="V157" s="68"/>
      <c r="W157" s="68"/>
      <c r="X157" s="68"/>
      <c r="Y157" s="68"/>
      <c r="Z157" s="68"/>
      <c r="AA157" s="68"/>
    </row>
    <row r="158" spans="1:27" s="67" customFormat="1" ht="36.75" customHeight="1">
      <c r="A158" s="189"/>
      <c r="B158" s="117" t="s">
        <v>346</v>
      </c>
      <c r="C158" s="113"/>
      <c r="D158" s="78" t="s">
        <v>267</v>
      </c>
      <c r="E158" s="84"/>
      <c r="F158" s="84"/>
      <c r="G158" s="84"/>
      <c r="H158" s="84">
        <v>161000</v>
      </c>
      <c r="I158" s="84"/>
      <c r="J158" s="84"/>
      <c r="K158" s="84"/>
      <c r="L158" s="58"/>
      <c r="M158" s="128"/>
      <c r="N158" s="127"/>
      <c r="O158" s="68"/>
      <c r="P158" s="68"/>
      <c r="Q158" s="68"/>
      <c r="R158" s="68"/>
      <c r="S158" s="68"/>
      <c r="T158" s="68"/>
      <c r="U158" s="68"/>
      <c r="V158" s="68"/>
      <c r="W158" s="68"/>
      <c r="X158" s="68"/>
      <c r="Y158" s="68"/>
      <c r="Z158" s="68"/>
      <c r="AA158" s="68"/>
    </row>
    <row r="159" spans="1:27" s="67" customFormat="1" ht="38.25" customHeight="1">
      <c r="A159" s="189"/>
      <c r="B159" s="117" t="s">
        <v>347</v>
      </c>
      <c r="C159" s="113"/>
      <c r="D159" s="78" t="s">
        <v>267</v>
      </c>
      <c r="E159" s="84"/>
      <c r="F159" s="84"/>
      <c r="G159" s="84"/>
      <c r="H159" s="84">
        <v>224400</v>
      </c>
      <c r="I159" s="84"/>
      <c r="J159" s="84"/>
      <c r="K159" s="84"/>
      <c r="L159" s="58"/>
      <c r="M159" s="128"/>
      <c r="N159" s="127"/>
      <c r="O159" s="68"/>
      <c r="P159" s="68"/>
      <c r="Q159" s="68"/>
      <c r="R159" s="68"/>
      <c r="S159" s="68"/>
      <c r="T159" s="68"/>
      <c r="U159" s="68"/>
      <c r="V159" s="68"/>
      <c r="W159" s="68"/>
      <c r="X159" s="68"/>
      <c r="Y159" s="68"/>
      <c r="Z159" s="68"/>
      <c r="AA159" s="68"/>
    </row>
    <row r="160" spans="1:27" s="67" customFormat="1" ht="30" customHeight="1">
      <c r="A160" s="189"/>
      <c r="B160" s="117" t="s">
        <v>348</v>
      </c>
      <c r="C160" s="113"/>
      <c r="D160" s="78" t="s">
        <v>267</v>
      </c>
      <c r="E160" s="84"/>
      <c r="F160" s="84"/>
      <c r="G160" s="84"/>
      <c r="H160" s="84">
        <v>327000</v>
      </c>
      <c r="I160" s="84"/>
      <c r="J160" s="84"/>
      <c r="K160" s="84"/>
      <c r="L160" s="58"/>
      <c r="M160" s="128"/>
      <c r="N160" s="127"/>
      <c r="O160" s="68"/>
      <c r="P160" s="68"/>
      <c r="Q160" s="68"/>
      <c r="R160" s="68"/>
      <c r="S160" s="68"/>
      <c r="T160" s="68"/>
      <c r="U160" s="68"/>
      <c r="V160" s="68"/>
      <c r="W160" s="68"/>
      <c r="X160" s="68"/>
      <c r="Y160" s="68"/>
      <c r="Z160" s="68"/>
      <c r="AA160" s="68"/>
    </row>
    <row r="161" spans="1:27" s="67" customFormat="1" ht="30" customHeight="1">
      <c r="A161" s="189"/>
      <c r="B161" s="117" t="s">
        <v>349</v>
      </c>
      <c r="C161" s="113"/>
      <c r="D161" s="78" t="s">
        <v>267</v>
      </c>
      <c r="E161" s="84"/>
      <c r="F161" s="84"/>
      <c r="G161" s="84"/>
      <c r="H161" s="84">
        <v>523100</v>
      </c>
      <c r="I161" s="84"/>
      <c r="J161" s="84"/>
      <c r="K161" s="84"/>
      <c r="L161" s="58"/>
      <c r="M161" s="128"/>
      <c r="N161" s="127"/>
      <c r="O161" s="68"/>
      <c r="P161" s="68"/>
      <c r="Q161" s="68"/>
      <c r="R161" s="68"/>
      <c r="S161" s="68"/>
      <c r="T161" s="68"/>
      <c r="U161" s="68"/>
      <c r="V161" s="68"/>
      <c r="W161" s="68"/>
      <c r="X161" s="68"/>
      <c r="Y161" s="68"/>
      <c r="Z161" s="68"/>
      <c r="AA161" s="68"/>
    </row>
    <row r="162" spans="1:27" s="67" customFormat="1" ht="31.5" customHeight="1">
      <c r="A162" s="189"/>
      <c r="B162" s="126" t="s">
        <v>350</v>
      </c>
      <c r="C162" s="113"/>
      <c r="D162" s="78"/>
      <c r="E162" s="84"/>
      <c r="F162" s="84"/>
      <c r="G162" s="84"/>
      <c r="H162" s="84"/>
      <c r="I162" s="84"/>
      <c r="J162" s="84"/>
      <c r="K162" s="84"/>
      <c r="L162" s="58"/>
      <c r="M162" s="128"/>
      <c r="N162" s="127"/>
      <c r="O162" s="68"/>
      <c r="P162" s="68"/>
      <c r="Q162" s="68"/>
      <c r="R162" s="68"/>
      <c r="S162" s="68"/>
      <c r="T162" s="68"/>
      <c r="U162" s="68"/>
      <c r="V162" s="68"/>
      <c r="W162" s="68"/>
      <c r="X162" s="68"/>
      <c r="Y162" s="68"/>
      <c r="Z162" s="68"/>
      <c r="AA162" s="68"/>
    </row>
    <row r="163" spans="1:27" s="67" customFormat="1" ht="31.5" customHeight="1">
      <c r="A163" s="189"/>
      <c r="B163" s="117" t="s">
        <v>351</v>
      </c>
      <c r="C163" s="113"/>
      <c r="D163" s="78" t="s">
        <v>267</v>
      </c>
      <c r="E163" s="84"/>
      <c r="F163" s="84"/>
      <c r="G163" s="84"/>
      <c r="H163" s="84">
        <v>27500</v>
      </c>
      <c r="I163" s="84"/>
      <c r="J163" s="84"/>
      <c r="K163" s="84"/>
      <c r="L163" s="58"/>
      <c r="M163" s="128"/>
      <c r="N163" s="127"/>
      <c r="O163" s="68"/>
      <c r="P163" s="68"/>
      <c r="Q163" s="68"/>
      <c r="R163" s="68"/>
      <c r="S163" s="68"/>
      <c r="T163" s="68"/>
      <c r="U163" s="68"/>
      <c r="V163" s="68"/>
      <c r="W163" s="68"/>
      <c r="X163" s="68"/>
      <c r="Y163" s="68"/>
      <c r="Z163" s="68"/>
      <c r="AA163" s="68"/>
    </row>
    <row r="164" spans="1:27" s="67" customFormat="1" ht="31.5" customHeight="1">
      <c r="A164" s="189"/>
      <c r="B164" s="117" t="s">
        <v>352</v>
      </c>
      <c r="C164" s="113"/>
      <c r="D164" s="78" t="s">
        <v>267</v>
      </c>
      <c r="E164" s="84"/>
      <c r="F164" s="84"/>
      <c r="G164" s="84"/>
      <c r="H164" s="84">
        <v>48300</v>
      </c>
      <c r="I164" s="84"/>
      <c r="J164" s="84"/>
      <c r="K164" s="84"/>
      <c r="L164" s="58"/>
      <c r="M164" s="128"/>
      <c r="N164" s="127"/>
      <c r="O164" s="68"/>
      <c r="P164" s="68"/>
      <c r="Q164" s="68"/>
      <c r="R164" s="68"/>
      <c r="S164" s="68"/>
      <c r="T164" s="68"/>
      <c r="U164" s="68"/>
      <c r="V164" s="68"/>
      <c r="W164" s="68"/>
      <c r="X164" s="68"/>
      <c r="Y164" s="68"/>
      <c r="Z164" s="68"/>
      <c r="AA164" s="68"/>
    </row>
    <row r="165" spans="1:27" s="67" customFormat="1" ht="31.5" customHeight="1">
      <c r="A165" s="189"/>
      <c r="B165" s="117" t="s">
        <v>353</v>
      </c>
      <c r="C165" s="113"/>
      <c r="D165" s="78" t="s">
        <v>267</v>
      </c>
      <c r="E165" s="84"/>
      <c r="F165" s="84"/>
      <c r="G165" s="84"/>
      <c r="H165" s="84">
        <v>71000</v>
      </c>
      <c r="I165" s="84"/>
      <c r="J165" s="84"/>
      <c r="K165" s="84"/>
      <c r="L165" s="58"/>
      <c r="M165" s="128"/>
      <c r="N165" s="127"/>
      <c r="O165" s="68"/>
      <c r="P165" s="68"/>
      <c r="Q165" s="68"/>
      <c r="R165" s="68"/>
      <c r="S165" s="68"/>
      <c r="T165" s="68"/>
      <c r="U165" s="68"/>
      <c r="V165" s="68"/>
      <c r="W165" s="68"/>
      <c r="X165" s="68"/>
      <c r="Y165" s="68"/>
      <c r="Z165" s="68"/>
      <c r="AA165" s="68"/>
    </row>
    <row r="166" spans="1:27" s="67" customFormat="1" ht="31.5" customHeight="1">
      <c r="A166" s="190"/>
      <c r="B166" s="184" t="s">
        <v>354</v>
      </c>
      <c r="C166" s="182"/>
      <c r="D166" s="175" t="s">
        <v>267</v>
      </c>
      <c r="E166" s="176"/>
      <c r="F166" s="176"/>
      <c r="G166" s="176"/>
      <c r="H166" s="176">
        <v>110000</v>
      </c>
      <c r="I166" s="176"/>
      <c r="J166" s="176"/>
      <c r="K166" s="176"/>
      <c r="L166" s="193"/>
      <c r="M166" s="128"/>
      <c r="N166" s="127"/>
      <c r="O166" s="68"/>
      <c r="P166" s="68"/>
      <c r="Q166" s="68"/>
      <c r="R166" s="68"/>
      <c r="S166" s="68"/>
      <c r="T166" s="68"/>
      <c r="U166" s="68"/>
      <c r="V166" s="68"/>
      <c r="W166" s="68"/>
      <c r="X166" s="68"/>
      <c r="Y166" s="68"/>
      <c r="Z166" s="68"/>
      <c r="AA166" s="68"/>
    </row>
    <row r="167" spans="1:27" s="67" customFormat="1" ht="31.5" customHeight="1">
      <c r="A167" s="192"/>
      <c r="B167" s="185" t="s">
        <v>355</v>
      </c>
      <c r="C167" s="183"/>
      <c r="D167" s="179" t="s">
        <v>267</v>
      </c>
      <c r="E167" s="180"/>
      <c r="F167" s="180"/>
      <c r="G167" s="180"/>
      <c r="H167" s="180">
        <v>170500</v>
      </c>
      <c r="I167" s="180"/>
      <c r="J167" s="180"/>
      <c r="K167" s="180"/>
      <c r="L167" s="194"/>
      <c r="M167" s="128"/>
      <c r="N167" s="127"/>
      <c r="O167" s="68"/>
      <c r="P167" s="68"/>
      <c r="Q167" s="68"/>
      <c r="R167" s="68"/>
      <c r="S167" s="68"/>
      <c r="T167" s="68"/>
      <c r="U167" s="68"/>
      <c r="V167" s="68"/>
      <c r="W167" s="68"/>
      <c r="X167" s="68"/>
      <c r="Y167" s="68"/>
      <c r="Z167" s="68"/>
      <c r="AA167" s="68"/>
    </row>
    <row r="168" spans="1:27" s="67" customFormat="1" ht="31.5" customHeight="1">
      <c r="A168" s="189"/>
      <c r="B168" s="117" t="s">
        <v>356</v>
      </c>
      <c r="C168" s="113"/>
      <c r="D168" s="78" t="s">
        <v>267</v>
      </c>
      <c r="E168" s="84"/>
      <c r="F168" s="84"/>
      <c r="G168" s="84"/>
      <c r="H168" s="84">
        <v>270100</v>
      </c>
      <c r="I168" s="84"/>
      <c r="J168" s="84"/>
      <c r="K168" s="84"/>
      <c r="L168" s="58"/>
      <c r="M168" s="128"/>
      <c r="N168" s="127"/>
      <c r="O168" s="68"/>
      <c r="P168" s="68"/>
      <c r="Q168" s="68"/>
      <c r="R168" s="68"/>
      <c r="S168" s="68"/>
      <c r="T168" s="68"/>
      <c r="U168" s="68"/>
      <c r="V168" s="68"/>
      <c r="W168" s="68"/>
      <c r="X168" s="68"/>
      <c r="Y168" s="68"/>
      <c r="Z168" s="68"/>
      <c r="AA168" s="68"/>
    </row>
    <row r="169" spans="1:27" s="67" customFormat="1" ht="37.5" customHeight="1">
      <c r="A169" s="189"/>
      <c r="B169" s="117" t="s">
        <v>357</v>
      </c>
      <c r="C169" s="113"/>
      <c r="D169" s="78" t="s">
        <v>267</v>
      </c>
      <c r="E169" s="84"/>
      <c r="F169" s="84"/>
      <c r="G169" s="84"/>
      <c r="H169" s="84">
        <v>373800</v>
      </c>
      <c r="I169" s="84"/>
      <c r="J169" s="84"/>
      <c r="K169" s="84"/>
      <c r="L169" s="58"/>
      <c r="M169" s="128"/>
      <c r="N169" s="127"/>
      <c r="O169" s="68"/>
      <c r="P169" s="68"/>
      <c r="Q169" s="68"/>
      <c r="R169" s="68"/>
      <c r="S169" s="68"/>
      <c r="T169" s="68"/>
      <c r="U169" s="68"/>
      <c r="V169" s="68"/>
      <c r="W169" s="68"/>
      <c r="X169" s="68"/>
      <c r="Y169" s="68"/>
      <c r="Z169" s="68"/>
      <c r="AA169" s="68"/>
    </row>
    <row r="170" spans="1:27" s="67" customFormat="1" ht="36" customHeight="1">
      <c r="A170" s="189"/>
      <c r="B170" s="117" t="s">
        <v>358</v>
      </c>
      <c r="C170" s="113"/>
      <c r="D170" s="78" t="s">
        <v>267</v>
      </c>
      <c r="E170" s="84"/>
      <c r="F170" s="84"/>
      <c r="G170" s="84"/>
      <c r="H170" s="84">
        <v>557900</v>
      </c>
      <c r="I170" s="84"/>
      <c r="J170" s="84"/>
      <c r="K170" s="84"/>
      <c r="L170" s="58"/>
      <c r="M170" s="128"/>
      <c r="N170" s="127"/>
      <c r="O170" s="68"/>
      <c r="P170" s="68"/>
      <c r="Q170" s="68"/>
      <c r="R170" s="68"/>
      <c r="S170" s="68"/>
      <c r="T170" s="68"/>
      <c r="U170" s="68"/>
      <c r="V170" s="68"/>
      <c r="W170" s="68"/>
      <c r="X170" s="68"/>
      <c r="Y170" s="68"/>
      <c r="Z170" s="68"/>
      <c r="AA170" s="68"/>
    </row>
    <row r="171" spans="1:27" s="67" customFormat="1" ht="36.75" customHeight="1">
      <c r="A171" s="189"/>
      <c r="B171" s="131" t="s">
        <v>359</v>
      </c>
      <c r="C171" s="113"/>
      <c r="D171" s="78" t="s">
        <v>267</v>
      </c>
      <c r="E171" s="84"/>
      <c r="F171" s="84"/>
      <c r="G171" s="84"/>
      <c r="H171" s="84">
        <v>786500</v>
      </c>
      <c r="I171" s="84"/>
      <c r="J171" s="84"/>
      <c r="K171" s="84"/>
      <c r="L171" s="58"/>
      <c r="M171" s="128"/>
      <c r="N171" s="127"/>
      <c r="O171" s="68"/>
      <c r="P171" s="68"/>
      <c r="Q171" s="68"/>
      <c r="R171" s="68"/>
      <c r="S171" s="68"/>
      <c r="T171" s="68"/>
      <c r="U171" s="68"/>
      <c r="V171" s="68"/>
      <c r="W171" s="68"/>
      <c r="X171" s="68"/>
      <c r="Y171" s="68"/>
      <c r="Z171" s="68"/>
      <c r="AA171" s="68"/>
    </row>
    <row r="172" spans="1:27" s="88" customFormat="1" ht="54" customHeight="1">
      <c r="A172" s="104">
        <v>13</v>
      </c>
      <c r="B172" s="110" t="s">
        <v>360</v>
      </c>
      <c r="C172" s="111"/>
      <c r="D172" s="104"/>
      <c r="E172" s="97"/>
      <c r="F172" s="97"/>
      <c r="G172" s="97"/>
      <c r="H172" s="97"/>
      <c r="I172" s="97"/>
      <c r="J172" s="97"/>
      <c r="K172" s="97"/>
      <c r="L172" s="195"/>
      <c r="M172" s="129"/>
      <c r="N172" s="130"/>
      <c r="O172" s="87"/>
      <c r="P172" s="87"/>
      <c r="Q172" s="87"/>
      <c r="R172" s="87"/>
      <c r="S172" s="87"/>
      <c r="T172" s="87"/>
      <c r="U172" s="87"/>
      <c r="V172" s="87"/>
      <c r="W172" s="87"/>
      <c r="X172" s="87"/>
      <c r="Y172" s="87"/>
      <c r="Z172" s="87"/>
      <c r="AA172" s="87"/>
    </row>
    <row r="173" spans="1:27" s="67" customFormat="1" ht="22.5" customHeight="1">
      <c r="A173" s="189"/>
      <c r="B173" s="117" t="s">
        <v>361</v>
      </c>
      <c r="C173" s="113"/>
      <c r="D173" s="78" t="s">
        <v>362</v>
      </c>
      <c r="E173" s="84"/>
      <c r="F173" s="84"/>
      <c r="G173" s="84"/>
      <c r="H173" s="84">
        <v>3550000</v>
      </c>
      <c r="I173" s="84"/>
      <c r="J173" s="84"/>
      <c r="K173" s="84"/>
      <c r="L173" s="58"/>
      <c r="M173" s="128"/>
      <c r="N173" s="127"/>
      <c r="O173" s="68"/>
      <c r="P173" s="68"/>
      <c r="Q173" s="68"/>
      <c r="R173" s="68"/>
      <c r="S173" s="68"/>
      <c r="T173" s="68"/>
      <c r="U173" s="68"/>
      <c r="V173" s="68"/>
      <c r="W173" s="68"/>
      <c r="X173" s="68"/>
      <c r="Y173" s="68"/>
      <c r="Z173" s="68"/>
      <c r="AA173" s="68"/>
    </row>
    <row r="174" spans="1:27" s="67" customFormat="1" ht="22.5" customHeight="1">
      <c r="A174" s="189"/>
      <c r="B174" s="117" t="s">
        <v>363</v>
      </c>
      <c r="C174" s="113"/>
      <c r="D174" s="78" t="s">
        <v>362</v>
      </c>
      <c r="E174" s="84"/>
      <c r="F174" s="84"/>
      <c r="G174" s="84"/>
      <c r="H174" s="84">
        <v>3350000</v>
      </c>
      <c r="I174" s="84"/>
      <c r="J174" s="84"/>
      <c r="K174" s="84"/>
      <c r="L174" s="58"/>
      <c r="M174" s="128"/>
      <c r="N174" s="127"/>
      <c r="O174" s="68"/>
      <c r="P174" s="68"/>
      <c r="Q174" s="68"/>
      <c r="R174" s="68"/>
      <c r="S174" s="68"/>
      <c r="T174" s="68"/>
      <c r="U174" s="68"/>
      <c r="V174" s="68"/>
      <c r="W174" s="68"/>
      <c r="X174" s="68"/>
      <c r="Y174" s="68"/>
      <c r="Z174" s="68"/>
      <c r="AA174" s="68"/>
    </row>
    <row r="175" spans="1:27" s="67" customFormat="1" ht="22.5" customHeight="1">
      <c r="A175" s="189"/>
      <c r="B175" s="117" t="s">
        <v>364</v>
      </c>
      <c r="C175" s="113"/>
      <c r="D175" s="78" t="s">
        <v>362</v>
      </c>
      <c r="E175" s="84"/>
      <c r="F175" s="84"/>
      <c r="G175" s="84"/>
      <c r="H175" s="84">
        <v>4650000</v>
      </c>
      <c r="I175" s="84"/>
      <c r="J175" s="84"/>
      <c r="K175" s="84"/>
      <c r="L175" s="58"/>
      <c r="M175" s="128"/>
      <c r="N175" s="127"/>
      <c r="O175" s="68"/>
      <c r="P175" s="68"/>
      <c r="Q175" s="68"/>
      <c r="R175" s="68"/>
      <c r="S175" s="68"/>
      <c r="T175" s="68"/>
      <c r="U175" s="68"/>
      <c r="V175" s="68"/>
      <c r="W175" s="68"/>
      <c r="X175" s="68"/>
      <c r="Y175" s="68"/>
      <c r="Z175" s="68"/>
      <c r="AA175" s="68"/>
    </row>
    <row r="176" spans="1:27" s="67" customFormat="1" ht="22.5" customHeight="1">
      <c r="A176" s="189"/>
      <c r="B176" s="117" t="s">
        <v>365</v>
      </c>
      <c r="C176" s="113"/>
      <c r="D176" s="78" t="s">
        <v>362</v>
      </c>
      <c r="E176" s="84"/>
      <c r="F176" s="84"/>
      <c r="G176" s="84"/>
      <c r="H176" s="84">
        <v>4350000</v>
      </c>
      <c r="I176" s="84"/>
      <c r="J176" s="84"/>
      <c r="K176" s="84"/>
      <c r="L176" s="58"/>
      <c r="M176" s="128"/>
      <c r="N176" s="127"/>
      <c r="O176" s="68"/>
      <c r="P176" s="68"/>
      <c r="Q176" s="68"/>
      <c r="R176" s="68"/>
      <c r="S176" s="68"/>
      <c r="T176" s="68"/>
      <c r="U176" s="68"/>
      <c r="V176" s="68"/>
      <c r="W176" s="68"/>
      <c r="X176" s="68"/>
      <c r="Y176" s="68"/>
      <c r="Z176" s="68"/>
      <c r="AA176" s="68"/>
    </row>
    <row r="177" spans="1:27" s="67" customFormat="1" ht="22.5" customHeight="1">
      <c r="A177" s="189"/>
      <c r="B177" s="117" t="s">
        <v>366</v>
      </c>
      <c r="C177" s="113"/>
      <c r="D177" s="78" t="s">
        <v>362</v>
      </c>
      <c r="E177" s="84"/>
      <c r="F177" s="84"/>
      <c r="G177" s="84"/>
      <c r="H177" s="84">
        <v>5850000</v>
      </c>
      <c r="I177" s="84"/>
      <c r="J177" s="84"/>
      <c r="K177" s="84"/>
      <c r="L177" s="58"/>
      <c r="M177" s="128"/>
      <c r="N177" s="127"/>
      <c r="O177" s="68"/>
      <c r="P177" s="68"/>
      <c r="Q177" s="68"/>
      <c r="R177" s="68"/>
      <c r="S177" s="68"/>
      <c r="T177" s="68"/>
      <c r="U177" s="68"/>
      <c r="V177" s="68"/>
      <c r="W177" s="68"/>
      <c r="X177" s="68"/>
      <c r="Y177" s="68"/>
      <c r="Z177" s="68"/>
      <c r="AA177" s="68"/>
    </row>
    <row r="178" spans="1:27" s="67" customFormat="1" ht="22.5" customHeight="1">
      <c r="A178" s="189"/>
      <c r="B178" s="117" t="s">
        <v>367</v>
      </c>
      <c r="C178" s="113"/>
      <c r="D178" s="78" t="s">
        <v>362</v>
      </c>
      <c r="E178" s="84"/>
      <c r="F178" s="84"/>
      <c r="G178" s="84"/>
      <c r="H178" s="84">
        <v>5580000</v>
      </c>
      <c r="I178" s="84"/>
      <c r="J178" s="84"/>
      <c r="K178" s="84"/>
      <c r="L178" s="58"/>
      <c r="M178" s="128"/>
      <c r="N178" s="127"/>
      <c r="O178" s="68"/>
      <c r="P178" s="68"/>
      <c r="Q178" s="68"/>
      <c r="R178" s="68"/>
      <c r="S178" s="68"/>
      <c r="T178" s="68"/>
      <c r="U178" s="68"/>
      <c r="V178" s="68"/>
      <c r="W178" s="68"/>
      <c r="X178" s="68"/>
      <c r="Y178" s="68"/>
      <c r="Z178" s="68"/>
      <c r="AA178" s="68"/>
    </row>
    <row r="179" spans="1:27" s="67" customFormat="1" ht="22.5" customHeight="1">
      <c r="A179" s="189"/>
      <c r="B179" s="117" t="s">
        <v>368</v>
      </c>
      <c r="C179" s="113"/>
      <c r="D179" s="78" t="s">
        <v>362</v>
      </c>
      <c r="E179" s="84"/>
      <c r="F179" s="84"/>
      <c r="G179" s="84"/>
      <c r="H179" s="84">
        <v>8480000</v>
      </c>
      <c r="I179" s="84"/>
      <c r="J179" s="84"/>
      <c r="K179" s="84"/>
      <c r="L179" s="58"/>
      <c r="M179" s="128"/>
      <c r="N179" s="127"/>
      <c r="O179" s="68"/>
      <c r="P179" s="68"/>
      <c r="Q179" s="68"/>
      <c r="R179" s="68"/>
      <c r="S179" s="68"/>
      <c r="T179" s="68"/>
      <c r="U179" s="68"/>
      <c r="V179" s="68"/>
      <c r="W179" s="68"/>
      <c r="X179" s="68"/>
      <c r="Y179" s="68"/>
      <c r="Z179" s="68"/>
      <c r="AA179" s="68"/>
    </row>
    <row r="180" spans="1:28" s="76" customFormat="1" ht="21.75" customHeight="1">
      <c r="A180" s="104">
        <v>14</v>
      </c>
      <c r="B180" s="102" t="s">
        <v>163</v>
      </c>
      <c r="C180" s="103"/>
      <c r="D180" s="104"/>
      <c r="E180" s="97"/>
      <c r="F180" s="97"/>
      <c r="G180" s="97"/>
      <c r="H180" s="97"/>
      <c r="I180" s="97"/>
      <c r="J180" s="98"/>
      <c r="K180" s="98"/>
      <c r="L180" s="98"/>
      <c r="M180" s="109"/>
      <c r="N180" s="109"/>
      <c r="O180" s="77"/>
      <c r="P180" s="77"/>
      <c r="Q180" s="77"/>
      <c r="R180" s="77"/>
      <c r="S180" s="77"/>
      <c r="T180" s="77"/>
      <c r="U180" s="77"/>
      <c r="V180" s="77"/>
      <c r="W180" s="77"/>
      <c r="X180" s="77"/>
      <c r="Y180" s="77"/>
      <c r="Z180" s="77"/>
      <c r="AA180" s="77"/>
      <c r="AB180" s="77"/>
    </row>
    <row r="181" spans="1:28" ht="31.5">
      <c r="A181" s="104"/>
      <c r="B181" s="116" t="s">
        <v>164</v>
      </c>
      <c r="C181" s="106"/>
      <c r="D181" s="78" t="s">
        <v>165</v>
      </c>
      <c r="E181" s="84">
        <v>45000</v>
      </c>
      <c r="F181" s="84">
        <v>45000</v>
      </c>
      <c r="G181" s="84"/>
      <c r="H181" s="84"/>
      <c r="I181" s="84">
        <v>52000</v>
      </c>
      <c r="J181" s="99">
        <v>55000</v>
      </c>
      <c r="K181" s="99">
        <v>55000</v>
      </c>
      <c r="L181" s="99">
        <v>56000</v>
      </c>
      <c r="M181" s="398"/>
      <c r="N181" s="100"/>
      <c r="O181" s="61"/>
      <c r="Q181" s="61"/>
      <c r="R181" s="61"/>
      <c r="S181" s="61"/>
      <c r="T181" s="61"/>
      <c r="U181" s="61"/>
      <c r="V181" s="61"/>
      <c r="W181" s="61"/>
      <c r="X181" s="61"/>
      <c r="Y181" s="61"/>
      <c r="Z181" s="61"/>
      <c r="AA181" s="61"/>
      <c r="AB181" s="61"/>
    </row>
    <row r="182" spans="1:28" ht="31.5">
      <c r="A182" s="104"/>
      <c r="B182" s="116" t="s">
        <v>166</v>
      </c>
      <c r="C182" s="106"/>
      <c r="D182" s="78" t="s">
        <v>165</v>
      </c>
      <c r="E182" s="84">
        <v>60000</v>
      </c>
      <c r="F182" s="84">
        <v>57000</v>
      </c>
      <c r="G182" s="84"/>
      <c r="H182" s="84"/>
      <c r="I182" s="84"/>
      <c r="J182" s="99">
        <v>55000</v>
      </c>
      <c r="K182" s="99">
        <v>62000</v>
      </c>
      <c r="L182" s="99">
        <v>63000</v>
      </c>
      <c r="M182" s="398"/>
      <c r="N182" s="100"/>
      <c r="O182" s="61"/>
      <c r="Q182" s="61"/>
      <c r="R182" s="61"/>
      <c r="S182" s="61"/>
      <c r="T182" s="61"/>
      <c r="U182" s="61"/>
      <c r="V182" s="61"/>
      <c r="W182" s="61"/>
      <c r="X182" s="61"/>
      <c r="Y182" s="61"/>
      <c r="Z182" s="61"/>
      <c r="AA182" s="61"/>
      <c r="AB182" s="61"/>
    </row>
    <row r="183" spans="1:28" ht="31.5">
      <c r="A183" s="165"/>
      <c r="B183" s="173" t="s">
        <v>167</v>
      </c>
      <c r="C183" s="186"/>
      <c r="D183" s="175" t="s">
        <v>165</v>
      </c>
      <c r="E183" s="176"/>
      <c r="F183" s="176"/>
      <c r="G183" s="176"/>
      <c r="H183" s="176"/>
      <c r="I183" s="176"/>
      <c r="J183" s="177">
        <v>22000</v>
      </c>
      <c r="K183" s="177"/>
      <c r="L183" s="177"/>
      <c r="M183" s="398"/>
      <c r="N183" s="100"/>
      <c r="O183" s="61"/>
      <c r="Q183" s="61"/>
      <c r="R183" s="61"/>
      <c r="S183" s="61"/>
      <c r="T183" s="61"/>
      <c r="U183" s="61"/>
      <c r="V183" s="61"/>
      <c r="W183" s="61"/>
      <c r="X183" s="61"/>
      <c r="Y183" s="61"/>
      <c r="Z183" s="61"/>
      <c r="AA183" s="61"/>
      <c r="AB183" s="61"/>
    </row>
  </sheetData>
  <sheetProtection/>
  <mergeCells count="11">
    <mergeCell ref="M18:O18"/>
    <mergeCell ref="M181:M183"/>
    <mergeCell ref="B79:L79"/>
    <mergeCell ref="M48:O48"/>
    <mergeCell ref="N114:N123"/>
    <mergeCell ref="N124:N133"/>
    <mergeCell ref="A1:L1"/>
    <mergeCell ref="A2:L2"/>
    <mergeCell ref="A3:L3"/>
    <mergeCell ref="N104:N113"/>
    <mergeCell ref="M38:N40"/>
  </mergeCells>
  <printOptions horizontalCentered="1"/>
  <pageMargins left="0.25" right="0.2" top="0.34" bottom="0.31" header="0.23" footer="0.19"/>
  <pageSetup firstPageNumber="1" useFirstPageNumber="1" horizontalDpi="600" verticalDpi="600" orientation="landscape" paperSize="9" r:id="rId2"/>
  <headerFooter alignWithMargins="0">
    <oddFooter>&amp;C &amp;P &amp;RGi¸ VLXD T6-2015</oddFooter>
  </headerFooter>
  <drawing r:id="rId1"/>
</worksheet>
</file>

<file path=xl/worksheets/sheet3.xml><?xml version="1.0" encoding="utf-8"?>
<worksheet xmlns="http://schemas.openxmlformats.org/spreadsheetml/2006/main" xmlns:r="http://schemas.openxmlformats.org/officeDocument/2006/relationships">
  <sheetPr>
    <tabColor indexed="14"/>
  </sheetPr>
  <dimension ref="A1:AD278"/>
  <sheetViews>
    <sheetView zoomScale="85" zoomScaleNormal="85" zoomScaleSheetLayoutView="75" zoomScalePageLayoutView="0" workbookViewId="0" topLeftCell="A1">
      <pane ySplit="2" topLeftCell="A3" activePane="bottomLeft" state="frozen"/>
      <selection pane="topLeft" activeCell="A1" sqref="A1"/>
      <selection pane="bottomLeft" activeCell="B293" sqref="B293"/>
    </sheetView>
  </sheetViews>
  <sheetFormatPr defaultColWidth="8.796875" defaultRowHeight="15"/>
  <cols>
    <col min="1" max="1" width="4.8984375" style="66" customWidth="1"/>
    <col min="2" max="2" width="22.09765625" style="60" customWidth="1"/>
    <col min="3" max="3" width="17.09765625" style="60" customWidth="1"/>
    <col min="4" max="4" width="6.69921875" style="60" customWidth="1"/>
    <col min="5" max="5" width="10.5" style="60" customWidth="1"/>
    <col min="6" max="6" width="9.69921875" style="60" customWidth="1"/>
    <col min="7" max="7" width="10.8984375" style="60" customWidth="1"/>
    <col min="8" max="8" width="11" style="65" customWidth="1"/>
    <col min="9" max="9" width="10.5" style="60" customWidth="1"/>
    <col min="10" max="10" width="10.3984375" style="60" bestFit="1" customWidth="1"/>
    <col min="11" max="11" width="10.3984375" style="60" customWidth="1"/>
    <col min="12" max="12" width="9.8984375" style="60" customWidth="1"/>
    <col min="13" max="13" width="13.5" style="60" customWidth="1"/>
    <col min="14" max="14" width="6" style="60" customWidth="1"/>
    <col min="15" max="15" width="13.5" style="259" hidden="1" customWidth="1"/>
    <col min="16" max="16" width="10.5" style="60" customWidth="1"/>
    <col min="17" max="17" width="9.3984375" style="60" customWidth="1"/>
    <col min="18" max="18" width="9.09765625" style="61" customWidth="1"/>
    <col min="19" max="19" width="7.3984375" style="60" customWidth="1"/>
    <col min="20" max="20" width="7" style="60" customWidth="1"/>
    <col min="21" max="21" width="7.8984375" style="60" customWidth="1"/>
    <col min="22" max="22" width="8.19921875" style="60" customWidth="1"/>
    <col min="23" max="23" width="7.3984375" style="60" customWidth="1"/>
    <col min="24" max="24" width="7.5" style="60" customWidth="1"/>
    <col min="25" max="25" width="10.5" style="60" customWidth="1"/>
    <col min="26" max="16384" width="9" style="60" customWidth="1"/>
  </cols>
  <sheetData>
    <row r="1" spans="1:16" ht="24.75" customHeight="1">
      <c r="A1" s="253" t="s">
        <v>441</v>
      </c>
      <c r="B1" s="254"/>
      <c r="C1" s="254"/>
      <c r="D1" s="254"/>
      <c r="E1" s="254"/>
      <c r="F1" s="254"/>
      <c r="G1" s="254"/>
      <c r="H1" s="255"/>
      <c r="I1" s="254"/>
      <c r="J1" s="254"/>
      <c r="K1" s="254"/>
      <c r="L1" s="254"/>
      <c r="M1" s="62"/>
      <c r="N1" s="62"/>
      <c r="O1" s="280"/>
      <c r="P1" s="62"/>
    </row>
    <row r="2" spans="1:30" s="76" customFormat="1" ht="58.5" customHeight="1">
      <c r="A2" s="196" t="s">
        <v>7</v>
      </c>
      <c r="B2" s="74" t="s">
        <v>429</v>
      </c>
      <c r="C2" s="74" t="s">
        <v>426</v>
      </c>
      <c r="D2" s="75" t="s">
        <v>101</v>
      </c>
      <c r="E2" s="135" t="s">
        <v>102</v>
      </c>
      <c r="F2" s="135" t="s">
        <v>103</v>
      </c>
      <c r="G2" s="135" t="s">
        <v>104</v>
      </c>
      <c r="H2" s="256" t="s">
        <v>450</v>
      </c>
      <c r="I2" s="136" t="s">
        <v>105</v>
      </c>
      <c r="J2" s="136" t="s">
        <v>106</v>
      </c>
      <c r="K2" s="136" t="s">
        <v>249</v>
      </c>
      <c r="L2" s="136" t="s">
        <v>107</v>
      </c>
      <c r="M2" s="63"/>
      <c r="N2" s="63"/>
      <c r="O2" s="281"/>
      <c r="P2" s="63"/>
      <c r="Q2" s="66"/>
      <c r="R2" s="108"/>
      <c r="S2" s="66"/>
      <c r="T2" s="108"/>
      <c r="U2" s="66"/>
      <c r="V2" s="108"/>
      <c r="W2" s="66"/>
      <c r="X2" s="108"/>
      <c r="Y2" s="66"/>
      <c r="Z2" s="108" t="s">
        <v>106</v>
      </c>
      <c r="AA2" s="66"/>
      <c r="AB2" s="108" t="s">
        <v>107</v>
      </c>
      <c r="AC2" s="66"/>
      <c r="AD2" s="108"/>
    </row>
    <row r="3" spans="1:30" s="76" customFormat="1" ht="28.5" customHeight="1">
      <c r="A3" s="252" t="s">
        <v>430</v>
      </c>
      <c r="B3" s="426" t="s">
        <v>436</v>
      </c>
      <c r="C3" s="426"/>
      <c r="D3" s="426"/>
      <c r="E3" s="426"/>
      <c r="F3" s="426"/>
      <c r="G3" s="426"/>
      <c r="H3" s="426"/>
      <c r="I3" s="426"/>
      <c r="J3" s="426"/>
      <c r="K3" s="426"/>
      <c r="L3" s="426"/>
      <c r="M3" s="63"/>
      <c r="N3" s="63"/>
      <c r="O3" s="281"/>
      <c r="P3" s="63"/>
      <c r="Q3" s="66"/>
      <c r="R3" s="108"/>
      <c r="S3" s="66"/>
      <c r="T3" s="108"/>
      <c r="U3" s="66"/>
      <c r="V3" s="108"/>
      <c r="W3" s="66"/>
      <c r="X3" s="108"/>
      <c r="Y3" s="66"/>
      <c r="Z3" s="108"/>
      <c r="AA3" s="66"/>
      <c r="AB3" s="108"/>
      <c r="AC3" s="66"/>
      <c r="AD3" s="108"/>
    </row>
    <row r="4" spans="1:15" s="81" customFormat="1" ht="21" customHeight="1">
      <c r="A4" s="376">
        <v>1</v>
      </c>
      <c r="B4" s="377" t="s">
        <v>194</v>
      </c>
      <c r="C4" s="378"/>
      <c r="D4" s="376"/>
      <c r="E4" s="379"/>
      <c r="F4" s="379"/>
      <c r="G4" s="380"/>
      <c r="H4" s="381"/>
      <c r="I4" s="380"/>
      <c r="J4" s="382"/>
      <c r="K4" s="380"/>
      <c r="L4" s="380"/>
      <c r="O4" s="282"/>
    </row>
    <row r="5" spans="1:15" s="81" customFormat="1" ht="35.25" customHeight="1">
      <c r="A5" s="371" t="s">
        <v>197</v>
      </c>
      <c r="B5" s="422" t="s">
        <v>554</v>
      </c>
      <c r="C5" s="422"/>
      <c r="D5" s="422"/>
      <c r="E5" s="422"/>
      <c r="F5" s="422"/>
      <c r="G5" s="422"/>
      <c r="H5" s="422"/>
      <c r="I5" s="422"/>
      <c r="J5" s="422"/>
      <c r="K5" s="422"/>
      <c r="L5" s="422"/>
      <c r="O5" s="282"/>
    </row>
    <row r="6" spans="1:15" s="81" customFormat="1" ht="27" customHeight="1">
      <c r="A6" s="383"/>
      <c r="B6" s="375" t="s">
        <v>176</v>
      </c>
      <c r="C6" s="351" t="s">
        <v>184</v>
      </c>
      <c r="D6" s="365" t="s">
        <v>195</v>
      </c>
      <c r="E6" s="366"/>
      <c r="F6" s="366"/>
      <c r="G6" s="367"/>
      <c r="H6" s="368">
        <v>110000</v>
      </c>
      <c r="I6" s="367"/>
      <c r="J6" s="374"/>
      <c r="K6" s="367"/>
      <c r="L6" s="369"/>
      <c r="O6" s="282"/>
    </row>
    <row r="7" spans="1:15" s="81" customFormat="1" ht="27" customHeight="1">
      <c r="A7" s="197"/>
      <c r="B7" s="70" t="s">
        <v>177</v>
      </c>
      <c r="C7" s="69" t="s">
        <v>185</v>
      </c>
      <c r="D7" s="71" t="s">
        <v>195</v>
      </c>
      <c r="E7" s="96"/>
      <c r="F7" s="96"/>
      <c r="G7" s="94"/>
      <c r="H7" s="149">
        <v>170000</v>
      </c>
      <c r="I7" s="94"/>
      <c r="J7" s="95"/>
      <c r="K7" s="94"/>
      <c r="L7" s="140"/>
      <c r="O7" s="282"/>
    </row>
    <row r="8" spans="1:15" s="81" customFormat="1" ht="27" customHeight="1">
      <c r="A8" s="198"/>
      <c r="B8" s="70" t="s">
        <v>178</v>
      </c>
      <c r="C8" s="69" t="s">
        <v>185</v>
      </c>
      <c r="D8" s="71" t="s">
        <v>195</v>
      </c>
      <c r="E8" s="96"/>
      <c r="F8" s="96"/>
      <c r="G8" s="94"/>
      <c r="H8" s="149">
        <v>150000</v>
      </c>
      <c r="I8" s="94"/>
      <c r="J8" s="95"/>
      <c r="K8" s="94"/>
      <c r="L8" s="140"/>
      <c r="O8" s="282"/>
    </row>
    <row r="9" spans="1:15" s="81" customFormat="1" ht="27" customHeight="1">
      <c r="A9" s="198"/>
      <c r="B9" s="70" t="s">
        <v>179</v>
      </c>
      <c r="C9" s="69" t="s">
        <v>185</v>
      </c>
      <c r="D9" s="71" t="s">
        <v>195</v>
      </c>
      <c r="E9" s="96"/>
      <c r="F9" s="96"/>
      <c r="G9" s="94"/>
      <c r="H9" s="149">
        <v>150000</v>
      </c>
      <c r="I9" s="94"/>
      <c r="J9" s="95"/>
      <c r="K9" s="94"/>
      <c r="L9" s="140"/>
      <c r="O9" s="282"/>
    </row>
    <row r="10" spans="1:15" s="81" customFormat="1" ht="27" customHeight="1">
      <c r="A10" s="198"/>
      <c r="B10" s="70" t="s">
        <v>180</v>
      </c>
      <c r="C10" s="69" t="s">
        <v>183</v>
      </c>
      <c r="D10" s="71" t="s">
        <v>195</v>
      </c>
      <c r="E10" s="96"/>
      <c r="F10" s="96"/>
      <c r="G10" s="94"/>
      <c r="H10" s="149">
        <v>180000</v>
      </c>
      <c r="I10" s="94"/>
      <c r="J10" s="95"/>
      <c r="K10" s="94"/>
      <c r="L10" s="140"/>
      <c r="O10" s="282"/>
    </row>
    <row r="11" spans="1:15" s="81" customFormat="1" ht="27" customHeight="1">
      <c r="A11" s="198"/>
      <c r="B11" s="70" t="s">
        <v>181</v>
      </c>
      <c r="C11" s="69" t="s">
        <v>186</v>
      </c>
      <c r="D11" s="71" t="s">
        <v>195</v>
      </c>
      <c r="E11" s="96"/>
      <c r="F11" s="96"/>
      <c r="G11" s="94"/>
      <c r="H11" s="149">
        <v>160000</v>
      </c>
      <c r="I11" s="94"/>
      <c r="J11" s="95"/>
      <c r="K11" s="94"/>
      <c r="L11" s="140"/>
      <c r="O11" s="282"/>
    </row>
    <row r="12" spans="1:15" s="81" customFormat="1" ht="27" customHeight="1">
      <c r="A12" s="357"/>
      <c r="B12" s="358" t="s">
        <v>182</v>
      </c>
      <c r="C12" s="340" t="s">
        <v>186</v>
      </c>
      <c r="D12" s="359" t="s">
        <v>195</v>
      </c>
      <c r="E12" s="346"/>
      <c r="F12" s="346"/>
      <c r="G12" s="347"/>
      <c r="H12" s="360">
        <v>100000</v>
      </c>
      <c r="I12" s="347"/>
      <c r="J12" s="348"/>
      <c r="K12" s="347"/>
      <c r="L12" s="349"/>
      <c r="O12" s="282"/>
    </row>
    <row r="13" spans="1:15" s="81" customFormat="1" ht="46.5" customHeight="1">
      <c r="A13" s="371" t="s">
        <v>198</v>
      </c>
      <c r="B13" s="422" t="s">
        <v>511</v>
      </c>
      <c r="C13" s="422"/>
      <c r="D13" s="422"/>
      <c r="E13" s="422"/>
      <c r="F13" s="422"/>
      <c r="G13" s="422"/>
      <c r="H13" s="422"/>
      <c r="I13" s="422"/>
      <c r="J13" s="422"/>
      <c r="K13" s="422"/>
      <c r="L13" s="422"/>
      <c r="O13" s="282"/>
    </row>
    <row r="14" spans="1:15" s="81" customFormat="1" ht="19.5" customHeight="1">
      <c r="A14" s="355"/>
      <c r="B14" s="375" t="s">
        <v>176</v>
      </c>
      <c r="C14" s="351"/>
      <c r="D14" s="365" t="s">
        <v>195</v>
      </c>
      <c r="E14" s="366"/>
      <c r="F14" s="366"/>
      <c r="G14" s="367"/>
      <c r="H14" s="368"/>
      <c r="I14" s="369">
        <v>110000</v>
      </c>
      <c r="J14" s="374"/>
      <c r="K14" s="367"/>
      <c r="L14" s="369"/>
      <c r="O14" s="282"/>
    </row>
    <row r="15" spans="1:15" s="81" customFormat="1" ht="19.5" customHeight="1">
      <c r="A15" s="198"/>
      <c r="B15" s="70" t="s">
        <v>177</v>
      </c>
      <c r="C15" s="69"/>
      <c r="D15" s="71" t="s">
        <v>195</v>
      </c>
      <c r="E15" s="96"/>
      <c r="F15" s="96"/>
      <c r="G15" s="94"/>
      <c r="H15" s="149"/>
      <c r="I15" s="140">
        <v>215000</v>
      </c>
      <c r="J15" s="95"/>
      <c r="K15" s="94"/>
      <c r="L15" s="140"/>
      <c r="O15" s="282"/>
    </row>
    <row r="16" spans="1:15" s="81" customFormat="1" ht="19.5" customHeight="1">
      <c r="A16" s="198"/>
      <c r="B16" s="70" t="s">
        <v>178</v>
      </c>
      <c r="C16" s="69"/>
      <c r="D16" s="71" t="s">
        <v>195</v>
      </c>
      <c r="E16" s="96"/>
      <c r="F16" s="96"/>
      <c r="G16" s="94"/>
      <c r="H16" s="149"/>
      <c r="I16" s="140">
        <v>200000</v>
      </c>
      <c r="J16" s="95"/>
      <c r="K16" s="94"/>
      <c r="L16" s="140"/>
      <c r="O16" s="282"/>
    </row>
    <row r="17" spans="1:15" s="81" customFormat="1" ht="19.5" customHeight="1">
      <c r="A17" s="198"/>
      <c r="B17" s="70" t="s">
        <v>179</v>
      </c>
      <c r="C17" s="69"/>
      <c r="D17" s="71" t="s">
        <v>195</v>
      </c>
      <c r="E17" s="96"/>
      <c r="F17" s="96"/>
      <c r="G17" s="94"/>
      <c r="H17" s="149"/>
      <c r="I17" s="140">
        <v>190000</v>
      </c>
      <c r="J17" s="95"/>
      <c r="K17" s="94"/>
      <c r="L17" s="140"/>
      <c r="O17" s="282"/>
    </row>
    <row r="18" spans="1:15" s="81" customFormat="1" ht="19.5" customHeight="1">
      <c r="A18" s="210"/>
      <c r="B18" s="211" t="s">
        <v>180</v>
      </c>
      <c r="C18" s="223"/>
      <c r="D18" s="212" t="s">
        <v>195</v>
      </c>
      <c r="E18" s="214"/>
      <c r="F18" s="214"/>
      <c r="G18" s="215"/>
      <c r="H18" s="216"/>
      <c r="I18" s="213">
        <v>225000</v>
      </c>
      <c r="J18" s="217"/>
      <c r="K18" s="215"/>
      <c r="L18" s="213"/>
      <c r="O18" s="282"/>
    </row>
    <row r="19" spans="1:15" s="81" customFormat="1" ht="36" customHeight="1">
      <c r="A19" s="371" t="s">
        <v>199</v>
      </c>
      <c r="B19" s="422" t="s">
        <v>187</v>
      </c>
      <c r="C19" s="422"/>
      <c r="D19" s="422"/>
      <c r="E19" s="422"/>
      <c r="F19" s="422"/>
      <c r="G19" s="422"/>
      <c r="H19" s="422"/>
      <c r="I19" s="422"/>
      <c r="J19" s="422"/>
      <c r="K19" s="422"/>
      <c r="L19" s="422"/>
      <c r="O19" s="282"/>
    </row>
    <row r="20" spans="1:15" s="81" customFormat="1" ht="27.75" customHeight="1">
      <c r="A20" s="355"/>
      <c r="B20" s="363" t="s">
        <v>188</v>
      </c>
      <c r="C20" s="351"/>
      <c r="D20" s="365" t="s">
        <v>195</v>
      </c>
      <c r="E20" s="366"/>
      <c r="F20" s="366"/>
      <c r="G20" s="367"/>
      <c r="H20" s="368"/>
      <c r="I20" s="369">
        <v>170000</v>
      </c>
      <c r="J20" s="374"/>
      <c r="K20" s="367"/>
      <c r="L20" s="369"/>
      <c r="O20" s="282"/>
    </row>
    <row r="21" spans="1:15" s="81" customFormat="1" ht="27.75" customHeight="1">
      <c r="A21" s="198"/>
      <c r="B21" s="70" t="s">
        <v>177</v>
      </c>
      <c r="C21" s="69"/>
      <c r="D21" s="71" t="s">
        <v>195</v>
      </c>
      <c r="E21" s="96"/>
      <c r="F21" s="96"/>
      <c r="G21" s="94"/>
      <c r="H21" s="149"/>
      <c r="I21" s="140">
        <v>170000</v>
      </c>
      <c r="J21" s="95"/>
      <c r="K21" s="94"/>
      <c r="L21" s="140"/>
      <c r="O21" s="282"/>
    </row>
    <row r="22" spans="1:15" s="81" customFormat="1" ht="27.75" customHeight="1">
      <c r="A22" s="198"/>
      <c r="B22" s="70" t="s">
        <v>178</v>
      </c>
      <c r="C22" s="69"/>
      <c r="D22" s="71" t="s">
        <v>195</v>
      </c>
      <c r="E22" s="96"/>
      <c r="F22" s="96"/>
      <c r="G22" s="94"/>
      <c r="H22" s="149"/>
      <c r="I22" s="140">
        <v>150000</v>
      </c>
      <c r="J22" s="95"/>
      <c r="K22" s="94"/>
      <c r="L22" s="140"/>
      <c r="O22" s="282"/>
    </row>
    <row r="23" spans="1:15" s="81" customFormat="1" ht="21" customHeight="1">
      <c r="A23" s="198"/>
      <c r="B23" s="70" t="s">
        <v>179</v>
      </c>
      <c r="C23" s="69"/>
      <c r="D23" s="71" t="s">
        <v>195</v>
      </c>
      <c r="E23" s="96"/>
      <c r="F23" s="96"/>
      <c r="G23" s="94"/>
      <c r="H23" s="149"/>
      <c r="I23" s="140">
        <v>140000</v>
      </c>
      <c r="J23" s="95"/>
      <c r="K23" s="94"/>
      <c r="L23" s="140"/>
      <c r="O23" s="282"/>
    </row>
    <row r="24" spans="1:15" s="81" customFormat="1" ht="21" customHeight="1">
      <c r="A24" s="198"/>
      <c r="B24" s="70" t="s">
        <v>176</v>
      </c>
      <c r="C24" s="69"/>
      <c r="D24" s="71" t="s">
        <v>195</v>
      </c>
      <c r="E24" s="96"/>
      <c r="F24" s="96"/>
      <c r="G24" s="94"/>
      <c r="H24" s="149"/>
      <c r="I24" s="141">
        <v>120000</v>
      </c>
      <c r="J24" s="95"/>
      <c r="K24" s="94"/>
      <c r="L24" s="140"/>
      <c r="O24" s="282"/>
    </row>
    <row r="25" spans="1:15" s="81" customFormat="1" ht="21" customHeight="1">
      <c r="A25" s="198"/>
      <c r="B25" s="72" t="s">
        <v>189</v>
      </c>
      <c r="C25" s="69"/>
      <c r="D25" s="71" t="s">
        <v>195</v>
      </c>
      <c r="E25" s="96"/>
      <c r="F25" s="96"/>
      <c r="G25" s="94"/>
      <c r="H25" s="149"/>
      <c r="I25" s="141">
        <v>120000</v>
      </c>
      <c r="J25" s="95"/>
      <c r="K25" s="94"/>
      <c r="L25" s="140"/>
      <c r="O25" s="282"/>
    </row>
    <row r="26" spans="1:15" s="81" customFormat="1" ht="21" customHeight="1">
      <c r="A26" s="198"/>
      <c r="B26" s="73" t="s">
        <v>190</v>
      </c>
      <c r="C26" s="69"/>
      <c r="D26" s="71" t="s">
        <v>195</v>
      </c>
      <c r="E26" s="96"/>
      <c r="F26" s="96"/>
      <c r="G26" s="94"/>
      <c r="H26" s="149"/>
      <c r="I26" s="142">
        <v>90000</v>
      </c>
      <c r="J26" s="95"/>
      <c r="K26" s="94"/>
      <c r="L26" s="140"/>
      <c r="O26" s="282"/>
    </row>
    <row r="27" spans="1:15" s="81" customFormat="1" ht="21" customHeight="1">
      <c r="A27" s="198"/>
      <c r="B27" s="72" t="s">
        <v>191</v>
      </c>
      <c r="C27" s="69"/>
      <c r="D27" s="71" t="s">
        <v>195</v>
      </c>
      <c r="E27" s="96"/>
      <c r="F27" s="96"/>
      <c r="G27" s="94"/>
      <c r="H27" s="149"/>
      <c r="I27" s="141">
        <v>140000</v>
      </c>
      <c r="J27" s="95"/>
      <c r="K27" s="94"/>
      <c r="L27" s="140"/>
      <c r="O27" s="282"/>
    </row>
    <row r="28" spans="1:15" s="81" customFormat="1" ht="21" customHeight="1">
      <c r="A28" s="198"/>
      <c r="B28" s="72" t="s">
        <v>192</v>
      </c>
      <c r="C28" s="69"/>
      <c r="D28" s="71" t="s">
        <v>195</v>
      </c>
      <c r="E28" s="96"/>
      <c r="F28" s="96"/>
      <c r="G28" s="94"/>
      <c r="H28" s="149"/>
      <c r="I28" s="141">
        <v>150000</v>
      </c>
      <c r="J28" s="95"/>
      <c r="K28" s="94"/>
      <c r="L28" s="140"/>
      <c r="O28" s="282"/>
    </row>
    <row r="29" spans="1:15" s="81" customFormat="1" ht="21" customHeight="1">
      <c r="A29" s="357"/>
      <c r="B29" s="373" t="s">
        <v>193</v>
      </c>
      <c r="C29" s="340"/>
      <c r="D29" s="359" t="s">
        <v>196</v>
      </c>
      <c r="E29" s="346"/>
      <c r="F29" s="346"/>
      <c r="G29" s="347"/>
      <c r="H29" s="360"/>
      <c r="I29" s="372">
        <v>80000</v>
      </c>
      <c r="J29" s="348"/>
      <c r="K29" s="347"/>
      <c r="L29" s="349"/>
      <c r="O29" s="282"/>
    </row>
    <row r="30" spans="1:15" s="81" customFormat="1" ht="36" customHeight="1">
      <c r="A30" s="371" t="s">
        <v>200</v>
      </c>
      <c r="B30" s="422" t="s">
        <v>522</v>
      </c>
      <c r="C30" s="422"/>
      <c r="D30" s="422"/>
      <c r="E30" s="422"/>
      <c r="F30" s="422"/>
      <c r="G30" s="422"/>
      <c r="H30" s="422"/>
      <c r="I30" s="422"/>
      <c r="J30" s="422"/>
      <c r="K30" s="422"/>
      <c r="L30" s="422"/>
      <c r="O30" s="282"/>
    </row>
    <row r="31" spans="1:15" s="81" customFormat="1" ht="27.75" customHeight="1">
      <c r="A31" s="355"/>
      <c r="B31" s="363" t="s">
        <v>188</v>
      </c>
      <c r="C31" s="351"/>
      <c r="D31" s="365" t="s">
        <v>195</v>
      </c>
      <c r="E31" s="366"/>
      <c r="F31" s="366"/>
      <c r="G31" s="367"/>
      <c r="H31" s="368"/>
      <c r="I31" s="369">
        <v>230000</v>
      </c>
      <c r="J31" s="374"/>
      <c r="K31" s="367"/>
      <c r="L31" s="369"/>
      <c r="O31" s="282"/>
    </row>
    <row r="32" spans="1:15" s="81" customFormat="1" ht="27.75" customHeight="1">
      <c r="A32" s="198"/>
      <c r="B32" s="70" t="s">
        <v>177</v>
      </c>
      <c r="C32" s="69"/>
      <c r="D32" s="71" t="s">
        <v>195</v>
      </c>
      <c r="E32" s="96"/>
      <c r="F32" s="96"/>
      <c r="G32" s="94"/>
      <c r="H32" s="149"/>
      <c r="I32" s="140">
        <v>230000</v>
      </c>
      <c r="J32" s="95"/>
      <c r="K32" s="94"/>
      <c r="L32" s="140"/>
      <c r="O32" s="282"/>
    </row>
    <row r="33" spans="1:15" s="81" customFormat="1" ht="27.75" customHeight="1">
      <c r="A33" s="198"/>
      <c r="B33" s="70" t="s">
        <v>178</v>
      </c>
      <c r="C33" s="69"/>
      <c r="D33" s="71" t="s">
        <v>195</v>
      </c>
      <c r="E33" s="96"/>
      <c r="F33" s="96"/>
      <c r="G33" s="94"/>
      <c r="H33" s="149"/>
      <c r="I33" s="140">
        <v>210000</v>
      </c>
      <c r="J33" s="95"/>
      <c r="K33" s="94"/>
      <c r="L33" s="140"/>
      <c r="O33" s="282"/>
    </row>
    <row r="34" spans="1:15" s="81" customFormat="1" ht="21" customHeight="1">
      <c r="A34" s="198"/>
      <c r="B34" s="70" t="s">
        <v>179</v>
      </c>
      <c r="C34" s="69"/>
      <c r="D34" s="71" t="s">
        <v>195</v>
      </c>
      <c r="E34" s="96"/>
      <c r="F34" s="96"/>
      <c r="G34" s="94"/>
      <c r="H34" s="149"/>
      <c r="I34" s="140">
        <v>200000</v>
      </c>
      <c r="J34" s="95"/>
      <c r="K34" s="94"/>
      <c r="L34" s="140"/>
      <c r="O34" s="282"/>
    </row>
    <row r="35" spans="1:15" s="81" customFormat="1" ht="24.75" customHeight="1">
      <c r="A35" s="210"/>
      <c r="B35" s="211" t="s">
        <v>176</v>
      </c>
      <c r="C35" s="223"/>
      <c r="D35" s="212" t="s">
        <v>195</v>
      </c>
      <c r="E35" s="214"/>
      <c r="F35" s="214"/>
      <c r="G35" s="215"/>
      <c r="H35" s="216"/>
      <c r="I35" s="296">
        <v>140000</v>
      </c>
      <c r="J35" s="217"/>
      <c r="K35" s="215"/>
      <c r="L35" s="213"/>
      <c r="O35" s="282"/>
    </row>
    <row r="36" spans="1:15" s="81" customFormat="1" ht="37.5" customHeight="1">
      <c r="A36" s="371" t="s">
        <v>519</v>
      </c>
      <c r="B36" s="422" t="s">
        <v>529</v>
      </c>
      <c r="C36" s="422"/>
      <c r="D36" s="422"/>
      <c r="E36" s="422"/>
      <c r="F36" s="422"/>
      <c r="G36" s="422"/>
      <c r="H36" s="422"/>
      <c r="I36" s="422"/>
      <c r="J36" s="422"/>
      <c r="K36" s="422"/>
      <c r="L36" s="422"/>
      <c r="O36" s="282"/>
    </row>
    <row r="37" spans="1:15" s="81" customFormat="1" ht="28.5" customHeight="1">
      <c r="A37" s="202"/>
      <c r="B37" s="294" t="s">
        <v>188</v>
      </c>
      <c r="C37" s="203" t="s">
        <v>531</v>
      </c>
      <c r="D37" s="204" t="s">
        <v>195</v>
      </c>
      <c r="E37" s="208">
        <v>220000</v>
      </c>
      <c r="F37" s="205"/>
      <c r="G37" s="206"/>
      <c r="H37" s="207"/>
      <c r="I37" s="218"/>
      <c r="J37" s="209"/>
      <c r="K37" s="206"/>
      <c r="L37" s="208"/>
      <c r="O37" s="282"/>
    </row>
    <row r="38" spans="1:15" s="81" customFormat="1" ht="28.5" customHeight="1">
      <c r="A38" s="198"/>
      <c r="B38" s="70" t="s">
        <v>177</v>
      </c>
      <c r="C38" s="69" t="s">
        <v>531</v>
      </c>
      <c r="D38" s="71" t="s">
        <v>195</v>
      </c>
      <c r="E38" s="140">
        <v>220000</v>
      </c>
      <c r="F38" s="96"/>
      <c r="G38" s="94"/>
      <c r="H38" s="149"/>
      <c r="I38" s="142"/>
      <c r="J38" s="95"/>
      <c r="K38" s="94"/>
      <c r="L38" s="140"/>
      <c r="O38" s="282"/>
    </row>
    <row r="39" spans="1:15" s="81" customFormat="1" ht="28.5" customHeight="1">
      <c r="A39" s="198"/>
      <c r="B39" s="70" t="s">
        <v>178</v>
      </c>
      <c r="C39" s="69" t="s">
        <v>531</v>
      </c>
      <c r="D39" s="71" t="s">
        <v>195</v>
      </c>
      <c r="E39" s="140">
        <v>200000</v>
      </c>
      <c r="F39" s="96"/>
      <c r="G39" s="94"/>
      <c r="H39" s="149"/>
      <c r="I39" s="142"/>
      <c r="J39" s="95"/>
      <c r="K39" s="94"/>
      <c r="L39" s="140"/>
      <c r="O39" s="282"/>
    </row>
    <row r="40" spans="1:15" s="81" customFormat="1" ht="28.5" customHeight="1">
      <c r="A40" s="198"/>
      <c r="B40" s="70" t="s">
        <v>530</v>
      </c>
      <c r="C40" s="69" t="s">
        <v>531</v>
      </c>
      <c r="D40" s="71" t="s">
        <v>195</v>
      </c>
      <c r="E40" s="140">
        <v>180000</v>
      </c>
      <c r="F40" s="96"/>
      <c r="G40" s="94"/>
      <c r="H40" s="149"/>
      <c r="I40" s="142"/>
      <c r="J40" s="95"/>
      <c r="K40" s="94"/>
      <c r="L40" s="140"/>
      <c r="O40" s="282"/>
    </row>
    <row r="41" spans="1:15" s="81" customFormat="1" ht="28.5" customHeight="1">
      <c r="A41" s="198"/>
      <c r="B41" s="70" t="s">
        <v>516</v>
      </c>
      <c r="C41" s="69" t="s">
        <v>531</v>
      </c>
      <c r="D41" s="71" t="s">
        <v>195</v>
      </c>
      <c r="E41" s="140">
        <v>160000</v>
      </c>
      <c r="F41" s="96"/>
      <c r="G41" s="94"/>
      <c r="H41" s="149"/>
      <c r="I41" s="142"/>
      <c r="J41" s="95"/>
      <c r="K41" s="94"/>
      <c r="L41" s="140"/>
      <c r="O41" s="282"/>
    </row>
    <row r="42" spans="1:15" s="81" customFormat="1" ht="28.5" customHeight="1">
      <c r="A42" s="357"/>
      <c r="B42" s="358" t="s">
        <v>176</v>
      </c>
      <c r="C42" s="340" t="s">
        <v>184</v>
      </c>
      <c r="D42" s="359" t="s">
        <v>195</v>
      </c>
      <c r="E42" s="361">
        <v>135000</v>
      </c>
      <c r="F42" s="346"/>
      <c r="G42" s="347"/>
      <c r="H42" s="360"/>
      <c r="I42" s="372"/>
      <c r="J42" s="348"/>
      <c r="K42" s="347"/>
      <c r="L42" s="349"/>
      <c r="O42" s="282"/>
    </row>
    <row r="43" spans="1:15" s="81" customFormat="1" ht="36" customHeight="1">
      <c r="A43" s="371" t="s">
        <v>520</v>
      </c>
      <c r="B43" s="422" t="s">
        <v>521</v>
      </c>
      <c r="C43" s="422"/>
      <c r="D43" s="422"/>
      <c r="E43" s="422"/>
      <c r="F43" s="422"/>
      <c r="G43" s="422"/>
      <c r="H43" s="422"/>
      <c r="I43" s="422"/>
      <c r="J43" s="422"/>
      <c r="K43" s="422"/>
      <c r="L43" s="422"/>
      <c r="O43" s="282"/>
    </row>
    <row r="44" spans="1:15" s="81" customFormat="1" ht="27.75" customHeight="1">
      <c r="A44" s="355"/>
      <c r="B44" s="363" t="s">
        <v>188</v>
      </c>
      <c r="C44" s="364"/>
      <c r="D44" s="365" t="s">
        <v>195</v>
      </c>
      <c r="E44" s="366"/>
      <c r="F44" s="366"/>
      <c r="G44" s="367"/>
      <c r="H44" s="368"/>
      <c r="I44" s="369"/>
      <c r="J44" s="370">
        <v>277000</v>
      </c>
      <c r="K44" s="367"/>
      <c r="L44" s="369"/>
      <c r="O44" s="282"/>
    </row>
    <row r="45" spans="1:15" s="81" customFormat="1" ht="27.75" customHeight="1">
      <c r="A45" s="198"/>
      <c r="B45" s="70" t="s">
        <v>177</v>
      </c>
      <c r="C45" s="106" t="s">
        <v>527</v>
      </c>
      <c r="D45" s="71" t="s">
        <v>195</v>
      </c>
      <c r="E45" s="96"/>
      <c r="F45" s="96"/>
      <c r="G45" s="94"/>
      <c r="H45" s="149"/>
      <c r="I45" s="140"/>
      <c r="J45" s="162">
        <v>280000</v>
      </c>
      <c r="K45" s="94"/>
      <c r="L45" s="140"/>
      <c r="O45" s="282"/>
    </row>
    <row r="46" spans="1:15" s="81" customFormat="1" ht="27.75" customHeight="1">
      <c r="A46" s="198"/>
      <c r="B46" s="70" t="s">
        <v>178</v>
      </c>
      <c r="C46" s="106" t="s">
        <v>527</v>
      </c>
      <c r="D46" s="71" t="s">
        <v>195</v>
      </c>
      <c r="E46" s="96"/>
      <c r="F46" s="96"/>
      <c r="G46" s="94"/>
      <c r="H46" s="149"/>
      <c r="I46" s="140"/>
      <c r="J46" s="162">
        <v>260000</v>
      </c>
      <c r="K46" s="94"/>
      <c r="L46" s="140"/>
      <c r="O46" s="282"/>
    </row>
    <row r="47" spans="1:15" s="81" customFormat="1" ht="21" customHeight="1">
      <c r="A47" s="198"/>
      <c r="B47" s="70" t="s">
        <v>179</v>
      </c>
      <c r="C47" s="106" t="s">
        <v>527</v>
      </c>
      <c r="D47" s="71" t="s">
        <v>195</v>
      </c>
      <c r="E47" s="96"/>
      <c r="F47" s="96"/>
      <c r="G47" s="94"/>
      <c r="H47" s="149"/>
      <c r="I47" s="140"/>
      <c r="J47" s="162">
        <v>240000</v>
      </c>
      <c r="K47" s="94"/>
      <c r="L47" s="140"/>
      <c r="O47" s="282"/>
    </row>
    <row r="48" spans="1:15" s="81" customFormat="1" ht="21" customHeight="1">
      <c r="A48" s="198"/>
      <c r="B48" s="70" t="s">
        <v>176</v>
      </c>
      <c r="C48" s="106" t="s">
        <v>184</v>
      </c>
      <c r="D48" s="71" t="s">
        <v>195</v>
      </c>
      <c r="E48" s="96"/>
      <c r="F48" s="96"/>
      <c r="G48" s="94"/>
      <c r="H48" s="149"/>
      <c r="I48" s="141"/>
      <c r="J48" s="162">
        <v>160000</v>
      </c>
      <c r="K48" s="94"/>
      <c r="L48" s="140"/>
      <c r="O48" s="282"/>
    </row>
    <row r="49" spans="1:15" s="81" customFormat="1" ht="21" customHeight="1">
      <c r="A49" s="198"/>
      <c r="B49" s="72" t="s">
        <v>523</v>
      </c>
      <c r="C49" s="106"/>
      <c r="D49" s="71" t="s">
        <v>195</v>
      </c>
      <c r="E49" s="96"/>
      <c r="F49" s="96"/>
      <c r="G49" s="94"/>
      <c r="H49" s="149"/>
      <c r="I49" s="141"/>
      <c r="J49" s="162">
        <v>270000</v>
      </c>
      <c r="K49" s="94"/>
      <c r="L49" s="140"/>
      <c r="O49" s="282"/>
    </row>
    <row r="50" spans="1:15" s="81" customFormat="1" ht="21" customHeight="1">
      <c r="A50" s="198"/>
      <c r="B50" s="73" t="s">
        <v>524</v>
      </c>
      <c r="C50" s="106"/>
      <c r="D50" s="71" t="s">
        <v>195</v>
      </c>
      <c r="E50" s="96"/>
      <c r="F50" s="96"/>
      <c r="G50" s="94"/>
      <c r="H50" s="149"/>
      <c r="I50" s="142"/>
      <c r="J50" s="162">
        <v>180000</v>
      </c>
      <c r="K50" s="94"/>
      <c r="L50" s="140"/>
      <c r="O50" s="282"/>
    </row>
    <row r="51" spans="1:15" s="81" customFormat="1" ht="34.5" customHeight="1">
      <c r="A51" s="198"/>
      <c r="B51" s="72" t="s">
        <v>525</v>
      </c>
      <c r="C51" s="106" t="s">
        <v>528</v>
      </c>
      <c r="D51" s="71" t="s">
        <v>195</v>
      </c>
      <c r="E51" s="96"/>
      <c r="F51" s="96"/>
      <c r="G51" s="94"/>
      <c r="H51" s="149"/>
      <c r="I51" s="141"/>
      <c r="J51" s="162">
        <v>410000</v>
      </c>
      <c r="K51" s="94"/>
      <c r="L51" s="140"/>
      <c r="O51" s="282"/>
    </row>
    <row r="52" spans="1:15" s="81" customFormat="1" ht="31.5">
      <c r="A52" s="210"/>
      <c r="B52" s="295" t="s">
        <v>526</v>
      </c>
      <c r="C52" s="186" t="s">
        <v>528</v>
      </c>
      <c r="D52" s="212" t="s">
        <v>195</v>
      </c>
      <c r="E52" s="214"/>
      <c r="F52" s="214"/>
      <c r="G52" s="215"/>
      <c r="H52" s="216"/>
      <c r="I52" s="296"/>
      <c r="J52" s="219">
        <v>400000</v>
      </c>
      <c r="K52" s="215"/>
      <c r="L52" s="213"/>
      <c r="O52" s="282"/>
    </row>
    <row r="53" spans="1:15" s="81" customFormat="1" ht="36" customHeight="1">
      <c r="A53" s="371" t="s">
        <v>532</v>
      </c>
      <c r="B53" s="422" t="s">
        <v>533</v>
      </c>
      <c r="C53" s="422"/>
      <c r="D53" s="422"/>
      <c r="E53" s="422"/>
      <c r="F53" s="422"/>
      <c r="G53" s="422"/>
      <c r="H53" s="422"/>
      <c r="I53" s="422"/>
      <c r="J53" s="422"/>
      <c r="K53" s="422"/>
      <c r="L53" s="422"/>
      <c r="O53" s="282"/>
    </row>
    <row r="54" spans="1:15" s="81" customFormat="1" ht="27.75" customHeight="1">
      <c r="A54" s="355"/>
      <c r="B54" s="363" t="s">
        <v>188</v>
      </c>
      <c r="C54" s="364" t="s">
        <v>534</v>
      </c>
      <c r="D54" s="365" t="s">
        <v>195</v>
      </c>
      <c r="E54" s="366"/>
      <c r="F54" s="366"/>
      <c r="G54" s="367"/>
      <c r="H54" s="368"/>
      <c r="I54" s="369"/>
      <c r="J54" s="370">
        <v>280000</v>
      </c>
      <c r="K54" s="367"/>
      <c r="L54" s="369"/>
      <c r="O54" s="282"/>
    </row>
    <row r="55" spans="1:15" s="81" customFormat="1" ht="27.75" customHeight="1">
      <c r="A55" s="198"/>
      <c r="B55" s="70" t="s">
        <v>177</v>
      </c>
      <c r="C55" s="106" t="s">
        <v>534</v>
      </c>
      <c r="D55" s="71" t="s">
        <v>195</v>
      </c>
      <c r="E55" s="96"/>
      <c r="F55" s="96"/>
      <c r="G55" s="94"/>
      <c r="H55" s="149"/>
      <c r="I55" s="140"/>
      <c r="J55" s="162">
        <v>280000</v>
      </c>
      <c r="K55" s="94"/>
      <c r="L55" s="140"/>
      <c r="O55" s="282"/>
    </row>
    <row r="56" spans="1:15" s="81" customFormat="1" ht="27.75" customHeight="1">
      <c r="A56" s="198"/>
      <c r="B56" s="70" t="s">
        <v>178</v>
      </c>
      <c r="C56" s="106" t="s">
        <v>534</v>
      </c>
      <c r="D56" s="71" t="s">
        <v>195</v>
      </c>
      <c r="E56" s="96"/>
      <c r="F56" s="96"/>
      <c r="G56" s="94"/>
      <c r="H56" s="149"/>
      <c r="I56" s="140"/>
      <c r="J56" s="162">
        <v>260000</v>
      </c>
      <c r="K56" s="94"/>
      <c r="L56" s="140"/>
      <c r="O56" s="282"/>
    </row>
    <row r="57" spans="1:15" s="81" customFormat="1" ht="21" customHeight="1">
      <c r="A57" s="198"/>
      <c r="B57" s="70" t="s">
        <v>179</v>
      </c>
      <c r="C57" s="106" t="s">
        <v>534</v>
      </c>
      <c r="D57" s="71" t="s">
        <v>195</v>
      </c>
      <c r="E57" s="96"/>
      <c r="F57" s="96"/>
      <c r="G57" s="94"/>
      <c r="H57" s="149"/>
      <c r="I57" s="140"/>
      <c r="J57" s="162">
        <v>240000</v>
      </c>
      <c r="K57" s="94"/>
      <c r="L57" s="140"/>
      <c r="O57" s="282"/>
    </row>
    <row r="58" spans="1:15" s="81" customFormat="1" ht="21" customHeight="1">
      <c r="A58" s="198"/>
      <c r="B58" s="70" t="s">
        <v>516</v>
      </c>
      <c r="C58" s="106" t="s">
        <v>534</v>
      </c>
      <c r="D58" s="71" t="s">
        <v>195</v>
      </c>
      <c r="E58" s="96"/>
      <c r="F58" s="96"/>
      <c r="G58" s="94"/>
      <c r="H58" s="149"/>
      <c r="I58" s="140"/>
      <c r="J58" s="162">
        <v>215000</v>
      </c>
      <c r="K58" s="94"/>
      <c r="L58" s="140"/>
      <c r="O58" s="282"/>
    </row>
    <row r="59" spans="1:15" s="81" customFormat="1" ht="21" customHeight="1">
      <c r="A59" s="357"/>
      <c r="B59" s="358" t="s">
        <v>176</v>
      </c>
      <c r="C59" s="326" t="s">
        <v>534</v>
      </c>
      <c r="D59" s="359" t="s">
        <v>195</v>
      </c>
      <c r="E59" s="346"/>
      <c r="F59" s="346"/>
      <c r="G59" s="347"/>
      <c r="H59" s="360"/>
      <c r="I59" s="361"/>
      <c r="J59" s="362">
        <v>160000</v>
      </c>
      <c r="K59" s="347"/>
      <c r="L59" s="349"/>
      <c r="O59" s="282"/>
    </row>
    <row r="60" spans="1:15" s="81" customFormat="1" ht="36" customHeight="1">
      <c r="A60" s="371" t="s">
        <v>544</v>
      </c>
      <c r="B60" s="422" t="s">
        <v>572</v>
      </c>
      <c r="C60" s="422"/>
      <c r="D60" s="422"/>
      <c r="E60" s="422"/>
      <c r="F60" s="422"/>
      <c r="G60" s="422"/>
      <c r="H60" s="422"/>
      <c r="I60" s="422"/>
      <c r="J60" s="422"/>
      <c r="K60" s="422"/>
      <c r="L60" s="422"/>
      <c r="O60" s="282"/>
    </row>
    <row r="61" spans="1:15" s="81" customFormat="1" ht="27.75" customHeight="1">
      <c r="A61" s="355"/>
      <c r="B61" s="363" t="s">
        <v>188</v>
      </c>
      <c r="C61" s="364" t="s">
        <v>573</v>
      </c>
      <c r="D61" s="365" t="s">
        <v>195</v>
      </c>
      <c r="E61" s="366"/>
      <c r="F61" s="366"/>
      <c r="G61" s="367"/>
      <c r="H61" s="368"/>
      <c r="I61" s="369"/>
      <c r="J61" s="370">
        <v>290000</v>
      </c>
      <c r="K61" s="367"/>
      <c r="L61" s="369"/>
      <c r="O61" s="282"/>
    </row>
    <row r="62" spans="1:15" s="81" customFormat="1" ht="27.75" customHeight="1">
      <c r="A62" s="198"/>
      <c r="B62" s="70" t="s">
        <v>177</v>
      </c>
      <c r="C62" s="364" t="s">
        <v>573</v>
      </c>
      <c r="D62" s="71" t="s">
        <v>195</v>
      </c>
      <c r="E62" s="96"/>
      <c r="F62" s="96"/>
      <c r="G62" s="94"/>
      <c r="H62" s="149"/>
      <c r="I62" s="140"/>
      <c r="J62" s="162">
        <v>290000</v>
      </c>
      <c r="K62" s="94"/>
      <c r="L62" s="140"/>
      <c r="O62" s="282"/>
    </row>
    <row r="63" spans="1:15" s="81" customFormat="1" ht="27.75" customHeight="1">
      <c r="A63" s="198"/>
      <c r="B63" s="70" t="s">
        <v>178</v>
      </c>
      <c r="C63" s="364" t="s">
        <v>573</v>
      </c>
      <c r="D63" s="71" t="s">
        <v>195</v>
      </c>
      <c r="E63" s="96"/>
      <c r="F63" s="96"/>
      <c r="G63" s="94"/>
      <c r="H63" s="149"/>
      <c r="I63" s="140"/>
      <c r="J63" s="162">
        <v>275000</v>
      </c>
      <c r="K63" s="94"/>
      <c r="L63" s="140"/>
      <c r="O63" s="282"/>
    </row>
    <row r="64" spans="1:15" s="81" customFormat="1" ht="21" customHeight="1">
      <c r="A64" s="198"/>
      <c r="B64" s="70" t="s">
        <v>179</v>
      </c>
      <c r="C64" s="364" t="s">
        <v>573</v>
      </c>
      <c r="D64" s="71" t="s">
        <v>195</v>
      </c>
      <c r="E64" s="96"/>
      <c r="F64" s="96"/>
      <c r="G64" s="94"/>
      <c r="H64" s="149"/>
      <c r="I64" s="140"/>
      <c r="J64" s="162">
        <v>255000</v>
      </c>
      <c r="K64" s="94"/>
      <c r="L64" s="140"/>
      <c r="O64" s="282"/>
    </row>
    <row r="65" spans="1:15" s="81" customFormat="1" ht="21" customHeight="1">
      <c r="A65" s="198"/>
      <c r="B65" s="70" t="s">
        <v>516</v>
      </c>
      <c r="C65" s="364" t="s">
        <v>573</v>
      </c>
      <c r="D65" s="71" t="s">
        <v>195</v>
      </c>
      <c r="E65" s="96"/>
      <c r="F65" s="96"/>
      <c r="G65" s="94"/>
      <c r="H65" s="149"/>
      <c r="I65" s="140"/>
      <c r="J65" s="162">
        <v>220000</v>
      </c>
      <c r="K65" s="94"/>
      <c r="L65" s="140"/>
      <c r="O65" s="282"/>
    </row>
    <row r="66" spans="1:15" s="81" customFormat="1" ht="21" customHeight="1">
      <c r="A66" s="357"/>
      <c r="B66" s="358" t="s">
        <v>176</v>
      </c>
      <c r="C66" s="364" t="s">
        <v>573</v>
      </c>
      <c r="D66" s="359" t="s">
        <v>195</v>
      </c>
      <c r="E66" s="346"/>
      <c r="F66" s="346"/>
      <c r="G66" s="347"/>
      <c r="H66" s="360"/>
      <c r="I66" s="361"/>
      <c r="J66" s="362">
        <v>165000</v>
      </c>
      <c r="K66" s="347"/>
      <c r="L66" s="349"/>
      <c r="O66" s="282"/>
    </row>
    <row r="67" spans="1:15" s="81" customFormat="1" ht="36" customHeight="1">
      <c r="A67" s="371" t="s">
        <v>571</v>
      </c>
      <c r="B67" s="422" t="s">
        <v>545</v>
      </c>
      <c r="C67" s="422"/>
      <c r="D67" s="422"/>
      <c r="E67" s="422"/>
      <c r="F67" s="422"/>
      <c r="G67" s="422"/>
      <c r="H67" s="422"/>
      <c r="I67" s="422"/>
      <c r="J67" s="422"/>
      <c r="K67" s="422"/>
      <c r="L67" s="422"/>
      <c r="O67" s="282"/>
    </row>
    <row r="68" spans="1:15" s="81" customFormat="1" ht="27.75" customHeight="1">
      <c r="A68" s="355"/>
      <c r="B68" s="363" t="s">
        <v>188</v>
      </c>
      <c r="C68" s="364" t="s">
        <v>534</v>
      </c>
      <c r="D68" s="365" t="s">
        <v>195</v>
      </c>
      <c r="E68" s="366"/>
      <c r="F68" s="366"/>
      <c r="G68" s="367"/>
      <c r="H68" s="368"/>
      <c r="I68" s="369"/>
      <c r="J68" s="370">
        <v>235000</v>
      </c>
      <c r="K68" s="367"/>
      <c r="L68" s="369"/>
      <c r="O68" s="282"/>
    </row>
    <row r="69" spans="1:15" s="81" customFormat="1" ht="27.75" customHeight="1">
      <c r="A69" s="198"/>
      <c r="B69" s="70" t="s">
        <v>177</v>
      </c>
      <c r="C69" s="106" t="s">
        <v>534</v>
      </c>
      <c r="D69" s="71" t="s">
        <v>195</v>
      </c>
      <c r="E69" s="96"/>
      <c r="F69" s="96"/>
      <c r="G69" s="94"/>
      <c r="H69" s="149"/>
      <c r="I69" s="140"/>
      <c r="J69" s="162">
        <v>235000</v>
      </c>
      <c r="K69" s="94"/>
      <c r="L69" s="140"/>
      <c r="O69" s="282"/>
    </row>
    <row r="70" spans="1:15" s="81" customFormat="1" ht="27.75" customHeight="1">
      <c r="A70" s="198"/>
      <c r="B70" s="70" t="s">
        <v>178</v>
      </c>
      <c r="C70" s="106" t="s">
        <v>534</v>
      </c>
      <c r="D70" s="71" t="s">
        <v>195</v>
      </c>
      <c r="E70" s="96"/>
      <c r="F70" s="96"/>
      <c r="G70" s="94"/>
      <c r="H70" s="149"/>
      <c r="I70" s="140"/>
      <c r="J70" s="162">
        <v>225000</v>
      </c>
      <c r="K70" s="94"/>
      <c r="L70" s="140"/>
      <c r="O70" s="282"/>
    </row>
    <row r="71" spans="1:15" s="81" customFormat="1" ht="21" customHeight="1">
      <c r="A71" s="198"/>
      <c r="B71" s="70" t="s">
        <v>179</v>
      </c>
      <c r="C71" s="106" t="s">
        <v>534</v>
      </c>
      <c r="D71" s="71" t="s">
        <v>195</v>
      </c>
      <c r="E71" s="96"/>
      <c r="F71" s="96"/>
      <c r="G71" s="94"/>
      <c r="H71" s="149"/>
      <c r="I71" s="140"/>
      <c r="J71" s="162">
        <v>210000</v>
      </c>
      <c r="K71" s="94"/>
      <c r="L71" s="140"/>
      <c r="O71" s="282"/>
    </row>
    <row r="72" spans="1:15" s="81" customFormat="1" ht="21" customHeight="1">
      <c r="A72" s="198"/>
      <c r="B72" s="70" t="s">
        <v>516</v>
      </c>
      <c r="C72" s="106" t="s">
        <v>534</v>
      </c>
      <c r="D72" s="71" t="s">
        <v>195</v>
      </c>
      <c r="E72" s="96"/>
      <c r="F72" s="96"/>
      <c r="G72" s="94"/>
      <c r="H72" s="149"/>
      <c r="I72" s="140"/>
      <c r="J72" s="162">
        <v>180000</v>
      </c>
      <c r="K72" s="94"/>
      <c r="L72" s="140"/>
      <c r="O72" s="282"/>
    </row>
    <row r="73" spans="1:15" s="81" customFormat="1" ht="21" customHeight="1">
      <c r="A73" s="198"/>
      <c r="B73" s="70" t="s">
        <v>176</v>
      </c>
      <c r="C73" s="106" t="s">
        <v>534</v>
      </c>
      <c r="D73" s="71" t="s">
        <v>195</v>
      </c>
      <c r="E73" s="96"/>
      <c r="F73" s="96"/>
      <c r="G73" s="94"/>
      <c r="H73" s="149"/>
      <c r="I73" s="141"/>
      <c r="J73" s="162">
        <v>140000</v>
      </c>
      <c r="K73" s="94"/>
      <c r="L73" s="140"/>
      <c r="O73" s="282"/>
    </row>
    <row r="74" spans="1:15" s="81" customFormat="1" ht="28.5" customHeight="1">
      <c r="A74" s="199">
        <v>2</v>
      </c>
      <c r="B74" s="423" t="s">
        <v>510</v>
      </c>
      <c r="C74" s="423"/>
      <c r="D74" s="423"/>
      <c r="E74" s="423"/>
      <c r="F74" s="423"/>
      <c r="G74" s="423"/>
      <c r="H74" s="423"/>
      <c r="I74" s="423"/>
      <c r="J74" s="423"/>
      <c r="K74" s="423"/>
      <c r="L74" s="423"/>
      <c r="O74" s="282"/>
    </row>
    <row r="75" spans="1:15" s="81" customFormat="1" ht="28.5" customHeight="1">
      <c r="A75" s="210"/>
      <c r="B75" s="201" t="s">
        <v>203</v>
      </c>
      <c r="C75" s="226" t="s">
        <v>204</v>
      </c>
      <c r="D75" s="175" t="s">
        <v>139</v>
      </c>
      <c r="E75" s="214"/>
      <c r="F75" s="214"/>
      <c r="G75" s="215"/>
      <c r="H75" s="216"/>
      <c r="I75" s="215"/>
      <c r="J75" s="217"/>
      <c r="K75" s="215"/>
      <c r="L75" s="221">
        <v>1766</v>
      </c>
      <c r="O75" s="282"/>
    </row>
    <row r="76" spans="1:15" s="81" customFormat="1" ht="28.5" customHeight="1">
      <c r="A76" s="356" t="s">
        <v>431</v>
      </c>
      <c r="B76" s="424" t="s">
        <v>557</v>
      </c>
      <c r="C76" s="424"/>
      <c r="D76" s="424"/>
      <c r="E76" s="424"/>
      <c r="F76" s="424"/>
      <c r="G76" s="424"/>
      <c r="H76" s="424"/>
      <c r="I76" s="424"/>
      <c r="J76" s="424"/>
      <c r="K76" s="424"/>
      <c r="L76" s="424"/>
      <c r="O76" s="282"/>
    </row>
    <row r="77" spans="1:15" s="81" customFormat="1" ht="30" customHeight="1">
      <c r="A77" s="355">
        <v>1</v>
      </c>
      <c r="B77" s="407" t="s">
        <v>553</v>
      </c>
      <c r="C77" s="407"/>
      <c r="D77" s="407"/>
      <c r="E77" s="407"/>
      <c r="F77" s="407"/>
      <c r="G77" s="407"/>
      <c r="H77" s="407"/>
      <c r="I77" s="407"/>
      <c r="J77" s="407"/>
      <c r="K77" s="407"/>
      <c r="L77" s="407"/>
      <c r="O77" s="282"/>
    </row>
    <row r="78" spans="1:15" s="81" customFormat="1" ht="33.75" customHeight="1">
      <c r="A78" s="78" t="s">
        <v>174</v>
      </c>
      <c r="B78" s="409" t="s">
        <v>558</v>
      </c>
      <c r="C78" s="410"/>
      <c r="D78" s="410"/>
      <c r="E78" s="410"/>
      <c r="F78" s="410"/>
      <c r="G78" s="410"/>
      <c r="H78" s="410"/>
      <c r="I78" s="410"/>
      <c r="J78" s="410"/>
      <c r="K78" s="410"/>
      <c r="L78" s="411"/>
      <c r="O78" s="282"/>
    </row>
    <row r="79" spans="1:15" s="81" customFormat="1" ht="42.75" customHeight="1">
      <c r="A79" s="78"/>
      <c r="B79" s="159" t="s">
        <v>219</v>
      </c>
      <c r="C79" s="160" t="s">
        <v>222</v>
      </c>
      <c r="D79" s="78" t="s">
        <v>247</v>
      </c>
      <c r="E79" s="96"/>
      <c r="F79" s="96"/>
      <c r="G79" s="94"/>
      <c r="H79" s="138">
        <v>101000</v>
      </c>
      <c r="I79" s="94"/>
      <c r="J79" s="95"/>
      <c r="K79" s="94"/>
      <c r="L79" s="140"/>
      <c r="O79" s="282"/>
    </row>
    <row r="80" spans="1:15" s="81" customFormat="1" ht="78" customHeight="1">
      <c r="A80" s="78"/>
      <c r="B80" s="161" t="s">
        <v>220</v>
      </c>
      <c r="C80" s="161" t="s">
        <v>223</v>
      </c>
      <c r="D80" s="78" t="s">
        <v>247</v>
      </c>
      <c r="E80" s="96"/>
      <c r="F80" s="96"/>
      <c r="G80" s="94"/>
      <c r="H80" s="138">
        <v>121800</v>
      </c>
      <c r="I80" s="94"/>
      <c r="J80" s="95"/>
      <c r="K80" s="94"/>
      <c r="L80" s="140"/>
      <c r="O80" s="282"/>
    </row>
    <row r="81" spans="1:15" s="81" customFormat="1" ht="68.25" customHeight="1">
      <c r="A81" s="78"/>
      <c r="B81" s="161" t="s">
        <v>221</v>
      </c>
      <c r="C81" s="161" t="s">
        <v>224</v>
      </c>
      <c r="D81" s="78" t="s">
        <v>247</v>
      </c>
      <c r="E81" s="96"/>
      <c r="F81" s="96"/>
      <c r="G81" s="94"/>
      <c r="H81" s="138">
        <v>134000</v>
      </c>
      <c r="I81" s="94"/>
      <c r="J81" s="95"/>
      <c r="K81" s="94"/>
      <c r="L81" s="140"/>
      <c r="O81" s="282"/>
    </row>
    <row r="82" spans="1:15" s="81" customFormat="1" ht="39" customHeight="1">
      <c r="A82" s="78" t="s">
        <v>174</v>
      </c>
      <c r="B82" s="80" t="s">
        <v>225</v>
      </c>
      <c r="C82" s="69"/>
      <c r="D82" s="71"/>
      <c r="E82" s="96"/>
      <c r="F82" s="96"/>
      <c r="G82" s="94"/>
      <c r="H82" s="149"/>
      <c r="I82" s="94"/>
      <c r="J82" s="95"/>
      <c r="K82" s="94"/>
      <c r="L82" s="140"/>
      <c r="O82" s="282"/>
    </row>
    <row r="83" spans="1:15" s="81" customFormat="1" ht="53.25" customHeight="1">
      <c r="A83" s="78"/>
      <c r="B83" s="160" t="s">
        <v>226</v>
      </c>
      <c r="C83" s="160" t="s">
        <v>230</v>
      </c>
      <c r="D83" s="78" t="s">
        <v>247</v>
      </c>
      <c r="E83" s="96"/>
      <c r="F83" s="96"/>
      <c r="G83" s="94"/>
      <c r="H83" s="138">
        <v>91200</v>
      </c>
      <c r="I83" s="94"/>
      <c r="J83" s="95"/>
      <c r="K83" s="94"/>
      <c r="L83" s="140"/>
      <c r="O83" s="282"/>
    </row>
    <row r="84" spans="1:15" s="81" customFormat="1" ht="89.25" customHeight="1">
      <c r="A84" s="78"/>
      <c r="B84" s="160" t="s">
        <v>227</v>
      </c>
      <c r="C84" s="160" t="s">
        <v>231</v>
      </c>
      <c r="D84" s="78" t="s">
        <v>247</v>
      </c>
      <c r="E84" s="96"/>
      <c r="F84" s="96"/>
      <c r="G84" s="94"/>
      <c r="H84" s="138">
        <v>260000</v>
      </c>
      <c r="I84" s="94"/>
      <c r="J84" s="95"/>
      <c r="K84" s="94"/>
      <c r="L84" s="140"/>
      <c r="O84" s="282"/>
    </row>
    <row r="85" spans="1:15" s="81" customFormat="1" ht="105">
      <c r="A85" s="78"/>
      <c r="B85" s="160" t="s">
        <v>228</v>
      </c>
      <c r="C85" s="160" t="s">
        <v>232</v>
      </c>
      <c r="D85" s="78" t="s">
        <v>247</v>
      </c>
      <c r="E85" s="96"/>
      <c r="F85" s="96"/>
      <c r="G85" s="94"/>
      <c r="H85" s="138">
        <v>270000</v>
      </c>
      <c r="I85" s="94"/>
      <c r="J85" s="95"/>
      <c r="K85" s="94"/>
      <c r="L85" s="140"/>
      <c r="O85" s="282"/>
    </row>
    <row r="86" spans="1:15" s="81" customFormat="1" ht="114.75" customHeight="1">
      <c r="A86" s="78"/>
      <c r="B86" s="160" t="s">
        <v>229</v>
      </c>
      <c r="C86" s="160" t="s">
        <v>233</v>
      </c>
      <c r="D86" s="78" t="s">
        <v>247</v>
      </c>
      <c r="E86" s="96"/>
      <c r="F86" s="96"/>
      <c r="G86" s="94"/>
      <c r="H86" s="138">
        <v>240000</v>
      </c>
      <c r="I86" s="94"/>
      <c r="J86" s="95"/>
      <c r="K86" s="94"/>
      <c r="L86" s="140"/>
      <c r="O86" s="282"/>
    </row>
    <row r="87" spans="1:15" s="81" customFormat="1" ht="42.75" customHeight="1">
      <c r="A87" s="78" t="s">
        <v>174</v>
      </c>
      <c r="B87" s="80" t="s">
        <v>234</v>
      </c>
      <c r="C87" s="79"/>
      <c r="D87" s="79"/>
      <c r="E87" s="96"/>
      <c r="F87" s="96"/>
      <c r="G87" s="94"/>
      <c r="H87" s="149"/>
      <c r="I87" s="94"/>
      <c r="J87" s="95"/>
      <c r="K87" s="94"/>
      <c r="L87" s="140"/>
      <c r="O87" s="282"/>
    </row>
    <row r="88" spans="1:15" s="81" customFormat="1" ht="30">
      <c r="A88" s="78"/>
      <c r="B88" s="160" t="s">
        <v>235</v>
      </c>
      <c r="C88" s="160" t="s">
        <v>238</v>
      </c>
      <c r="D88" s="78" t="s">
        <v>247</v>
      </c>
      <c r="E88" s="96"/>
      <c r="F88" s="96"/>
      <c r="G88" s="94"/>
      <c r="H88" s="138">
        <v>56200</v>
      </c>
      <c r="I88" s="94"/>
      <c r="J88" s="95"/>
      <c r="K88" s="94"/>
      <c r="L88" s="140"/>
      <c r="O88" s="282"/>
    </row>
    <row r="89" spans="1:15" s="81" customFormat="1" ht="45">
      <c r="A89" s="78"/>
      <c r="B89" s="160" t="s">
        <v>236</v>
      </c>
      <c r="C89" s="160" t="s">
        <v>239</v>
      </c>
      <c r="D89" s="78" t="s">
        <v>247</v>
      </c>
      <c r="E89" s="96"/>
      <c r="F89" s="96"/>
      <c r="G89" s="94"/>
      <c r="H89" s="138">
        <v>108000</v>
      </c>
      <c r="I89" s="94"/>
      <c r="J89" s="95"/>
      <c r="K89" s="94"/>
      <c r="L89" s="140"/>
      <c r="O89" s="282"/>
    </row>
    <row r="90" spans="1:15" s="81" customFormat="1" ht="120">
      <c r="A90" s="175"/>
      <c r="B90" s="220" t="s">
        <v>237</v>
      </c>
      <c r="C90" s="220" t="s">
        <v>240</v>
      </c>
      <c r="D90" s="175" t="s">
        <v>247</v>
      </c>
      <c r="E90" s="214"/>
      <c r="F90" s="214"/>
      <c r="G90" s="215"/>
      <c r="H90" s="221">
        <v>218000</v>
      </c>
      <c r="I90" s="215"/>
      <c r="J90" s="217"/>
      <c r="K90" s="215"/>
      <c r="L90" s="213"/>
      <c r="O90" s="282"/>
    </row>
    <row r="91" spans="1:15" s="81" customFormat="1" ht="21" customHeight="1">
      <c r="A91" s="179" t="s">
        <v>174</v>
      </c>
      <c r="B91" s="233" t="s">
        <v>241</v>
      </c>
      <c r="C91" s="297"/>
      <c r="D91" s="297"/>
      <c r="E91" s="205"/>
      <c r="F91" s="205"/>
      <c r="G91" s="206"/>
      <c r="H91" s="207"/>
      <c r="I91" s="206"/>
      <c r="J91" s="209"/>
      <c r="K91" s="206"/>
      <c r="L91" s="208"/>
      <c r="O91" s="282"/>
    </row>
    <row r="92" spans="1:15" s="81" customFormat="1" ht="72" customHeight="1">
      <c r="A92" s="78"/>
      <c r="B92" s="159" t="s">
        <v>242</v>
      </c>
      <c r="C92" s="161" t="s">
        <v>244</v>
      </c>
      <c r="D92" s="78" t="s">
        <v>248</v>
      </c>
      <c r="E92" s="96"/>
      <c r="F92" s="96"/>
      <c r="G92" s="94"/>
      <c r="H92" s="138">
        <v>397000</v>
      </c>
      <c r="I92" s="94"/>
      <c r="J92" s="95"/>
      <c r="K92" s="94"/>
      <c r="L92" s="140"/>
      <c r="O92" s="282"/>
    </row>
    <row r="93" spans="1:15" s="81" customFormat="1" ht="66" customHeight="1">
      <c r="A93" s="78"/>
      <c r="B93" s="159" t="s">
        <v>242</v>
      </c>
      <c r="C93" s="161" t="s">
        <v>245</v>
      </c>
      <c r="D93" s="78" t="s">
        <v>248</v>
      </c>
      <c r="E93" s="96"/>
      <c r="F93" s="96"/>
      <c r="G93" s="94"/>
      <c r="H93" s="138">
        <v>420000</v>
      </c>
      <c r="I93" s="94"/>
      <c r="J93" s="95"/>
      <c r="K93" s="94"/>
      <c r="L93" s="140"/>
      <c r="O93" s="282"/>
    </row>
    <row r="94" spans="1:15" s="81" customFormat="1" ht="39" customHeight="1">
      <c r="A94" s="315"/>
      <c r="B94" s="344" t="s">
        <v>243</v>
      </c>
      <c r="C94" s="345" t="s">
        <v>246</v>
      </c>
      <c r="D94" s="315" t="s">
        <v>248</v>
      </c>
      <c r="E94" s="346"/>
      <c r="F94" s="346"/>
      <c r="G94" s="347"/>
      <c r="H94" s="318">
        <v>298000</v>
      </c>
      <c r="I94" s="347"/>
      <c r="J94" s="348"/>
      <c r="K94" s="347"/>
      <c r="L94" s="349"/>
      <c r="O94" s="282"/>
    </row>
    <row r="95" spans="1:18" s="76" customFormat="1" ht="32.25" customHeight="1">
      <c r="A95" s="300">
        <v>2</v>
      </c>
      <c r="B95" s="414" t="s">
        <v>546</v>
      </c>
      <c r="C95" s="414"/>
      <c r="D95" s="414"/>
      <c r="E95" s="414"/>
      <c r="F95" s="414"/>
      <c r="G95" s="414"/>
      <c r="H95" s="414"/>
      <c r="I95" s="414"/>
      <c r="J95" s="414"/>
      <c r="K95" s="414"/>
      <c r="L95" s="414"/>
      <c r="M95" s="109"/>
      <c r="N95" s="109"/>
      <c r="O95" s="273"/>
      <c r="P95" s="109"/>
      <c r="R95" s="77"/>
    </row>
    <row r="96" spans="1:23" ht="28.5" customHeight="1">
      <c r="A96" s="307"/>
      <c r="B96" s="350" t="s">
        <v>169</v>
      </c>
      <c r="C96" s="351" t="s">
        <v>461</v>
      </c>
      <c r="D96" s="322" t="s">
        <v>116</v>
      </c>
      <c r="E96" s="352">
        <f>+M96-N96</f>
        <v>19199</v>
      </c>
      <c r="F96" s="352">
        <f>+P96-N96</f>
        <v>19099</v>
      </c>
      <c r="G96" s="352">
        <f>+Q96-N96</f>
        <v>19036</v>
      </c>
      <c r="H96" s="353">
        <f>+R96-N96</f>
        <v>19185</v>
      </c>
      <c r="I96" s="354">
        <f>+S96-N96</f>
        <v>19245</v>
      </c>
      <c r="J96" s="354">
        <f>+T96-N96</f>
        <v>19352</v>
      </c>
      <c r="K96" s="354">
        <f>+U96-N96</f>
        <v>19577</v>
      </c>
      <c r="L96" s="354">
        <f>+V96-N96</f>
        <v>19839</v>
      </c>
      <c r="M96" s="84">
        <v>19399</v>
      </c>
      <c r="N96" s="84">
        <v>200</v>
      </c>
      <c r="O96" s="257">
        <f>+M96-N96</f>
        <v>19199</v>
      </c>
      <c r="P96" s="84">
        <v>19299</v>
      </c>
      <c r="Q96" s="84">
        <v>19236</v>
      </c>
      <c r="R96" s="137">
        <v>19385</v>
      </c>
      <c r="S96" s="99">
        <v>19445</v>
      </c>
      <c r="T96" s="99">
        <v>19552</v>
      </c>
      <c r="U96" s="99">
        <v>19777</v>
      </c>
      <c r="V96" s="99">
        <v>20039</v>
      </c>
      <c r="W96" s="278"/>
    </row>
    <row r="97" spans="1:23" ht="24.75" customHeight="1">
      <c r="A97" s="104"/>
      <c r="B97" s="116" t="s">
        <v>170</v>
      </c>
      <c r="C97" s="69" t="s">
        <v>99</v>
      </c>
      <c r="D97" s="78" t="s">
        <v>116</v>
      </c>
      <c r="E97" s="84">
        <f aca="true" t="shared" si="0" ref="E97:E105">+M97-N97</f>
        <v>19199</v>
      </c>
      <c r="F97" s="84">
        <f aca="true" t="shared" si="1" ref="F97:F105">+P97-N97</f>
        <v>19099</v>
      </c>
      <c r="G97" s="84">
        <f aca="true" t="shared" si="2" ref="G97:G105">+Q97-N97</f>
        <v>19036</v>
      </c>
      <c r="H97" s="137">
        <f aca="true" t="shared" si="3" ref="H97:H105">+R97-N97</f>
        <v>19185</v>
      </c>
      <c r="I97" s="99">
        <f aca="true" t="shared" si="4" ref="I97:I105">+S97-N97</f>
        <v>19245</v>
      </c>
      <c r="J97" s="99">
        <f aca="true" t="shared" si="5" ref="J97:J105">+T97-N97</f>
        <v>19352</v>
      </c>
      <c r="K97" s="99">
        <f aca="true" t="shared" si="6" ref="K97:K105">+U97-N97</f>
        <v>19577</v>
      </c>
      <c r="L97" s="99">
        <f aca="true" t="shared" si="7" ref="L97:L105">+V97-N97</f>
        <v>19839</v>
      </c>
      <c r="M97" s="84">
        <v>19399</v>
      </c>
      <c r="N97" s="84">
        <v>200</v>
      </c>
      <c r="O97" s="257">
        <f aca="true" t="shared" si="8" ref="O97:O105">+M97-N97</f>
        <v>19199</v>
      </c>
      <c r="P97" s="84">
        <v>19299</v>
      </c>
      <c r="Q97" s="84">
        <v>19236</v>
      </c>
      <c r="R97" s="137">
        <v>19385</v>
      </c>
      <c r="S97" s="99">
        <v>19445</v>
      </c>
      <c r="T97" s="99">
        <v>19552</v>
      </c>
      <c r="U97" s="99">
        <v>19777</v>
      </c>
      <c r="V97" s="99">
        <v>20039</v>
      </c>
      <c r="W97" s="278"/>
    </row>
    <row r="98" spans="1:23" ht="34.5" customHeight="1">
      <c r="A98" s="104"/>
      <c r="B98" s="116" t="s">
        <v>171</v>
      </c>
      <c r="C98" s="69" t="s">
        <v>462</v>
      </c>
      <c r="D98" s="78" t="s">
        <v>116</v>
      </c>
      <c r="E98" s="84">
        <f t="shared" si="0"/>
        <v>19359</v>
      </c>
      <c r="F98" s="84">
        <f t="shared" si="1"/>
        <v>19319</v>
      </c>
      <c r="G98" s="84">
        <f t="shared" si="2"/>
        <v>19256</v>
      </c>
      <c r="H98" s="137">
        <f t="shared" si="3"/>
        <v>19405</v>
      </c>
      <c r="I98" s="99">
        <f t="shared" si="4"/>
        <v>19465</v>
      </c>
      <c r="J98" s="99">
        <f t="shared" si="5"/>
        <v>19572</v>
      </c>
      <c r="K98" s="99">
        <f t="shared" si="6"/>
        <v>19797</v>
      </c>
      <c r="L98" s="99">
        <f t="shared" si="7"/>
        <v>20059</v>
      </c>
      <c r="M98" s="84">
        <v>19559</v>
      </c>
      <c r="N98" s="84">
        <v>200</v>
      </c>
      <c r="O98" s="257">
        <f t="shared" si="8"/>
        <v>19359</v>
      </c>
      <c r="P98" s="84">
        <v>19519</v>
      </c>
      <c r="Q98" s="84">
        <v>19456</v>
      </c>
      <c r="R98" s="137">
        <v>19605</v>
      </c>
      <c r="S98" s="99">
        <v>19665</v>
      </c>
      <c r="T98" s="99">
        <v>19772</v>
      </c>
      <c r="U98" s="99">
        <v>19997</v>
      </c>
      <c r="V98" s="99">
        <v>20259</v>
      </c>
      <c r="W98" s="278"/>
    </row>
    <row r="99" spans="1:22" ht="44.25" customHeight="1">
      <c r="A99" s="104"/>
      <c r="B99" s="116" t="s">
        <v>171</v>
      </c>
      <c r="C99" s="69" t="s">
        <v>463</v>
      </c>
      <c r="D99" s="78" t="s">
        <v>116</v>
      </c>
      <c r="E99" s="84">
        <f t="shared" si="0"/>
        <v>19469</v>
      </c>
      <c r="F99" s="84">
        <f t="shared" si="1"/>
        <v>19429</v>
      </c>
      <c r="G99" s="84">
        <f t="shared" si="2"/>
        <v>19366</v>
      </c>
      <c r="H99" s="137">
        <f t="shared" si="3"/>
        <v>19515</v>
      </c>
      <c r="I99" s="99">
        <f t="shared" si="4"/>
        <v>19575</v>
      </c>
      <c r="J99" s="99">
        <f t="shared" si="5"/>
        <v>19682</v>
      </c>
      <c r="K99" s="99">
        <f t="shared" si="6"/>
        <v>19907</v>
      </c>
      <c r="L99" s="99">
        <f t="shared" si="7"/>
        <v>20169</v>
      </c>
      <c r="M99" s="176">
        <v>19669</v>
      </c>
      <c r="N99" s="84">
        <v>200</v>
      </c>
      <c r="O99" s="257">
        <f t="shared" si="8"/>
        <v>19469</v>
      </c>
      <c r="P99" s="176">
        <v>19629</v>
      </c>
      <c r="Q99" s="176">
        <v>19566</v>
      </c>
      <c r="R99" s="224">
        <v>19715</v>
      </c>
      <c r="S99" s="177">
        <v>19775</v>
      </c>
      <c r="T99" s="177">
        <v>19882</v>
      </c>
      <c r="U99" s="177">
        <v>20107</v>
      </c>
      <c r="V99" s="177">
        <v>20369</v>
      </c>
    </row>
    <row r="100" spans="1:22" ht="28.5" customHeight="1">
      <c r="A100" s="104"/>
      <c r="B100" s="116" t="s">
        <v>172</v>
      </c>
      <c r="C100" s="69" t="s">
        <v>464</v>
      </c>
      <c r="D100" s="78" t="s">
        <v>116</v>
      </c>
      <c r="E100" s="84">
        <f t="shared" si="0"/>
        <v>19299</v>
      </c>
      <c r="F100" s="84">
        <f t="shared" si="1"/>
        <v>19209</v>
      </c>
      <c r="G100" s="84">
        <f t="shared" si="2"/>
        <v>19146</v>
      </c>
      <c r="H100" s="137">
        <f t="shared" si="3"/>
        <v>19295</v>
      </c>
      <c r="I100" s="99">
        <f t="shared" si="4"/>
        <v>19355</v>
      </c>
      <c r="J100" s="99">
        <f t="shared" si="5"/>
        <v>19462</v>
      </c>
      <c r="K100" s="99">
        <f t="shared" si="6"/>
        <v>19687</v>
      </c>
      <c r="L100" s="99">
        <f t="shared" si="7"/>
        <v>19949</v>
      </c>
      <c r="M100" s="180">
        <v>19499</v>
      </c>
      <c r="N100" s="84">
        <v>200</v>
      </c>
      <c r="O100" s="257">
        <f t="shared" si="8"/>
        <v>19299</v>
      </c>
      <c r="P100" s="180">
        <v>19409</v>
      </c>
      <c r="Q100" s="180">
        <v>19346</v>
      </c>
      <c r="R100" s="225">
        <v>19495</v>
      </c>
      <c r="S100" s="181">
        <v>19555</v>
      </c>
      <c r="T100" s="181">
        <v>19662</v>
      </c>
      <c r="U100" s="181">
        <v>19887</v>
      </c>
      <c r="V100" s="181">
        <v>20149</v>
      </c>
    </row>
    <row r="101" spans="1:22" ht="39" customHeight="1">
      <c r="A101" s="104"/>
      <c r="B101" s="116" t="s">
        <v>172</v>
      </c>
      <c r="C101" s="69" t="s">
        <v>463</v>
      </c>
      <c r="D101" s="78" t="s">
        <v>116</v>
      </c>
      <c r="E101" s="84">
        <f t="shared" si="0"/>
        <v>19359</v>
      </c>
      <c r="F101" s="84">
        <f t="shared" si="1"/>
        <v>19319</v>
      </c>
      <c r="G101" s="84">
        <f t="shared" si="2"/>
        <v>19256</v>
      </c>
      <c r="H101" s="137">
        <f t="shared" si="3"/>
        <v>19405</v>
      </c>
      <c r="I101" s="99">
        <f t="shared" si="4"/>
        <v>19465</v>
      </c>
      <c r="J101" s="99">
        <f t="shared" si="5"/>
        <v>19572</v>
      </c>
      <c r="K101" s="99">
        <f t="shared" si="6"/>
        <v>19797</v>
      </c>
      <c r="L101" s="99">
        <f t="shared" si="7"/>
        <v>20059</v>
      </c>
      <c r="M101" s="84">
        <v>19559</v>
      </c>
      <c r="N101" s="84">
        <v>200</v>
      </c>
      <c r="O101" s="257">
        <f t="shared" si="8"/>
        <v>19359</v>
      </c>
      <c r="P101" s="84">
        <v>19519</v>
      </c>
      <c r="Q101" s="84">
        <v>19456</v>
      </c>
      <c r="R101" s="137">
        <v>19605</v>
      </c>
      <c r="S101" s="99">
        <v>19665</v>
      </c>
      <c r="T101" s="99">
        <v>19772</v>
      </c>
      <c r="U101" s="99">
        <v>19997</v>
      </c>
      <c r="V101" s="99">
        <v>20259</v>
      </c>
    </row>
    <row r="102" spans="1:22" ht="37.5" customHeight="1">
      <c r="A102" s="165"/>
      <c r="B102" s="173" t="s">
        <v>173</v>
      </c>
      <c r="C102" s="223" t="s">
        <v>462</v>
      </c>
      <c r="D102" s="175" t="s">
        <v>116</v>
      </c>
      <c r="E102" s="176">
        <f t="shared" si="0"/>
        <v>19139</v>
      </c>
      <c r="F102" s="176">
        <f t="shared" si="1"/>
        <v>19099</v>
      </c>
      <c r="G102" s="176">
        <f t="shared" si="2"/>
        <v>19036</v>
      </c>
      <c r="H102" s="224">
        <f t="shared" si="3"/>
        <v>19185</v>
      </c>
      <c r="I102" s="177">
        <f t="shared" si="4"/>
        <v>19245</v>
      </c>
      <c r="J102" s="177">
        <f t="shared" si="5"/>
        <v>19352</v>
      </c>
      <c r="K102" s="177">
        <f t="shared" si="6"/>
        <v>19577</v>
      </c>
      <c r="L102" s="177">
        <f t="shared" si="7"/>
        <v>19839</v>
      </c>
      <c r="M102" s="84">
        <v>19339</v>
      </c>
      <c r="N102" s="84">
        <v>200</v>
      </c>
      <c r="O102" s="257">
        <f t="shared" si="8"/>
        <v>19139</v>
      </c>
      <c r="P102" s="84">
        <v>19299</v>
      </c>
      <c r="Q102" s="84">
        <v>19236</v>
      </c>
      <c r="R102" s="137">
        <v>19385</v>
      </c>
      <c r="S102" s="99">
        <v>19445</v>
      </c>
      <c r="T102" s="99">
        <v>19552</v>
      </c>
      <c r="U102" s="99">
        <v>19777</v>
      </c>
      <c r="V102" s="99">
        <v>20039</v>
      </c>
    </row>
    <row r="103" spans="1:22" ht="39.75" customHeight="1">
      <c r="A103" s="170"/>
      <c r="B103" s="178" t="s">
        <v>173</v>
      </c>
      <c r="C103" s="203" t="s">
        <v>463</v>
      </c>
      <c r="D103" s="179" t="s">
        <v>116</v>
      </c>
      <c r="E103" s="180">
        <f t="shared" si="0"/>
        <v>19249</v>
      </c>
      <c r="F103" s="180">
        <f t="shared" si="1"/>
        <v>19209</v>
      </c>
      <c r="G103" s="180">
        <f t="shared" si="2"/>
        <v>19146</v>
      </c>
      <c r="H103" s="225">
        <f t="shared" si="3"/>
        <v>19295</v>
      </c>
      <c r="I103" s="181">
        <f t="shared" si="4"/>
        <v>19355</v>
      </c>
      <c r="J103" s="181">
        <f t="shared" si="5"/>
        <v>19462</v>
      </c>
      <c r="K103" s="181">
        <f t="shared" si="6"/>
        <v>19687</v>
      </c>
      <c r="L103" s="181">
        <f t="shared" si="7"/>
        <v>19949</v>
      </c>
      <c r="M103" s="84">
        <v>19449</v>
      </c>
      <c r="N103" s="84">
        <v>200</v>
      </c>
      <c r="O103" s="257">
        <f t="shared" si="8"/>
        <v>19249</v>
      </c>
      <c r="P103" s="84">
        <v>19409</v>
      </c>
      <c r="Q103" s="84">
        <v>19346</v>
      </c>
      <c r="R103" s="137">
        <v>19495</v>
      </c>
      <c r="S103" s="99">
        <v>19555</v>
      </c>
      <c r="T103" s="99">
        <v>19662</v>
      </c>
      <c r="U103" s="99">
        <v>19887</v>
      </c>
      <c r="V103" s="99">
        <v>20149</v>
      </c>
    </row>
    <row r="104" spans="1:22" ht="45.75" customHeight="1">
      <c r="A104" s="104"/>
      <c r="B104" s="116" t="s">
        <v>465</v>
      </c>
      <c r="C104" s="69" t="s">
        <v>463</v>
      </c>
      <c r="D104" s="78" t="s">
        <v>116</v>
      </c>
      <c r="E104" s="84">
        <f t="shared" si="0"/>
        <v>19469</v>
      </c>
      <c r="F104" s="84">
        <f t="shared" si="1"/>
        <v>19429</v>
      </c>
      <c r="G104" s="84">
        <f t="shared" si="2"/>
        <v>19366</v>
      </c>
      <c r="H104" s="137">
        <f t="shared" si="3"/>
        <v>19515</v>
      </c>
      <c r="I104" s="99">
        <f t="shared" si="4"/>
        <v>19575</v>
      </c>
      <c r="J104" s="99">
        <f t="shared" si="5"/>
        <v>19682</v>
      </c>
      <c r="K104" s="99">
        <f t="shared" si="6"/>
        <v>19907</v>
      </c>
      <c r="L104" s="99">
        <f t="shared" si="7"/>
        <v>20169</v>
      </c>
      <c r="M104" s="84">
        <v>19669</v>
      </c>
      <c r="N104" s="84">
        <v>200</v>
      </c>
      <c r="O104" s="257">
        <f t="shared" si="8"/>
        <v>19469</v>
      </c>
      <c r="P104" s="84">
        <v>19629</v>
      </c>
      <c r="Q104" s="84">
        <v>19566</v>
      </c>
      <c r="R104" s="137">
        <v>19715</v>
      </c>
      <c r="S104" s="99">
        <v>19775</v>
      </c>
      <c r="T104" s="99">
        <v>19882</v>
      </c>
      <c r="U104" s="99">
        <v>20107</v>
      </c>
      <c r="V104" s="99">
        <v>20369</v>
      </c>
    </row>
    <row r="105" spans="1:22" ht="37.5" customHeight="1">
      <c r="A105" s="303"/>
      <c r="B105" s="339" t="s">
        <v>466</v>
      </c>
      <c r="C105" s="340" t="s">
        <v>463</v>
      </c>
      <c r="D105" s="315" t="s">
        <v>116</v>
      </c>
      <c r="E105" s="327">
        <f t="shared" si="0"/>
        <v>20239</v>
      </c>
      <c r="F105" s="327">
        <f t="shared" si="1"/>
        <v>20199</v>
      </c>
      <c r="G105" s="327">
        <f t="shared" si="2"/>
        <v>20136</v>
      </c>
      <c r="H105" s="328">
        <f t="shared" si="3"/>
        <v>20285</v>
      </c>
      <c r="I105" s="329">
        <f t="shared" si="4"/>
        <v>20345</v>
      </c>
      <c r="J105" s="329">
        <f t="shared" si="5"/>
        <v>20452</v>
      </c>
      <c r="K105" s="329">
        <f t="shared" si="6"/>
        <v>20677</v>
      </c>
      <c r="L105" s="329">
        <f t="shared" si="7"/>
        <v>20939</v>
      </c>
      <c r="M105" s="84">
        <v>20439</v>
      </c>
      <c r="N105" s="84">
        <v>200</v>
      </c>
      <c r="O105" s="257">
        <f t="shared" si="8"/>
        <v>20239</v>
      </c>
      <c r="P105" s="84">
        <v>20399</v>
      </c>
      <c r="Q105" s="84">
        <v>20336</v>
      </c>
      <c r="R105" s="137">
        <v>20485</v>
      </c>
      <c r="S105" s="99">
        <v>20545</v>
      </c>
      <c r="T105" s="99">
        <v>20652</v>
      </c>
      <c r="U105" s="99">
        <v>20877</v>
      </c>
      <c r="V105" s="99">
        <v>21139</v>
      </c>
    </row>
    <row r="106" spans="1:20" ht="30.75" customHeight="1">
      <c r="A106" s="300">
        <v>3</v>
      </c>
      <c r="B106" s="408" t="s">
        <v>547</v>
      </c>
      <c r="C106" s="408"/>
      <c r="D106" s="408"/>
      <c r="E106" s="408"/>
      <c r="F106" s="408"/>
      <c r="G106" s="408"/>
      <c r="H106" s="408"/>
      <c r="I106" s="408"/>
      <c r="J106" s="408"/>
      <c r="K106" s="408"/>
      <c r="L106" s="408"/>
      <c r="M106" s="135" t="s">
        <v>104</v>
      </c>
      <c r="N106" s="135"/>
      <c r="O106" s="283"/>
      <c r="P106" s="256" t="s">
        <v>450</v>
      </c>
      <c r="Q106" s="136" t="s">
        <v>105</v>
      </c>
      <c r="R106" s="136" t="s">
        <v>106</v>
      </c>
      <c r="S106" s="136" t="s">
        <v>249</v>
      </c>
      <c r="T106" s="136" t="s">
        <v>107</v>
      </c>
    </row>
    <row r="107" spans="1:18" ht="39" customHeight="1">
      <c r="A107" s="333"/>
      <c r="B107" s="331" t="s">
        <v>205</v>
      </c>
      <c r="C107" s="333"/>
      <c r="D107" s="333" t="s">
        <v>123</v>
      </c>
      <c r="E107" s="341"/>
      <c r="F107" s="341"/>
      <c r="G107" s="341"/>
      <c r="H107" s="342">
        <v>4116000</v>
      </c>
      <c r="I107" s="343"/>
      <c r="J107" s="343"/>
      <c r="K107" s="343"/>
      <c r="L107" s="343"/>
      <c r="M107" s="100"/>
      <c r="N107" s="100"/>
      <c r="O107" s="258"/>
      <c r="P107" s="137">
        <v>4266000</v>
      </c>
      <c r="R107" s="60"/>
    </row>
    <row r="108" spans="1:18" s="76" customFormat="1" ht="18.75" customHeight="1">
      <c r="A108" s="300">
        <v>4</v>
      </c>
      <c r="B108" s="337" t="s">
        <v>437</v>
      </c>
      <c r="C108" s="196"/>
      <c r="D108" s="300"/>
      <c r="E108" s="309"/>
      <c r="F108" s="309"/>
      <c r="G108" s="309"/>
      <c r="H108" s="310"/>
      <c r="I108" s="309"/>
      <c r="J108" s="309"/>
      <c r="K108" s="309"/>
      <c r="L108" s="338"/>
      <c r="M108" s="105"/>
      <c r="N108" s="105"/>
      <c r="O108" s="284"/>
      <c r="P108" s="105"/>
      <c r="R108" s="77"/>
    </row>
    <row r="109" spans="1:18" s="82" customFormat="1" ht="32.25" customHeight="1">
      <c r="A109" s="336" t="s">
        <v>12</v>
      </c>
      <c r="B109" s="425" t="s">
        <v>552</v>
      </c>
      <c r="C109" s="425"/>
      <c r="D109" s="425"/>
      <c r="E109" s="425"/>
      <c r="F109" s="425"/>
      <c r="G109" s="425"/>
      <c r="H109" s="425"/>
      <c r="I109" s="425"/>
      <c r="J109" s="425"/>
      <c r="K109" s="425"/>
      <c r="L109" s="425"/>
      <c r="M109" s="114"/>
      <c r="N109" s="114"/>
      <c r="O109" s="285"/>
      <c r="P109" s="114"/>
      <c r="R109" s="83"/>
    </row>
    <row r="110" spans="1:18" s="82" customFormat="1" ht="22.5" customHeight="1">
      <c r="A110" s="188"/>
      <c r="B110" s="412" t="s">
        <v>455</v>
      </c>
      <c r="C110" s="412"/>
      <c r="D110" s="143"/>
      <c r="E110" s="143"/>
      <c r="F110" s="143"/>
      <c r="G110" s="143"/>
      <c r="H110" s="150"/>
      <c r="I110" s="143"/>
      <c r="J110" s="143"/>
      <c r="K110" s="143"/>
      <c r="L110" s="143"/>
      <c r="M110" s="114"/>
      <c r="N110" s="114"/>
      <c r="O110" s="285"/>
      <c r="P110" s="114"/>
      <c r="R110" s="83"/>
    </row>
    <row r="111" spans="1:20" ht="45.75" customHeight="1">
      <c r="A111" s="78"/>
      <c r="B111" s="116" t="s">
        <v>446</v>
      </c>
      <c r="C111" s="116"/>
      <c r="D111" s="78" t="s">
        <v>116</v>
      </c>
      <c r="E111" s="116"/>
      <c r="F111" s="116"/>
      <c r="G111" s="84">
        <v>2012</v>
      </c>
      <c r="H111" s="139">
        <v>2241</v>
      </c>
      <c r="I111" s="116"/>
      <c r="J111" s="116"/>
      <c r="K111" s="139">
        <v>2544</v>
      </c>
      <c r="L111" s="99">
        <v>2855</v>
      </c>
      <c r="M111" s="84">
        <v>2062</v>
      </c>
      <c r="N111" s="84"/>
      <c r="O111" s="257"/>
      <c r="P111" s="139">
        <v>2291</v>
      </c>
      <c r="Q111" s="116"/>
      <c r="R111" s="116"/>
      <c r="S111" s="139">
        <v>2594</v>
      </c>
      <c r="T111" s="99">
        <v>2905</v>
      </c>
    </row>
    <row r="112" spans="1:20" ht="45.75" customHeight="1">
      <c r="A112" s="104"/>
      <c r="B112" s="80" t="s">
        <v>447</v>
      </c>
      <c r="C112" s="106"/>
      <c r="D112" s="78" t="s">
        <v>116</v>
      </c>
      <c r="E112" s="84"/>
      <c r="F112" s="84"/>
      <c r="G112" s="84">
        <v>2034</v>
      </c>
      <c r="H112" s="137">
        <v>2263</v>
      </c>
      <c r="I112" s="84"/>
      <c r="J112" s="84"/>
      <c r="K112" s="84">
        <v>2566</v>
      </c>
      <c r="L112" s="99">
        <v>2876</v>
      </c>
      <c r="M112" s="84">
        <v>2084</v>
      </c>
      <c r="N112" s="84"/>
      <c r="O112" s="257"/>
      <c r="P112" s="137">
        <v>2313</v>
      </c>
      <c r="Q112" s="84"/>
      <c r="R112" s="84"/>
      <c r="S112" s="84">
        <v>2616</v>
      </c>
      <c r="T112" s="99">
        <v>2926</v>
      </c>
    </row>
    <row r="113" spans="1:20" ht="45.75" customHeight="1">
      <c r="A113" s="104"/>
      <c r="B113" s="80" t="s">
        <v>448</v>
      </c>
      <c r="C113" s="106"/>
      <c r="D113" s="78" t="s">
        <v>116</v>
      </c>
      <c r="E113" s="84"/>
      <c r="F113" s="84"/>
      <c r="G113" s="84">
        <v>2155</v>
      </c>
      <c r="H113" s="137">
        <v>2384</v>
      </c>
      <c r="I113" s="84"/>
      <c r="J113" s="84"/>
      <c r="K113" s="84">
        <v>2687</v>
      </c>
      <c r="L113" s="99">
        <v>2997</v>
      </c>
      <c r="M113" s="176">
        <v>2205</v>
      </c>
      <c r="N113" s="176"/>
      <c r="O113" s="274"/>
      <c r="P113" s="224">
        <v>2434</v>
      </c>
      <c r="Q113" s="176"/>
      <c r="R113" s="176"/>
      <c r="S113" s="176">
        <v>2737</v>
      </c>
      <c r="T113" s="177">
        <v>3047</v>
      </c>
    </row>
    <row r="114" spans="1:20" ht="45.75" customHeight="1">
      <c r="A114" s="165"/>
      <c r="B114" s="226" t="s">
        <v>449</v>
      </c>
      <c r="C114" s="186"/>
      <c r="D114" s="175" t="s">
        <v>116</v>
      </c>
      <c r="E114" s="176"/>
      <c r="F114" s="176"/>
      <c r="G114" s="176">
        <v>1825</v>
      </c>
      <c r="H114" s="224"/>
      <c r="I114" s="176"/>
      <c r="J114" s="176"/>
      <c r="K114" s="176">
        <v>2463</v>
      </c>
      <c r="L114" s="177">
        <v>2836</v>
      </c>
      <c r="M114" s="180">
        <v>1875</v>
      </c>
      <c r="N114" s="180"/>
      <c r="O114" s="275"/>
      <c r="P114" s="225"/>
      <c r="Q114" s="180"/>
      <c r="R114" s="180"/>
      <c r="S114" s="180">
        <v>2513</v>
      </c>
      <c r="T114" s="181">
        <v>2886</v>
      </c>
    </row>
    <row r="115" spans="1:20" ht="45.75" customHeight="1">
      <c r="A115" s="170"/>
      <c r="B115" s="227" t="s">
        <v>445</v>
      </c>
      <c r="C115" s="187"/>
      <c r="D115" s="179" t="s">
        <v>116</v>
      </c>
      <c r="E115" s="180"/>
      <c r="F115" s="180"/>
      <c r="G115" s="180">
        <v>2150</v>
      </c>
      <c r="H115" s="225"/>
      <c r="I115" s="180"/>
      <c r="J115" s="180"/>
      <c r="K115" s="180">
        <v>2788</v>
      </c>
      <c r="L115" s="181">
        <v>3161</v>
      </c>
      <c r="M115" s="84">
        <v>2200</v>
      </c>
      <c r="N115" s="84"/>
      <c r="O115" s="257"/>
      <c r="P115" s="137"/>
      <c r="Q115" s="84"/>
      <c r="R115" s="84"/>
      <c r="S115" s="84">
        <v>2838</v>
      </c>
      <c r="T115" s="99">
        <v>3211</v>
      </c>
    </row>
    <row r="116" spans="1:16" ht="45.75" customHeight="1">
      <c r="A116" s="104"/>
      <c r="B116" s="412" t="s">
        <v>456</v>
      </c>
      <c r="C116" s="412"/>
      <c r="D116" s="78"/>
      <c r="E116" s="84"/>
      <c r="F116" s="84"/>
      <c r="G116" s="84"/>
      <c r="H116" s="137"/>
      <c r="I116" s="84"/>
      <c r="J116" s="84"/>
      <c r="K116" s="84"/>
      <c r="L116" s="99"/>
      <c r="M116" s="107"/>
      <c r="N116" s="107"/>
      <c r="O116" s="286"/>
      <c r="P116" s="107"/>
    </row>
    <row r="117" spans="1:20" ht="45.75" customHeight="1">
      <c r="A117" s="78"/>
      <c r="B117" s="116" t="s">
        <v>446</v>
      </c>
      <c r="C117" s="116"/>
      <c r="D117" s="78" t="s">
        <v>116</v>
      </c>
      <c r="E117" s="116"/>
      <c r="F117" s="116"/>
      <c r="G117" s="84">
        <v>2417</v>
      </c>
      <c r="H117" s="139"/>
      <c r="I117" s="116"/>
      <c r="J117" s="116"/>
      <c r="K117" s="139">
        <v>2936</v>
      </c>
      <c r="L117" s="99">
        <v>3246</v>
      </c>
      <c r="M117" s="84">
        <v>2467</v>
      </c>
      <c r="N117" s="84"/>
      <c r="O117" s="257"/>
      <c r="P117" s="139"/>
      <c r="Q117" s="116"/>
      <c r="R117" s="116"/>
      <c r="S117" s="139">
        <v>2986</v>
      </c>
      <c r="T117" s="99">
        <v>3296</v>
      </c>
    </row>
    <row r="118" spans="1:20" ht="48.75" customHeight="1">
      <c r="A118" s="104"/>
      <c r="B118" s="80" t="s">
        <v>447</v>
      </c>
      <c r="C118" s="106"/>
      <c r="D118" s="78" t="s">
        <v>116</v>
      </c>
      <c r="E118" s="84"/>
      <c r="F118" s="84"/>
      <c r="G118" s="84">
        <v>2439</v>
      </c>
      <c r="H118" s="137"/>
      <c r="I118" s="84"/>
      <c r="J118" s="84"/>
      <c r="K118" s="84">
        <v>2958</v>
      </c>
      <c r="L118" s="99">
        <v>3268</v>
      </c>
      <c r="M118" s="84">
        <v>2489</v>
      </c>
      <c r="N118" s="84"/>
      <c r="O118" s="257"/>
      <c r="P118" s="137"/>
      <c r="Q118" s="84"/>
      <c r="R118" s="84"/>
      <c r="S118" s="84">
        <v>3008</v>
      </c>
      <c r="T118" s="99">
        <v>3318</v>
      </c>
    </row>
    <row r="119" spans="1:20" ht="48.75" customHeight="1">
      <c r="A119" s="104"/>
      <c r="B119" s="80" t="s">
        <v>448</v>
      </c>
      <c r="C119" s="106"/>
      <c r="D119" s="78" t="s">
        <v>116</v>
      </c>
      <c r="E119" s="84"/>
      <c r="F119" s="84"/>
      <c r="G119" s="84">
        <v>2560</v>
      </c>
      <c r="H119" s="137"/>
      <c r="I119" s="84"/>
      <c r="J119" s="84"/>
      <c r="K119" s="84">
        <v>3079</v>
      </c>
      <c r="L119" s="99">
        <v>3389</v>
      </c>
      <c r="M119" s="84">
        <v>2610</v>
      </c>
      <c r="N119" s="84"/>
      <c r="O119" s="257"/>
      <c r="P119" s="137"/>
      <c r="Q119" s="84"/>
      <c r="R119" s="84"/>
      <c r="S119" s="84">
        <v>3129</v>
      </c>
      <c r="T119" s="99">
        <v>3439</v>
      </c>
    </row>
    <row r="120" spans="1:20" ht="63" customHeight="1">
      <c r="A120" s="104"/>
      <c r="B120" s="80" t="s">
        <v>442</v>
      </c>
      <c r="C120" s="106"/>
      <c r="D120" s="78" t="s">
        <v>116</v>
      </c>
      <c r="E120" s="84"/>
      <c r="F120" s="84"/>
      <c r="G120" s="84">
        <v>2311</v>
      </c>
      <c r="H120" s="137"/>
      <c r="I120" s="84"/>
      <c r="J120" s="84"/>
      <c r="K120" s="84">
        <v>2933</v>
      </c>
      <c r="L120" s="99">
        <v>3305</v>
      </c>
      <c r="M120" s="84">
        <v>2361</v>
      </c>
      <c r="N120" s="84"/>
      <c r="O120" s="257"/>
      <c r="P120" s="137"/>
      <c r="Q120" s="84"/>
      <c r="R120" s="84"/>
      <c r="S120" s="84">
        <v>2983</v>
      </c>
      <c r="T120" s="99">
        <v>3355</v>
      </c>
    </row>
    <row r="121" spans="1:20" ht="63.75" customHeight="1">
      <c r="A121" s="104"/>
      <c r="B121" s="80" t="s">
        <v>443</v>
      </c>
      <c r="C121" s="106"/>
      <c r="D121" s="78" t="s">
        <v>116</v>
      </c>
      <c r="E121" s="84"/>
      <c r="F121" s="84"/>
      <c r="G121" s="84">
        <v>2636</v>
      </c>
      <c r="H121" s="137"/>
      <c r="I121" s="84"/>
      <c r="J121" s="84"/>
      <c r="K121" s="84">
        <v>3259</v>
      </c>
      <c r="L121" s="99">
        <v>3631</v>
      </c>
      <c r="M121" s="84">
        <v>2686</v>
      </c>
      <c r="N121" s="84"/>
      <c r="O121" s="257"/>
      <c r="P121" s="137"/>
      <c r="Q121" s="84"/>
      <c r="R121" s="84"/>
      <c r="S121" s="84">
        <v>3309</v>
      </c>
      <c r="T121" s="99">
        <v>3681</v>
      </c>
    </row>
    <row r="122" spans="1:30" s="82" customFormat="1" ht="24.75" customHeight="1">
      <c r="A122" s="188" t="s">
        <v>13</v>
      </c>
      <c r="B122" s="413" t="s">
        <v>548</v>
      </c>
      <c r="C122" s="413"/>
      <c r="D122" s="413"/>
      <c r="E122" s="413"/>
      <c r="F122" s="413"/>
      <c r="G122" s="413"/>
      <c r="H122" s="413"/>
      <c r="I122" s="413"/>
      <c r="J122" s="413"/>
      <c r="K122" s="413"/>
      <c r="L122" s="413"/>
      <c r="M122" s="115"/>
      <c r="N122" s="115"/>
      <c r="O122" s="287"/>
      <c r="P122" s="115"/>
      <c r="Q122" s="83"/>
      <c r="R122" s="83"/>
      <c r="S122" s="83"/>
      <c r="T122" s="83"/>
      <c r="U122" s="83"/>
      <c r="V122" s="83"/>
      <c r="W122" s="83"/>
      <c r="X122" s="83"/>
      <c r="Y122" s="83"/>
      <c r="Z122" s="83"/>
      <c r="AA122" s="83"/>
      <c r="AB122" s="83"/>
      <c r="AC122" s="83"/>
      <c r="AD122" s="83"/>
    </row>
    <row r="123" spans="1:30" ht="36" customHeight="1">
      <c r="A123" s="175"/>
      <c r="B123" s="228" t="s">
        <v>130</v>
      </c>
      <c r="C123" s="175"/>
      <c r="D123" s="175" t="s">
        <v>116</v>
      </c>
      <c r="E123" s="176"/>
      <c r="F123" s="176"/>
      <c r="G123" s="176"/>
      <c r="H123" s="224"/>
      <c r="I123" s="176">
        <v>2050</v>
      </c>
      <c r="J123" s="177">
        <v>2050</v>
      </c>
      <c r="K123" s="177">
        <v>2430</v>
      </c>
      <c r="L123" s="177">
        <v>2650</v>
      </c>
      <c r="M123" s="176">
        <v>2150</v>
      </c>
      <c r="N123" s="176"/>
      <c r="O123" s="274"/>
      <c r="P123" s="177">
        <v>2150</v>
      </c>
      <c r="Q123" s="177">
        <v>2530</v>
      </c>
      <c r="R123" s="177">
        <v>2750</v>
      </c>
      <c r="S123" s="61"/>
      <c r="T123" s="61"/>
      <c r="U123" s="61"/>
      <c r="V123" s="61"/>
      <c r="W123" s="61"/>
      <c r="X123" s="61"/>
      <c r="Y123" s="61"/>
      <c r="Z123" s="61"/>
      <c r="AA123" s="61"/>
      <c r="AB123" s="61"/>
      <c r="AC123" s="61"/>
      <c r="AD123" s="61"/>
    </row>
    <row r="124" spans="1:30" ht="32.25" customHeight="1">
      <c r="A124" s="179"/>
      <c r="B124" s="229" t="s">
        <v>131</v>
      </c>
      <c r="C124" s="179"/>
      <c r="D124" s="179" t="s">
        <v>116</v>
      </c>
      <c r="E124" s="180"/>
      <c r="F124" s="180"/>
      <c r="G124" s="180"/>
      <c r="H124" s="225"/>
      <c r="I124" s="180">
        <v>2100</v>
      </c>
      <c r="J124" s="181">
        <v>2100</v>
      </c>
      <c r="K124" s="181">
        <v>2480</v>
      </c>
      <c r="L124" s="181">
        <v>2700</v>
      </c>
      <c r="M124" s="180">
        <v>2200</v>
      </c>
      <c r="N124" s="180"/>
      <c r="O124" s="275"/>
      <c r="P124" s="181">
        <v>2200</v>
      </c>
      <c r="Q124" s="181">
        <v>2580</v>
      </c>
      <c r="R124" s="181">
        <v>2800</v>
      </c>
      <c r="S124" s="61"/>
      <c r="T124" s="61"/>
      <c r="U124" s="61"/>
      <c r="V124" s="61"/>
      <c r="W124" s="61"/>
      <c r="X124" s="61"/>
      <c r="Y124" s="61"/>
      <c r="Z124" s="61"/>
      <c r="AA124" s="61"/>
      <c r="AB124" s="61"/>
      <c r="AC124" s="61"/>
      <c r="AD124" s="61"/>
    </row>
    <row r="125" spans="1:30" ht="32.25" customHeight="1">
      <c r="A125" s="78"/>
      <c r="B125" s="144" t="s">
        <v>132</v>
      </c>
      <c r="C125" s="106"/>
      <c r="D125" s="78" t="s">
        <v>116</v>
      </c>
      <c r="E125" s="84"/>
      <c r="F125" s="84"/>
      <c r="G125" s="84"/>
      <c r="H125" s="137"/>
      <c r="I125" s="84">
        <v>2200</v>
      </c>
      <c r="J125" s="99">
        <v>2200</v>
      </c>
      <c r="K125" s="99">
        <v>2580</v>
      </c>
      <c r="L125" s="99">
        <v>2800</v>
      </c>
      <c r="M125" s="84">
        <v>2300</v>
      </c>
      <c r="N125" s="84"/>
      <c r="O125" s="257"/>
      <c r="P125" s="99">
        <v>2300</v>
      </c>
      <c r="Q125" s="99">
        <v>2680</v>
      </c>
      <c r="R125" s="99">
        <v>2900</v>
      </c>
      <c r="S125" s="61"/>
      <c r="T125" s="61"/>
      <c r="U125" s="61"/>
      <c r="V125" s="61"/>
      <c r="W125" s="61"/>
      <c r="X125" s="61"/>
      <c r="Y125" s="61"/>
      <c r="Z125" s="61"/>
      <c r="AA125" s="61"/>
      <c r="AB125" s="61"/>
      <c r="AC125" s="61"/>
      <c r="AD125" s="61"/>
    </row>
    <row r="126" spans="1:30" ht="33" customHeight="1">
      <c r="A126" s="78"/>
      <c r="B126" s="144" t="s">
        <v>452</v>
      </c>
      <c r="C126" s="78"/>
      <c r="D126" s="78" t="s">
        <v>116</v>
      </c>
      <c r="E126" s="84"/>
      <c r="F126" s="84"/>
      <c r="G126" s="84"/>
      <c r="H126" s="137"/>
      <c r="I126" s="84"/>
      <c r="J126" s="99"/>
      <c r="K126" s="99">
        <v>2470</v>
      </c>
      <c r="L126" s="99"/>
      <c r="M126" s="84"/>
      <c r="N126" s="84"/>
      <c r="O126" s="257"/>
      <c r="P126" s="99"/>
      <c r="Q126" s="99">
        <v>2570</v>
      </c>
      <c r="R126" s="99"/>
      <c r="S126" s="61"/>
      <c r="T126" s="61"/>
      <c r="U126" s="61"/>
      <c r="V126" s="61"/>
      <c r="W126" s="61"/>
      <c r="X126" s="61"/>
      <c r="Y126" s="61"/>
      <c r="Z126" s="61"/>
      <c r="AA126" s="61"/>
      <c r="AB126" s="61"/>
      <c r="AC126" s="61"/>
      <c r="AD126" s="61"/>
    </row>
    <row r="127" spans="1:30" ht="32.25" customHeight="1">
      <c r="A127" s="78"/>
      <c r="B127" s="144" t="s">
        <v>453</v>
      </c>
      <c r="C127" s="78"/>
      <c r="D127" s="78" t="s">
        <v>116</v>
      </c>
      <c r="E127" s="84"/>
      <c r="F127" s="84"/>
      <c r="G127" s="84"/>
      <c r="H127" s="137"/>
      <c r="I127" s="84"/>
      <c r="J127" s="99"/>
      <c r="K127" s="99">
        <v>2520</v>
      </c>
      <c r="L127" s="99"/>
      <c r="M127" s="84"/>
      <c r="N127" s="84"/>
      <c r="O127" s="257"/>
      <c r="P127" s="99"/>
      <c r="Q127" s="99">
        <v>2620</v>
      </c>
      <c r="R127" s="99"/>
      <c r="S127" s="61"/>
      <c r="T127" s="61"/>
      <c r="U127" s="61"/>
      <c r="V127" s="61"/>
      <c r="W127" s="61"/>
      <c r="X127" s="61"/>
      <c r="Y127" s="61"/>
      <c r="Z127" s="61"/>
      <c r="AA127" s="61"/>
      <c r="AB127" s="61"/>
      <c r="AC127" s="61"/>
      <c r="AD127" s="61"/>
    </row>
    <row r="128" spans="1:30" ht="32.25" customHeight="1">
      <c r="A128" s="78"/>
      <c r="B128" s="144" t="s">
        <v>454</v>
      </c>
      <c r="C128" s="106"/>
      <c r="D128" s="78" t="s">
        <v>116</v>
      </c>
      <c r="E128" s="84"/>
      <c r="F128" s="84"/>
      <c r="G128" s="84"/>
      <c r="H128" s="137"/>
      <c r="I128" s="84"/>
      <c r="J128" s="99"/>
      <c r="K128" s="99">
        <v>2620</v>
      </c>
      <c r="L128" s="99"/>
      <c r="M128" s="84"/>
      <c r="N128" s="84"/>
      <c r="O128" s="257"/>
      <c r="P128" s="99"/>
      <c r="Q128" s="99">
        <v>2720</v>
      </c>
      <c r="R128" s="99"/>
      <c r="S128" s="61"/>
      <c r="T128" s="61"/>
      <c r="U128" s="61"/>
      <c r="V128" s="61"/>
      <c r="W128" s="61"/>
      <c r="X128" s="61"/>
      <c r="Y128" s="61"/>
      <c r="Z128" s="61"/>
      <c r="AA128" s="61"/>
      <c r="AB128" s="61"/>
      <c r="AC128" s="61"/>
      <c r="AD128" s="61"/>
    </row>
    <row r="129" spans="1:30" s="82" customFormat="1" ht="29.25" customHeight="1">
      <c r="A129" s="188" t="s">
        <v>36</v>
      </c>
      <c r="B129" s="413" t="s">
        <v>549</v>
      </c>
      <c r="C129" s="413"/>
      <c r="D129" s="413"/>
      <c r="E129" s="413"/>
      <c r="F129" s="413"/>
      <c r="G129" s="413"/>
      <c r="H129" s="413"/>
      <c r="I129" s="413"/>
      <c r="J129" s="413"/>
      <c r="K129" s="413"/>
      <c r="L129" s="413"/>
      <c r="M129" s="115"/>
      <c r="N129" s="115"/>
      <c r="O129" s="287"/>
      <c r="P129" s="115"/>
      <c r="Q129" s="83"/>
      <c r="R129" s="83"/>
      <c r="S129" s="83"/>
      <c r="T129" s="83"/>
      <c r="U129" s="83"/>
      <c r="V129" s="83"/>
      <c r="W129" s="83"/>
      <c r="X129" s="83"/>
      <c r="Y129" s="83"/>
      <c r="Z129" s="83"/>
      <c r="AA129" s="83"/>
      <c r="AB129" s="83"/>
      <c r="AC129" s="83"/>
      <c r="AD129" s="83"/>
    </row>
    <row r="130" spans="1:30" ht="40.5" customHeight="1">
      <c r="A130" s="78"/>
      <c r="B130" s="80" t="s">
        <v>209</v>
      </c>
      <c r="C130" s="106"/>
      <c r="D130" s="78" t="s">
        <v>116</v>
      </c>
      <c r="E130" s="84"/>
      <c r="F130" s="84"/>
      <c r="G130" s="84">
        <v>1980</v>
      </c>
      <c r="H130" s="137">
        <v>2030</v>
      </c>
      <c r="I130" s="84"/>
      <c r="J130" s="99"/>
      <c r="K130" s="99"/>
      <c r="L130" s="99"/>
      <c r="M130" s="84">
        <v>2030</v>
      </c>
      <c r="N130" s="84"/>
      <c r="O130" s="257"/>
      <c r="P130" s="137">
        <v>2080</v>
      </c>
      <c r="Q130" s="84"/>
      <c r="R130" s="99"/>
      <c r="S130" s="99"/>
      <c r="T130" s="99"/>
      <c r="U130" s="61"/>
      <c r="V130" s="61"/>
      <c r="W130" s="61"/>
      <c r="X130" s="61"/>
      <c r="Y130" s="61"/>
      <c r="Z130" s="61"/>
      <c r="AA130" s="61"/>
      <c r="AB130" s="61"/>
      <c r="AC130" s="61"/>
      <c r="AD130" s="61"/>
    </row>
    <row r="131" spans="1:30" ht="41.25" customHeight="1">
      <c r="A131" s="78"/>
      <c r="B131" s="80" t="s">
        <v>210</v>
      </c>
      <c r="C131" s="106"/>
      <c r="D131" s="78" t="s">
        <v>116</v>
      </c>
      <c r="E131" s="84"/>
      <c r="F131" s="84"/>
      <c r="G131" s="84">
        <v>1930</v>
      </c>
      <c r="H131" s="137">
        <v>1980</v>
      </c>
      <c r="I131" s="84"/>
      <c r="J131" s="99"/>
      <c r="K131" s="99"/>
      <c r="L131" s="99"/>
      <c r="M131" s="84">
        <v>1980</v>
      </c>
      <c r="N131" s="84"/>
      <c r="O131" s="257"/>
      <c r="P131" s="137">
        <v>2030</v>
      </c>
      <c r="Q131" s="84"/>
      <c r="R131" s="99"/>
      <c r="S131" s="99"/>
      <c r="T131" s="99"/>
      <c r="U131" s="61"/>
      <c r="V131" s="61"/>
      <c r="W131" s="61"/>
      <c r="X131" s="61"/>
      <c r="Y131" s="61"/>
      <c r="Z131" s="61"/>
      <c r="AA131" s="61"/>
      <c r="AB131" s="61"/>
      <c r="AC131" s="61"/>
      <c r="AD131" s="61"/>
    </row>
    <row r="132" spans="1:30" ht="43.5" customHeight="1">
      <c r="A132" s="78"/>
      <c r="B132" s="80" t="s">
        <v>211</v>
      </c>
      <c r="C132" s="106" t="s">
        <v>201</v>
      </c>
      <c r="D132" s="78" t="s">
        <v>116</v>
      </c>
      <c r="E132" s="84"/>
      <c r="F132" s="84"/>
      <c r="G132" s="84">
        <v>2090</v>
      </c>
      <c r="H132" s="137"/>
      <c r="I132" s="84"/>
      <c r="J132" s="99"/>
      <c r="K132" s="99">
        <v>2750</v>
      </c>
      <c r="L132" s="99">
        <v>2850</v>
      </c>
      <c r="M132" s="84">
        <v>2140</v>
      </c>
      <c r="N132" s="84"/>
      <c r="O132" s="257"/>
      <c r="P132" s="137"/>
      <c r="Q132" s="84"/>
      <c r="R132" s="99"/>
      <c r="S132" s="99">
        <v>2800</v>
      </c>
      <c r="T132" s="99">
        <v>2900</v>
      </c>
      <c r="U132" s="61"/>
      <c r="V132" s="61"/>
      <c r="W132" s="61"/>
      <c r="X132" s="61"/>
      <c r="Y132" s="61"/>
      <c r="Z132" s="61"/>
      <c r="AA132" s="61"/>
      <c r="AB132" s="61"/>
      <c r="AC132" s="61"/>
      <c r="AD132" s="61"/>
    </row>
    <row r="133" spans="1:30" ht="42.75" customHeight="1">
      <c r="A133" s="78"/>
      <c r="B133" s="80" t="s">
        <v>212</v>
      </c>
      <c r="C133" s="106"/>
      <c r="D133" s="78" t="s">
        <v>116</v>
      </c>
      <c r="E133" s="84"/>
      <c r="F133" s="84"/>
      <c r="G133" s="84">
        <v>2040</v>
      </c>
      <c r="H133" s="137"/>
      <c r="I133" s="84"/>
      <c r="J133" s="99"/>
      <c r="K133" s="99">
        <v>2700</v>
      </c>
      <c r="L133" s="99">
        <v>2800</v>
      </c>
      <c r="M133" s="84">
        <v>2090</v>
      </c>
      <c r="N133" s="84"/>
      <c r="O133" s="257"/>
      <c r="P133" s="137"/>
      <c r="Q133" s="84"/>
      <c r="R133" s="99"/>
      <c r="S133" s="99">
        <v>2750</v>
      </c>
      <c r="T133" s="99">
        <v>2850</v>
      </c>
      <c r="U133" s="61"/>
      <c r="V133" s="61"/>
      <c r="W133" s="61"/>
      <c r="X133" s="61"/>
      <c r="Y133" s="61"/>
      <c r="Z133" s="61"/>
      <c r="AA133" s="61"/>
      <c r="AB133" s="61"/>
      <c r="AC133" s="61"/>
      <c r="AD133" s="61"/>
    </row>
    <row r="134" spans="1:30" ht="27.75" customHeight="1">
      <c r="A134" s="188"/>
      <c r="B134" s="413" t="s">
        <v>549</v>
      </c>
      <c r="C134" s="413"/>
      <c r="D134" s="413"/>
      <c r="E134" s="413"/>
      <c r="F134" s="413"/>
      <c r="G134" s="413"/>
      <c r="H134" s="413"/>
      <c r="I134" s="413"/>
      <c r="J134" s="413"/>
      <c r="K134" s="413"/>
      <c r="L134" s="413"/>
      <c r="M134" s="100"/>
      <c r="N134" s="100"/>
      <c r="O134" s="258"/>
      <c r="P134" s="100"/>
      <c r="Q134" s="61"/>
      <c r="S134" s="61"/>
      <c r="T134" s="61"/>
      <c r="U134" s="61"/>
      <c r="V134" s="61"/>
      <c r="W134" s="61"/>
      <c r="X134" s="61"/>
      <c r="Y134" s="61"/>
      <c r="Z134" s="61"/>
      <c r="AA134" s="61"/>
      <c r="AB134" s="61"/>
      <c r="AC134" s="61"/>
      <c r="AD134" s="61"/>
    </row>
    <row r="135" spans="1:30" ht="27" customHeight="1">
      <c r="A135" s="78"/>
      <c r="B135" s="144" t="s">
        <v>213</v>
      </c>
      <c r="C135" s="106"/>
      <c r="D135" s="78" t="s">
        <v>116</v>
      </c>
      <c r="E135" s="84"/>
      <c r="F135" s="84"/>
      <c r="G135" s="84">
        <v>1940</v>
      </c>
      <c r="H135" s="137">
        <v>2000</v>
      </c>
      <c r="I135" s="84"/>
      <c r="J135" s="99"/>
      <c r="K135" s="99">
        <v>2395</v>
      </c>
      <c r="L135" s="99"/>
      <c r="M135" s="84">
        <v>1990</v>
      </c>
      <c r="N135" s="84"/>
      <c r="O135" s="257"/>
      <c r="P135" s="137">
        <v>2050</v>
      </c>
      <c r="Q135" s="84"/>
      <c r="R135" s="99"/>
      <c r="S135" s="99">
        <v>2445</v>
      </c>
      <c r="T135" s="61"/>
      <c r="U135" s="61"/>
      <c r="V135" s="61"/>
      <c r="W135" s="61"/>
      <c r="X135" s="61"/>
      <c r="Y135" s="61"/>
      <c r="Z135" s="61"/>
      <c r="AA135" s="61"/>
      <c r="AB135" s="61"/>
      <c r="AC135" s="61"/>
      <c r="AD135" s="61"/>
    </row>
    <row r="136" spans="1:30" ht="27" customHeight="1">
      <c r="A136" s="78"/>
      <c r="B136" s="144" t="s">
        <v>214</v>
      </c>
      <c r="C136" s="106"/>
      <c r="D136" s="78" t="s">
        <v>116</v>
      </c>
      <c r="E136" s="84"/>
      <c r="F136" s="84"/>
      <c r="G136" s="84">
        <v>1890</v>
      </c>
      <c r="H136" s="137">
        <v>1990</v>
      </c>
      <c r="I136" s="84"/>
      <c r="J136" s="99"/>
      <c r="K136" s="99">
        <v>2385</v>
      </c>
      <c r="L136" s="99"/>
      <c r="M136" s="84">
        <v>1940</v>
      </c>
      <c r="N136" s="84"/>
      <c r="O136" s="257"/>
      <c r="P136" s="137">
        <v>2040</v>
      </c>
      <c r="Q136" s="84"/>
      <c r="R136" s="99"/>
      <c r="S136" s="99">
        <v>2435</v>
      </c>
      <c r="T136" s="61"/>
      <c r="U136" s="61"/>
      <c r="V136" s="61"/>
      <c r="W136" s="61"/>
      <c r="X136" s="61"/>
      <c r="Y136" s="61"/>
      <c r="Z136" s="61"/>
      <c r="AA136" s="61"/>
      <c r="AB136" s="61"/>
      <c r="AC136" s="61"/>
      <c r="AD136" s="61"/>
    </row>
    <row r="137" spans="1:30" ht="27" customHeight="1">
      <c r="A137" s="175"/>
      <c r="B137" s="228" t="s">
        <v>215</v>
      </c>
      <c r="C137" s="186"/>
      <c r="D137" s="175" t="s">
        <v>116</v>
      </c>
      <c r="E137" s="176"/>
      <c r="F137" s="176"/>
      <c r="G137" s="176">
        <v>1790</v>
      </c>
      <c r="H137" s="224">
        <v>1940</v>
      </c>
      <c r="I137" s="176"/>
      <c r="J137" s="177"/>
      <c r="K137" s="177">
        <v>2335</v>
      </c>
      <c r="L137" s="177"/>
      <c r="M137" s="84">
        <v>1840</v>
      </c>
      <c r="N137" s="84"/>
      <c r="O137" s="257"/>
      <c r="P137" s="137">
        <v>1990</v>
      </c>
      <c r="Q137" s="84"/>
      <c r="R137" s="99"/>
      <c r="S137" s="99">
        <v>2385</v>
      </c>
      <c r="T137" s="61"/>
      <c r="U137" s="61"/>
      <c r="V137" s="61"/>
      <c r="W137" s="61"/>
      <c r="X137" s="61"/>
      <c r="Y137" s="61"/>
      <c r="Z137" s="61"/>
      <c r="AA137" s="61"/>
      <c r="AB137" s="61"/>
      <c r="AC137" s="61"/>
      <c r="AD137" s="61"/>
    </row>
    <row r="138" spans="1:30" ht="27" customHeight="1">
      <c r="A138" s="179"/>
      <c r="B138" s="229" t="s">
        <v>216</v>
      </c>
      <c r="C138" s="187" t="s">
        <v>201</v>
      </c>
      <c r="D138" s="179" t="s">
        <v>116</v>
      </c>
      <c r="E138" s="180"/>
      <c r="F138" s="180"/>
      <c r="G138" s="180">
        <v>1940</v>
      </c>
      <c r="H138" s="225">
        <v>2100</v>
      </c>
      <c r="I138" s="180"/>
      <c r="J138" s="181"/>
      <c r="K138" s="181">
        <v>2495</v>
      </c>
      <c r="L138" s="181"/>
      <c r="M138" s="176">
        <v>1990</v>
      </c>
      <c r="N138" s="176"/>
      <c r="O138" s="274"/>
      <c r="P138" s="224">
        <v>2150</v>
      </c>
      <c r="Q138" s="176"/>
      <c r="R138" s="177"/>
      <c r="S138" s="177">
        <v>2545</v>
      </c>
      <c r="T138" s="61"/>
      <c r="U138" s="61"/>
      <c r="V138" s="61"/>
      <c r="W138" s="61"/>
      <c r="X138" s="61"/>
      <c r="Y138" s="61"/>
      <c r="Z138" s="61"/>
      <c r="AA138" s="61"/>
      <c r="AB138" s="61"/>
      <c r="AC138" s="61"/>
      <c r="AD138" s="61"/>
    </row>
    <row r="139" spans="1:30" ht="27" customHeight="1">
      <c r="A139" s="78"/>
      <c r="B139" s="144" t="s">
        <v>217</v>
      </c>
      <c r="C139" s="106"/>
      <c r="D139" s="78" t="s">
        <v>116</v>
      </c>
      <c r="E139" s="84"/>
      <c r="F139" s="84"/>
      <c r="G139" s="84">
        <v>1890</v>
      </c>
      <c r="H139" s="137">
        <v>2090</v>
      </c>
      <c r="I139" s="84"/>
      <c r="J139" s="99"/>
      <c r="K139" s="99">
        <v>2485</v>
      </c>
      <c r="L139" s="99"/>
      <c r="M139" s="180">
        <v>1940</v>
      </c>
      <c r="N139" s="180"/>
      <c r="O139" s="275"/>
      <c r="P139" s="225">
        <v>2140</v>
      </c>
      <c r="Q139" s="180"/>
      <c r="R139" s="181"/>
      <c r="S139" s="181">
        <v>2535</v>
      </c>
      <c r="T139" s="61"/>
      <c r="U139" s="61"/>
      <c r="V139" s="61"/>
      <c r="W139" s="61"/>
      <c r="X139" s="61"/>
      <c r="Y139" s="61"/>
      <c r="Z139" s="61"/>
      <c r="AA139" s="61"/>
      <c r="AB139" s="61"/>
      <c r="AC139" s="61"/>
      <c r="AD139" s="61"/>
    </row>
    <row r="140" spans="1:30" ht="27" customHeight="1">
      <c r="A140" s="315"/>
      <c r="B140" s="325" t="s">
        <v>218</v>
      </c>
      <c r="C140" s="326"/>
      <c r="D140" s="315" t="s">
        <v>116</v>
      </c>
      <c r="E140" s="327"/>
      <c r="F140" s="327"/>
      <c r="G140" s="327">
        <v>1790</v>
      </c>
      <c r="H140" s="328">
        <v>2000</v>
      </c>
      <c r="I140" s="327"/>
      <c r="J140" s="329"/>
      <c r="K140" s="329">
        <v>2395</v>
      </c>
      <c r="L140" s="329"/>
      <c r="M140" s="84">
        <v>1840</v>
      </c>
      <c r="N140" s="84"/>
      <c r="O140" s="257"/>
      <c r="P140" s="137">
        <v>2050</v>
      </c>
      <c r="Q140" s="84"/>
      <c r="R140" s="99"/>
      <c r="S140" s="99">
        <v>2445</v>
      </c>
      <c r="T140" s="61"/>
      <c r="U140" s="61"/>
      <c r="V140" s="61"/>
      <c r="W140" s="61"/>
      <c r="X140" s="61"/>
      <c r="Y140" s="61"/>
      <c r="Z140" s="61"/>
      <c r="AA140" s="61"/>
      <c r="AB140" s="61"/>
      <c r="AC140" s="61"/>
      <c r="AD140" s="61"/>
    </row>
    <row r="141" spans="1:29" s="76" customFormat="1" ht="25.5" customHeight="1">
      <c r="A141" s="300">
        <v>5</v>
      </c>
      <c r="B141" s="414" t="s">
        <v>550</v>
      </c>
      <c r="C141" s="414"/>
      <c r="D141" s="414"/>
      <c r="E141" s="414"/>
      <c r="F141" s="414"/>
      <c r="G141" s="414"/>
      <c r="H141" s="414"/>
      <c r="I141" s="414"/>
      <c r="J141" s="414"/>
      <c r="K141" s="414"/>
      <c r="L141" s="414"/>
      <c r="M141" s="134"/>
      <c r="N141" s="134"/>
      <c r="O141" s="288"/>
      <c r="P141" s="77"/>
      <c r="Q141" s="77"/>
      <c r="R141" s="77"/>
      <c r="S141" s="77"/>
      <c r="T141" s="77"/>
      <c r="U141" s="77"/>
      <c r="V141" s="77"/>
      <c r="W141" s="77"/>
      <c r="X141" s="77"/>
      <c r="Y141" s="77"/>
      <c r="Z141" s="77"/>
      <c r="AA141" s="77"/>
      <c r="AB141" s="77"/>
      <c r="AC141" s="77"/>
    </row>
    <row r="142" spans="1:29" ht="43.5" customHeight="1">
      <c r="A142" s="330"/>
      <c r="B142" s="331" t="s">
        <v>427</v>
      </c>
      <c r="C142" s="332"/>
      <c r="D142" s="333" t="s">
        <v>273</v>
      </c>
      <c r="E142" s="334"/>
      <c r="F142" s="332"/>
      <c r="G142" s="334">
        <v>2110000</v>
      </c>
      <c r="H142" s="335"/>
      <c r="I142" s="332"/>
      <c r="J142" s="332"/>
      <c r="K142" s="334"/>
      <c r="L142" s="332"/>
      <c r="M142" s="85">
        <v>2160000</v>
      </c>
      <c r="N142" s="279"/>
      <c r="O142" s="289"/>
      <c r="P142" s="61"/>
      <c r="Q142" s="61"/>
      <c r="S142" s="61"/>
      <c r="T142" s="61"/>
      <c r="U142" s="61"/>
      <c r="V142" s="61"/>
      <c r="W142" s="61"/>
      <c r="X142" s="61"/>
      <c r="Y142" s="61"/>
      <c r="Z142" s="61"/>
      <c r="AA142" s="61"/>
      <c r="AB142" s="61"/>
      <c r="AC142" s="61"/>
    </row>
    <row r="143" spans="1:29" s="76" customFormat="1" ht="22.5" customHeight="1">
      <c r="A143" s="300">
        <v>6</v>
      </c>
      <c r="B143" s="414" t="s">
        <v>551</v>
      </c>
      <c r="C143" s="414"/>
      <c r="D143" s="414"/>
      <c r="E143" s="414"/>
      <c r="F143" s="414"/>
      <c r="G143" s="414"/>
      <c r="H143" s="414"/>
      <c r="I143" s="414"/>
      <c r="J143" s="414"/>
      <c r="K143" s="414"/>
      <c r="L143" s="414"/>
      <c r="M143" s="134"/>
      <c r="N143" s="134"/>
      <c r="O143" s="288"/>
      <c r="P143" s="77"/>
      <c r="Q143" s="77"/>
      <c r="R143" s="77"/>
      <c r="S143" s="77"/>
      <c r="T143" s="77"/>
      <c r="U143" s="77"/>
      <c r="V143" s="77"/>
      <c r="W143" s="77"/>
      <c r="X143" s="77"/>
      <c r="Y143" s="77"/>
      <c r="Z143" s="77"/>
      <c r="AA143" s="77"/>
      <c r="AB143" s="77"/>
      <c r="AC143" s="77"/>
    </row>
    <row r="144" spans="1:29" ht="63">
      <c r="A144" s="307"/>
      <c r="B144" s="321" t="s">
        <v>428</v>
      </c>
      <c r="C144" s="321" t="s">
        <v>440</v>
      </c>
      <c r="D144" s="322" t="s">
        <v>273</v>
      </c>
      <c r="E144" s="323"/>
      <c r="F144" s="308"/>
      <c r="G144" s="323"/>
      <c r="H144" s="324"/>
      <c r="I144" s="308"/>
      <c r="J144" s="308"/>
      <c r="K144" s="323">
        <v>2737000</v>
      </c>
      <c r="L144" s="308"/>
      <c r="M144" s="85">
        <v>2787000</v>
      </c>
      <c r="N144" s="279"/>
      <c r="O144" s="289"/>
      <c r="P144" s="61"/>
      <c r="Q144" s="61"/>
      <c r="S144" s="61"/>
      <c r="T144" s="61"/>
      <c r="U144" s="61"/>
      <c r="V144" s="61"/>
      <c r="W144" s="61"/>
      <c r="X144" s="61"/>
      <c r="Y144" s="61"/>
      <c r="Z144" s="61"/>
      <c r="AA144" s="61"/>
      <c r="AB144" s="61"/>
      <c r="AC144" s="61"/>
    </row>
    <row r="145" spans="1:29" ht="63">
      <c r="A145" s="303"/>
      <c r="B145" s="314" t="s">
        <v>439</v>
      </c>
      <c r="C145" s="314" t="s">
        <v>440</v>
      </c>
      <c r="D145" s="315" t="s">
        <v>273</v>
      </c>
      <c r="E145" s="316"/>
      <c r="F145" s="317"/>
      <c r="G145" s="316"/>
      <c r="H145" s="318"/>
      <c r="I145" s="317"/>
      <c r="J145" s="317"/>
      <c r="K145" s="316">
        <v>3031000</v>
      </c>
      <c r="L145" s="317"/>
      <c r="M145" s="85">
        <v>3081000</v>
      </c>
      <c r="N145" s="279"/>
      <c r="O145" s="289"/>
      <c r="P145" s="61"/>
      <c r="Q145" s="61"/>
      <c r="S145" s="61"/>
      <c r="T145" s="61"/>
      <c r="U145" s="61"/>
      <c r="V145" s="61"/>
      <c r="W145" s="61"/>
      <c r="X145" s="61"/>
      <c r="Y145" s="61"/>
      <c r="Z145" s="61"/>
      <c r="AA145" s="61"/>
      <c r="AB145" s="61"/>
      <c r="AC145" s="61"/>
    </row>
    <row r="146" spans="1:17" s="88" customFormat="1" ht="21.75" customHeight="1">
      <c r="A146" s="300">
        <v>7</v>
      </c>
      <c r="B146" s="424" t="s">
        <v>432</v>
      </c>
      <c r="C146" s="424"/>
      <c r="D146" s="424"/>
      <c r="E146" s="424"/>
      <c r="F146" s="424"/>
      <c r="G146" s="424"/>
      <c r="H146" s="424"/>
      <c r="I146" s="424"/>
      <c r="J146" s="424"/>
      <c r="K146" s="424"/>
      <c r="L146" s="424"/>
      <c r="O146" s="290"/>
      <c r="Q146" s="87"/>
    </row>
    <row r="147" spans="1:17" s="88" customFormat="1" ht="21.75" customHeight="1">
      <c r="A147" s="307"/>
      <c r="B147" s="319" t="s">
        <v>433</v>
      </c>
      <c r="C147" s="319"/>
      <c r="D147" s="319"/>
      <c r="E147" s="319"/>
      <c r="F147" s="319"/>
      <c r="G147" s="319"/>
      <c r="H147" s="320"/>
      <c r="I147" s="319"/>
      <c r="J147" s="319"/>
      <c r="K147" s="319"/>
      <c r="L147" s="319"/>
      <c r="O147" s="290"/>
      <c r="Q147" s="87"/>
    </row>
    <row r="148" spans="1:17" s="67" customFormat="1" ht="128.25" customHeight="1">
      <c r="A148" s="165" t="s">
        <v>12</v>
      </c>
      <c r="B148" s="230" t="s">
        <v>369</v>
      </c>
      <c r="C148" s="298"/>
      <c r="D148" s="201"/>
      <c r="E148" s="201"/>
      <c r="F148" s="201"/>
      <c r="G148" s="201"/>
      <c r="H148" s="221"/>
      <c r="I148" s="201"/>
      <c r="J148" s="201"/>
      <c r="K148" s="201"/>
      <c r="L148" s="231"/>
      <c r="O148" s="276"/>
      <c r="Q148" s="68"/>
    </row>
    <row r="149" spans="1:17" s="67" customFormat="1" ht="47.25">
      <c r="A149" s="170"/>
      <c r="B149" s="232" t="s">
        <v>370</v>
      </c>
      <c r="C149" s="233"/>
      <c r="D149" s="234" t="s">
        <v>371</v>
      </c>
      <c r="E149" s="233"/>
      <c r="F149" s="233"/>
      <c r="G149" s="233"/>
      <c r="H149" s="235">
        <v>1675000</v>
      </c>
      <c r="I149" s="236"/>
      <c r="J149" s="299"/>
      <c r="K149" s="233"/>
      <c r="L149" s="237"/>
      <c r="O149" s="276"/>
      <c r="Q149" s="68"/>
    </row>
    <row r="150" spans="1:17" s="67" customFormat="1" ht="66.75" customHeight="1">
      <c r="A150" s="104"/>
      <c r="B150" s="89" t="s">
        <v>372</v>
      </c>
      <c r="C150" s="79"/>
      <c r="D150" s="91" t="s">
        <v>371</v>
      </c>
      <c r="E150" s="79"/>
      <c r="F150" s="79"/>
      <c r="G150" s="79"/>
      <c r="H150" s="147">
        <v>1923700</v>
      </c>
      <c r="I150" s="85"/>
      <c r="J150" s="79"/>
      <c r="K150" s="79"/>
      <c r="L150" s="200"/>
      <c r="O150" s="276"/>
      <c r="Q150" s="68"/>
    </row>
    <row r="151" spans="1:17" s="67" customFormat="1" ht="108.75" customHeight="1">
      <c r="A151" s="104"/>
      <c r="B151" s="89" t="s">
        <v>373</v>
      </c>
      <c r="C151" s="79"/>
      <c r="D151" s="91" t="s">
        <v>371</v>
      </c>
      <c r="E151" s="79"/>
      <c r="F151" s="79"/>
      <c r="G151" s="79"/>
      <c r="H151" s="147">
        <v>2211600</v>
      </c>
      <c r="I151" s="85"/>
      <c r="J151" s="79"/>
      <c r="K151" s="79"/>
      <c r="L151" s="200"/>
      <c r="O151" s="276"/>
      <c r="Q151" s="68"/>
    </row>
    <row r="152" spans="1:17" s="67" customFormat="1" ht="71.25" customHeight="1">
      <c r="A152" s="104"/>
      <c r="B152" s="89" t="s">
        <v>374</v>
      </c>
      <c r="C152" s="79"/>
      <c r="D152" s="91" t="s">
        <v>371</v>
      </c>
      <c r="E152" s="79"/>
      <c r="F152" s="79"/>
      <c r="G152" s="79"/>
      <c r="H152" s="147">
        <v>2211600</v>
      </c>
      <c r="I152" s="85"/>
      <c r="J152" s="79"/>
      <c r="K152" s="79"/>
      <c r="L152" s="200"/>
      <c r="O152" s="276"/>
      <c r="Q152" s="68"/>
    </row>
    <row r="153" spans="1:17" s="67" customFormat="1" ht="72" customHeight="1">
      <c r="A153" s="104"/>
      <c r="B153" s="89" t="s">
        <v>375</v>
      </c>
      <c r="C153" s="79"/>
      <c r="D153" s="91" t="s">
        <v>371</v>
      </c>
      <c r="E153" s="79"/>
      <c r="F153" s="79"/>
      <c r="G153" s="79"/>
      <c r="H153" s="147">
        <v>2182700</v>
      </c>
      <c r="I153" s="85"/>
      <c r="J153" s="79"/>
      <c r="K153" s="79"/>
      <c r="L153" s="200"/>
      <c r="O153" s="276"/>
      <c r="Q153" s="68"/>
    </row>
    <row r="154" spans="1:17" s="67" customFormat="1" ht="68.25" customHeight="1">
      <c r="A154" s="165"/>
      <c r="B154" s="230" t="s">
        <v>376</v>
      </c>
      <c r="C154" s="201"/>
      <c r="D154" s="238" t="s">
        <v>371</v>
      </c>
      <c r="E154" s="201"/>
      <c r="F154" s="201"/>
      <c r="G154" s="201"/>
      <c r="H154" s="239">
        <v>2182700</v>
      </c>
      <c r="I154" s="240"/>
      <c r="J154" s="201"/>
      <c r="K154" s="201"/>
      <c r="L154" s="231"/>
      <c r="O154" s="276"/>
      <c r="Q154" s="68"/>
    </row>
    <row r="155" spans="1:17" s="67" customFormat="1" ht="79.5" customHeight="1">
      <c r="A155" s="170"/>
      <c r="B155" s="232" t="s">
        <v>377</v>
      </c>
      <c r="C155" s="233"/>
      <c r="D155" s="234" t="s">
        <v>371</v>
      </c>
      <c r="E155" s="233"/>
      <c r="F155" s="233"/>
      <c r="G155" s="233"/>
      <c r="H155" s="235">
        <v>2578000</v>
      </c>
      <c r="I155" s="236"/>
      <c r="J155" s="233"/>
      <c r="K155" s="233"/>
      <c r="L155" s="237"/>
      <c r="O155" s="276"/>
      <c r="Q155" s="68"/>
    </row>
    <row r="156" spans="1:17" s="67" customFormat="1" ht="85.5" customHeight="1">
      <c r="A156" s="104"/>
      <c r="B156" s="89" t="s">
        <v>378</v>
      </c>
      <c r="C156" s="79"/>
      <c r="D156" s="91" t="s">
        <v>371</v>
      </c>
      <c r="E156" s="79"/>
      <c r="F156" s="79"/>
      <c r="G156" s="79"/>
      <c r="H156" s="147">
        <v>2656500</v>
      </c>
      <c r="I156" s="85"/>
      <c r="J156" s="79"/>
      <c r="K156" s="79"/>
      <c r="L156" s="200"/>
      <c r="O156" s="276"/>
      <c r="Q156" s="68"/>
    </row>
    <row r="157" spans="1:17" s="67" customFormat="1" ht="80.25" customHeight="1">
      <c r="A157" s="104"/>
      <c r="B157" s="89" t="s">
        <v>379</v>
      </c>
      <c r="C157" s="79"/>
      <c r="D157" s="91" t="s">
        <v>371</v>
      </c>
      <c r="E157" s="79"/>
      <c r="F157" s="79"/>
      <c r="G157" s="79"/>
      <c r="H157" s="147">
        <v>2116100</v>
      </c>
      <c r="I157" s="85"/>
      <c r="J157" s="79"/>
      <c r="K157" s="79"/>
      <c r="L157" s="200"/>
      <c r="O157" s="276"/>
      <c r="Q157" s="68"/>
    </row>
    <row r="158" spans="1:17" s="67" customFormat="1" ht="24" customHeight="1">
      <c r="A158" s="104"/>
      <c r="B158" s="89" t="s">
        <v>380</v>
      </c>
      <c r="C158" s="79"/>
      <c r="D158" s="91" t="s">
        <v>371</v>
      </c>
      <c r="E158" s="79"/>
      <c r="F158" s="79"/>
      <c r="G158" s="79"/>
      <c r="H158" s="147">
        <v>4400000</v>
      </c>
      <c r="I158" s="85"/>
      <c r="J158" s="79"/>
      <c r="K158" s="79"/>
      <c r="L158" s="200"/>
      <c r="O158" s="276"/>
      <c r="Q158" s="68"/>
    </row>
    <row r="159" spans="1:17" s="67" customFormat="1" ht="31.5">
      <c r="A159" s="104" t="s">
        <v>13</v>
      </c>
      <c r="B159" s="90" t="s">
        <v>381</v>
      </c>
      <c r="C159" s="90"/>
      <c r="D159" s="79"/>
      <c r="E159" s="79"/>
      <c r="F159" s="79"/>
      <c r="G159" s="79"/>
      <c r="H159" s="138"/>
      <c r="I159" s="79"/>
      <c r="J159" s="79"/>
      <c r="K159" s="79"/>
      <c r="L159" s="200"/>
      <c r="O159" s="276"/>
      <c r="Q159" s="68"/>
    </row>
    <row r="160" spans="1:17" s="67" customFormat="1" ht="31.5">
      <c r="A160" s="104"/>
      <c r="B160" s="89" t="s">
        <v>382</v>
      </c>
      <c r="C160" s="79"/>
      <c r="D160" s="91" t="s">
        <v>383</v>
      </c>
      <c r="E160" s="79"/>
      <c r="F160" s="79"/>
      <c r="G160" s="79"/>
      <c r="H160" s="147">
        <v>429800</v>
      </c>
      <c r="I160" s="85"/>
      <c r="J160" s="79"/>
      <c r="K160" s="79"/>
      <c r="L160" s="200"/>
      <c r="O160" s="276"/>
      <c r="Q160" s="68"/>
    </row>
    <row r="161" spans="1:17" s="67" customFormat="1" ht="18.75" customHeight="1">
      <c r="A161" s="104"/>
      <c r="B161" s="89" t="s">
        <v>384</v>
      </c>
      <c r="C161" s="79"/>
      <c r="D161" s="91" t="s">
        <v>383</v>
      </c>
      <c r="E161" s="79"/>
      <c r="F161" s="79"/>
      <c r="G161" s="79"/>
      <c r="H161" s="147">
        <v>1220500</v>
      </c>
      <c r="I161" s="85"/>
      <c r="J161" s="79"/>
      <c r="K161" s="79"/>
      <c r="L161" s="200"/>
      <c r="O161" s="276"/>
      <c r="Q161" s="68"/>
    </row>
    <row r="162" spans="1:17" s="67" customFormat="1" ht="18.75" customHeight="1">
      <c r="A162" s="104"/>
      <c r="B162" s="89" t="s">
        <v>385</v>
      </c>
      <c r="C162" s="79"/>
      <c r="D162" s="91" t="s">
        <v>383</v>
      </c>
      <c r="E162" s="79"/>
      <c r="F162" s="79"/>
      <c r="G162" s="79"/>
      <c r="H162" s="147">
        <v>1524300</v>
      </c>
      <c r="I162" s="85"/>
      <c r="J162" s="79"/>
      <c r="K162" s="79"/>
      <c r="L162" s="200"/>
      <c r="O162" s="276"/>
      <c r="Q162" s="68"/>
    </row>
    <row r="163" spans="1:17" s="67" customFormat="1" ht="18.75" customHeight="1">
      <c r="A163" s="104"/>
      <c r="B163" s="89" t="s">
        <v>386</v>
      </c>
      <c r="C163" s="79"/>
      <c r="D163" s="91" t="s">
        <v>383</v>
      </c>
      <c r="E163" s="79"/>
      <c r="F163" s="79"/>
      <c r="G163" s="79"/>
      <c r="H163" s="147">
        <v>971200</v>
      </c>
      <c r="I163" s="85"/>
      <c r="J163" s="79"/>
      <c r="K163" s="79"/>
      <c r="L163" s="200"/>
      <c r="O163" s="276"/>
      <c r="Q163" s="68"/>
    </row>
    <row r="164" spans="1:17" s="67" customFormat="1" ht="18.75" customHeight="1">
      <c r="A164" s="104"/>
      <c r="B164" s="89" t="s">
        <v>387</v>
      </c>
      <c r="C164" s="79"/>
      <c r="D164" s="91" t="s">
        <v>383</v>
      </c>
      <c r="E164" s="79"/>
      <c r="F164" s="79"/>
      <c r="G164" s="79"/>
      <c r="H164" s="147">
        <v>627330</v>
      </c>
      <c r="I164" s="85"/>
      <c r="J164" s="79"/>
      <c r="K164" s="79"/>
      <c r="L164" s="200"/>
      <c r="O164" s="276"/>
      <c r="Q164" s="68"/>
    </row>
    <row r="165" spans="1:17" s="67" customFormat="1" ht="18.75" customHeight="1">
      <c r="A165" s="104"/>
      <c r="B165" s="89" t="s">
        <v>388</v>
      </c>
      <c r="C165" s="79"/>
      <c r="D165" s="91" t="s">
        <v>383</v>
      </c>
      <c r="E165" s="79"/>
      <c r="F165" s="79"/>
      <c r="G165" s="79"/>
      <c r="H165" s="147">
        <v>686400</v>
      </c>
      <c r="I165" s="85"/>
      <c r="J165" s="79"/>
      <c r="K165" s="79"/>
      <c r="L165" s="200"/>
      <c r="O165" s="276"/>
      <c r="Q165" s="68"/>
    </row>
    <row r="166" spans="1:17" s="67" customFormat="1" ht="31.5">
      <c r="A166" s="165" t="s">
        <v>36</v>
      </c>
      <c r="B166" s="298" t="s">
        <v>458</v>
      </c>
      <c r="C166" s="201"/>
      <c r="D166" s="238"/>
      <c r="E166" s="201"/>
      <c r="F166" s="201"/>
      <c r="G166" s="201"/>
      <c r="H166" s="239"/>
      <c r="I166" s="240"/>
      <c r="J166" s="201"/>
      <c r="K166" s="201"/>
      <c r="L166" s="231"/>
      <c r="O166" s="276"/>
      <c r="Q166" s="68"/>
    </row>
    <row r="167" spans="1:17" s="67" customFormat="1" ht="31.5">
      <c r="A167" s="170"/>
      <c r="B167" s="232" t="s">
        <v>389</v>
      </c>
      <c r="C167" s="233"/>
      <c r="D167" s="234" t="s">
        <v>383</v>
      </c>
      <c r="E167" s="233"/>
      <c r="F167" s="233"/>
      <c r="G167" s="233"/>
      <c r="H167" s="235">
        <v>1563100</v>
      </c>
      <c r="I167" s="236"/>
      <c r="J167" s="233"/>
      <c r="K167" s="233"/>
      <c r="L167" s="237"/>
      <c r="O167" s="276"/>
      <c r="Q167" s="68"/>
    </row>
    <row r="168" spans="1:17" s="67" customFormat="1" ht="31.5">
      <c r="A168" s="104"/>
      <c r="B168" s="89" t="s">
        <v>390</v>
      </c>
      <c r="C168" s="79"/>
      <c r="D168" s="91" t="s">
        <v>383</v>
      </c>
      <c r="E168" s="79"/>
      <c r="F168" s="79"/>
      <c r="G168" s="79"/>
      <c r="H168" s="147">
        <v>1294800</v>
      </c>
      <c r="I168" s="85"/>
      <c r="J168" s="79"/>
      <c r="K168" s="79"/>
      <c r="L168" s="200"/>
      <c r="O168" s="276"/>
      <c r="Q168" s="68"/>
    </row>
    <row r="169" spans="1:17" s="67" customFormat="1" ht="18.75" customHeight="1">
      <c r="A169" s="104"/>
      <c r="B169" s="89" t="s">
        <v>391</v>
      </c>
      <c r="C169" s="79"/>
      <c r="D169" s="91" t="s">
        <v>383</v>
      </c>
      <c r="E169" s="79"/>
      <c r="F169" s="79"/>
      <c r="G169" s="79"/>
      <c r="H169" s="147">
        <v>2382300</v>
      </c>
      <c r="I169" s="85"/>
      <c r="J169" s="79"/>
      <c r="K169" s="79"/>
      <c r="L169" s="200"/>
      <c r="O169" s="276"/>
      <c r="Q169" s="68"/>
    </row>
    <row r="170" spans="1:17" s="67" customFormat="1" ht="31.5">
      <c r="A170" s="104"/>
      <c r="B170" s="89" t="s">
        <v>392</v>
      </c>
      <c r="C170" s="79"/>
      <c r="D170" s="91" t="s">
        <v>383</v>
      </c>
      <c r="E170" s="79"/>
      <c r="F170" s="79"/>
      <c r="G170" s="79"/>
      <c r="H170" s="147">
        <v>1218800</v>
      </c>
      <c r="I170" s="85"/>
      <c r="J170" s="79"/>
      <c r="K170" s="79"/>
      <c r="L170" s="200"/>
      <c r="O170" s="276"/>
      <c r="Q170" s="68"/>
    </row>
    <row r="171" spans="1:17" s="67" customFormat="1" ht="31.5">
      <c r="A171" s="104" t="s">
        <v>338</v>
      </c>
      <c r="B171" s="90" t="s">
        <v>393</v>
      </c>
      <c r="C171" s="90"/>
      <c r="D171" s="79"/>
      <c r="E171" s="79"/>
      <c r="F171" s="79"/>
      <c r="G171" s="79"/>
      <c r="H171" s="138"/>
      <c r="I171" s="79"/>
      <c r="J171" s="79"/>
      <c r="K171" s="79"/>
      <c r="L171" s="200"/>
      <c r="O171" s="276"/>
      <c r="Q171" s="68"/>
    </row>
    <row r="172" spans="1:17" s="67" customFormat="1" ht="31.5">
      <c r="A172" s="104"/>
      <c r="B172" s="89" t="s">
        <v>382</v>
      </c>
      <c r="C172" s="79"/>
      <c r="D172" s="91" t="s">
        <v>383</v>
      </c>
      <c r="E172" s="79"/>
      <c r="F172" s="79"/>
      <c r="G172" s="79"/>
      <c r="H172" s="147">
        <v>687500</v>
      </c>
      <c r="I172" s="85"/>
      <c r="J172" s="79"/>
      <c r="K172" s="79"/>
      <c r="L172" s="200"/>
      <c r="O172" s="276"/>
      <c r="Q172" s="68"/>
    </row>
    <row r="173" spans="1:17" s="67" customFormat="1" ht="18.75" customHeight="1">
      <c r="A173" s="104"/>
      <c r="B173" s="89" t="s">
        <v>384</v>
      </c>
      <c r="C173" s="79"/>
      <c r="D173" s="91" t="s">
        <v>383</v>
      </c>
      <c r="E173" s="79"/>
      <c r="F173" s="79"/>
      <c r="G173" s="79"/>
      <c r="H173" s="147">
        <v>2095700</v>
      </c>
      <c r="I173" s="85"/>
      <c r="J173" s="79"/>
      <c r="K173" s="79"/>
      <c r="L173" s="200"/>
      <c r="O173" s="276"/>
      <c r="Q173" s="68"/>
    </row>
    <row r="174" spans="1:17" s="67" customFormat="1" ht="20.25" customHeight="1">
      <c r="A174" s="104"/>
      <c r="B174" s="89" t="s">
        <v>385</v>
      </c>
      <c r="C174" s="79"/>
      <c r="D174" s="91" t="s">
        <v>383</v>
      </c>
      <c r="E174" s="79"/>
      <c r="F174" s="79"/>
      <c r="G174" s="79"/>
      <c r="H174" s="147">
        <v>2592000</v>
      </c>
      <c r="I174" s="85"/>
      <c r="J174" s="79"/>
      <c r="K174" s="79"/>
      <c r="L174" s="200"/>
      <c r="O174" s="276"/>
      <c r="Q174" s="68"/>
    </row>
    <row r="175" spans="1:17" s="67" customFormat="1" ht="20.25" customHeight="1">
      <c r="A175" s="104"/>
      <c r="B175" s="89" t="s">
        <v>386</v>
      </c>
      <c r="C175" s="79"/>
      <c r="D175" s="91" t="s">
        <v>383</v>
      </c>
      <c r="E175" s="79"/>
      <c r="F175" s="79"/>
      <c r="G175" s="79"/>
      <c r="H175" s="147">
        <v>1810100</v>
      </c>
      <c r="I175" s="85"/>
      <c r="J175" s="79"/>
      <c r="K175" s="79"/>
      <c r="L175" s="200"/>
      <c r="O175" s="276"/>
      <c r="Q175" s="68"/>
    </row>
    <row r="176" spans="1:17" s="67" customFormat="1" ht="20.25" customHeight="1">
      <c r="A176" s="104"/>
      <c r="B176" s="89" t="s">
        <v>387</v>
      </c>
      <c r="C176" s="79"/>
      <c r="D176" s="91" t="s">
        <v>383</v>
      </c>
      <c r="E176" s="79"/>
      <c r="F176" s="79"/>
      <c r="G176" s="79"/>
      <c r="H176" s="147">
        <v>971300</v>
      </c>
      <c r="I176" s="85"/>
      <c r="J176" s="79"/>
      <c r="K176" s="79"/>
      <c r="L176" s="200"/>
      <c r="O176" s="276"/>
      <c r="Q176" s="68"/>
    </row>
    <row r="177" spans="1:17" s="67" customFormat="1" ht="20.25" customHeight="1">
      <c r="A177" s="104"/>
      <c r="B177" s="89" t="s">
        <v>388</v>
      </c>
      <c r="C177" s="79"/>
      <c r="D177" s="91" t="s">
        <v>383</v>
      </c>
      <c r="E177" s="79"/>
      <c r="F177" s="79"/>
      <c r="G177" s="79"/>
      <c r="H177" s="147">
        <v>1277400</v>
      </c>
      <c r="I177" s="85"/>
      <c r="J177" s="79"/>
      <c r="K177" s="79"/>
      <c r="L177" s="200"/>
      <c r="O177" s="276"/>
      <c r="Q177" s="68"/>
    </row>
    <row r="178" spans="1:17" s="67" customFormat="1" ht="31.5">
      <c r="A178" s="104" t="s">
        <v>396</v>
      </c>
      <c r="B178" s="90" t="s">
        <v>457</v>
      </c>
      <c r="C178" s="79"/>
      <c r="D178" s="91"/>
      <c r="E178" s="79"/>
      <c r="F178" s="79"/>
      <c r="G178" s="79"/>
      <c r="H178" s="147"/>
      <c r="I178" s="85"/>
      <c r="J178" s="79"/>
      <c r="K178" s="79"/>
      <c r="L178" s="200"/>
      <c r="O178" s="276"/>
      <c r="Q178" s="68"/>
    </row>
    <row r="179" spans="1:17" s="67" customFormat="1" ht="31.5">
      <c r="A179" s="104"/>
      <c r="B179" s="89" t="s">
        <v>389</v>
      </c>
      <c r="C179" s="79"/>
      <c r="D179" s="91" t="s">
        <v>383</v>
      </c>
      <c r="E179" s="79"/>
      <c r="F179" s="79"/>
      <c r="G179" s="79"/>
      <c r="H179" s="147">
        <v>6106700</v>
      </c>
      <c r="I179" s="85"/>
      <c r="J179" s="79"/>
      <c r="K179" s="79"/>
      <c r="L179" s="200"/>
      <c r="O179" s="276"/>
      <c r="Q179" s="68"/>
    </row>
    <row r="180" spans="1:17" s="67" customFormat="1" ht="20.25" customHeight="1">
      <c r="A180" s="104"/>
      <c r="B180" s="89" t="s">
        <v>391</v>
      </c>
      <c r="C180" s="79"/>
      <c r="D180" s="91" t="s">
        <v>383</v>
      </c>
      <c r="E180" s="79"/>
      <c r="F180" s="79"/>
      <c r="G180" s="79"/>
      <c r="H180" s="147">
        <v>7966000</v>
      </c>
      <c r="I180" s="85"/>
      <c r="J180" s="79"/>
      <c r="K180" s="79"/>
      <c r="L180" s="200"/>
      <c r="O180" s="276"/>
      <c r="Q180" s="68"/>
    </row>
    <row r="181" spans="1:17" s="67" customFormat="1" ht="31.5">
      <c r="A181" s="104"/>
      <c r="B181" s="89" t="s">
        <v>392</v>
      </c>
      <c r="C181" s="79"/>
      <c r="D181" s="91" t="s">
        <v>383</v>
      </c>
      <c r="E181" s="79"/>
      <c r="F181" s="79"/>
      <c r="G181" s="79"/>
      <c r="H181" s="147">
        <v>4386400</v>
      </c>
      <c r="I181" s="85"/>
      <c r="J181" s="79"/>
      <c r="K181" s="79"/>
      <c r="L181" s="200"/>
      <c r="O181" s="276"/>
      <c r="Q181" s="68"/>
    </row>
    <row r="182" spans="1:17" s="67" customFormat="1" ht="21.75" customHeight="1">
      <c r="A182" s="165" t="s">
        <v>459</v>
      </c>
      <c r="B182" s="298" t="s">
        <v>394</v>
      </c>
      <c r="C182" s="201"/>
      <c r="D182" s="201"/>
      <c r="E182" s="201"/>
      <c r="F182" s="201"/>
      <c r="G182" s="201"/>
      <c r="H182" s="221"/>
      <c r="I182" s="201"/>
      <c r="J182" s="201"/>
      <c r="K182" s="201"/>
      <c r="L182" s="231"/>
      <c r="O182" s="276"/>
      <c r="Q182" s="68"/>
    </row>
    <row r="183" spans="1:17" s="67" customFormat="1" ht="99.75" customHeight="1">
      <c r="A183" s="170"/>
      <c r="B183" s="232" t="s">
        <v>395</v>
      </c>
      <c r="C183" s="233"/>
      <c r="D183" s="234" t="s">
        <v>383</v>
      </c>
      <c r="E183" s="233"/>
      <c r="F183" s="233"/>
      <c r="G183" s="233"/>
      <c r="H183" s="222">
        <v>12100000.000000002</v>
      </c>
      <c r="I183" s="236"/>
      <c r="J183" s="233"/>
      <c r="K183" s="233"/>
      <c r="L183" s="237"/>
      <c r="O183" s="276"/>
      <c r="Q183" s="68"/>
    </row>
    <row r="184" spans="1:17" s="67" customFormat="1" ht="31.5">
      <c r="A184" s="104" t="s">
        <v>460</v>
      </c>
      <c r="B184" s="90" t="s">
        <v>397</v>
      </c>
      <c r="C184" s="251" t="s">
        <v>398</v>
      </c>
      <c r="D184" s="90"/>
      <c r="E184" s="90"/>
      <c r="F184" s="79"/>
      <c r="G184" s="79"/>
      <c r="H184" s="138"/>
      <c r="I184" s="79"/>
      <c r="J184" s="79"/>
      <c r="K184" s="79"/>
      <c r="L184" s="200"/>
      <c r="O184" s="276"/>
      <c r="Q184" s="68"/>
    </row>
    <row r="185" spans="1:17" s="67" customFormat="1" ht="29.25" customHeight="1">
      <c r="A185" s="104"/>
      <c r="B185" s="92" t="s">
        <v>399</v>
      </c>
      <c r="C185" s="93" t="s">
        <v>400</v>
      </c>
      <c r="D185" s="79"/>
      <c r="E185" s="79"/>
      <c r="F185" s="79"/>
      <c r="G185" s="85"/>
      <c r="H185" s="148">
        <v>119800</v>
      </c>
      <c r="I185" s="85"/>
      <c r="J185" s="79"/>
      <c r="K185" s="79"/>
      <c r="L185" s="200"/>
      <c r="O185" s="276"/>
      <c r="Q185" s="68"/>
    </row>
    <row r="186" spans="1:17" s="67" customFormat="1" ht="29.25" customHeight="1">
      <c r="A186" s="104"/>
      <c r="B186" s="92" t="s">
        <v>401</v>
      </c>
      <c r="C186" s="93" t="s">
        <v>402</v>
      </c>
      <c r="D186" s="79"/>
      <c r="E186" s="79"/>
      <c r="F186" s="79"/>
      <c r="G186" s="85"/>
      <c r="H186" s="148">
        <v>212600</v>
      </c>
      <c r="I186" s="85"/>
      <c r="J186" s="79"/>
      <c r="K186" s="79"/>
      <c r="L186" s="200"/>
      <c r="O186" s="276"/>
      <c r="Q186" s="68"/>
    </row>
    <row r="187" spans="1:17" s="67" customFormat="1" ht="29.25" customHeight="1">
      <c r="A187" s="104"/>
      <c r="B187" s="92" t="s">
        <v>401</v>
      </c>
      <c r="C187" s="93" t="s">
        <v>400</v>
      </c>
      <c r="D187" s="79"/>
      <c r="E187" s="79"/>
      <c r="F187" s="79"/>
      <c r="G187" s="85"/>
      <c r="H187" s="148">
        <v>332500</v>
      </c>
      <c r="I187" s="85"/>
      <c r="J187" s="79"/>
      <c r="K187" s="79"/>
      <c r="L187" s="200"/>
      <c r="O187" s="276"/>
      <c r="Q187" s="68"/>
    </row>
    <row r="188" spans="1:17" s="67" customFormat="1" ht="29.25" customHeight="1">
      <c r="A188" s="104"/>
      <c r="B188" s="92" t="s">
        <v>403</v>
      </c>
      <c r="C188" s="93" t="s">
        <v>402</v>
      </c>
      <c r="D188" s="79"/>
      <c r="E188" s="79"/>
      <c r="F188" s="79"/>
      <c r="G188" s="85"/>
      <c r="H188" s="148">
        <v>467200</v>
      </c>
      <c r="I188" s="85"/>
      <c r="J188" s="79"/>
      <c r="K188" s="79"/>
      <c r="L188" s="200"/>
      <c r="O188" s="276"/>
      <c r="Q188" s="68"/>
    </row>
    <row r="189" spans="1:17" s="67" customFormat="1" ht="29.25" customHeight="1">
      <c r="A189" s="104"/>
      <c r="B189" s="92" t="s">
        <v>403</v>
      </c>
      <c r="C189" s="93" t="s">
        <v>400</v>
      </c>
      <c r="D189" s="79"/>
      <c r="E189" s="79"/>
      <c r="F189" s="79"/>
      <c r="G189" s="85"/>
      <c r="H189" s="148">
        <v>622900</v>
      </c>
      <c r="I189" s="85"/>
      <c r="J189" s="79"/>
      <c r="K189" s="79"/>
      <c r="L189" s="200"/>
      <c r="O189" s="276"/>
      <c r="Q189" s="68"/>
    </row>
    <row r="190" spans="1:17" s="67" customFormat="1" ht="29.25" customHeight="1">
      <c r="A190" s="104"/>
      <c r="B190" s="92" t="s">
        <v>403</v>
      </c>
      <c r="C190" s="93" t="s">
        <v>404</v>
      </c>
      <c r="D190" s="79"/>
      <c r="E190" s="79"/>
      <c r="F190" s="79"/>
      <c r="G190" s="85"/>
      <c r="H190" s="148">
        <v>621500</v>
      </c>
      <c r="I190" s="85"/>
      <c r="J190" s="79"/>
      <c r="K190" s="79"/>
      <c r="L190" s="200"/>
      <c r="O190" s="276"/>
      <c r="Q190" s="68"/>
    </row>
    <row r="191" spans="1:17" s="67" customFormat="1" ht="29.25" customHeight="1">
      <c r="A191" s="104"/>
      <c r="B191" s="92" t="s">
        <v>405</v>
      </c>
      <c r="C191" s="93" t="s">
        <v>402</v>
      </c>
      <c r="D191" s="79"/>
      <c r="E191" s="79"/>
      <c r="F191" s="79"/>
      <c r="G191" s="85"/>
      <c r="H191" s="148">
        <v>584100</v>
      </c>
      <c r="I191" s="85"/>
      <c r="J191" s="79"/>
      <c r="K191" s="79"/>
      <c r="L191" s="200"/>
      <c r="O191" s="276"/>
      <c r="Q191" s="68"/>
    </row>
    <row r="192" spans="1:17" s="67" customFormat="1" ht="29.25" customHeight="1">
      <c r="A192" s="104"/>
      <c r="B192" s="92" t="s">
        <v>405</v>
      </c>
      <c r="C192" s="93" t="s">
        <v>400</v>
      </c>
      <c r="D192" s="79"/>
      <c r="E192" s="79"/>
      <c r="F192" s="79"/>
      <c r="G192" s="85"/>
      <c r="H192" s="148">
        <v>739800</v>
      </c>
      <c r="I192" s="85"/>
      <c r="J192" s="79"/>
      <c r="K192" s="79"/>
      <c r="L192" s="200"/>
      <c r="O192" s="276"/>
      <c r="Q192" s="68"/>
    </row>
    <row r="193" spans="1:17" s="67" customFormat="1" ht="29.25" customHeight="1">
      <c r="A193" s="104"/>
      <c r="B193" s="92" t="s">
        <v>405</v>
      </c>
      <c r="C193" s="93" t="s">
        <v>404</v>
      </c>
      <c r="D193" s="79"/>
      <c r="E193" s="79"/>
      <c r="F193" s="79"/>
      <c r="G193" s="85"/>
      <c r="H193" s="148">
        <v>738300</v>
      </c>
      <c r="I193" s="85"/>
      <c r="J193" s="79"/>
      <c r="K193" s="79"/>
      <c r="L193" s="200"/>
      <c r="O193" s="276"/>
      <c r="Q193" s="68"/>
    </row>
    <row r="194" spans="1:17" s="67" customFormat="1" ht="29.25" customHeight="1">
      <c r="A194" s="104"/>
      <c r="B194" s="92" t="s">
        <v>406</v>
      </c>
      <c r="C194" s="93" t="s">
        <v>407</v>
      </c>
      <c r="D194" s="79"/>
      <c r="E194" s="79"/>
      <c r="F194" s="79"/>
      <c r="G194" s="85"/>
      <c r="H194" s="148">
        <v>1481000</v>
      </c>
      <c r="I194" s="85"/>
      <c r="J194" s="79"/>
      <c r="K194" s="79"/>
      <c r="L194" s="200"/>
      <c r="O194" s="276"/>
      <c r="Q194" s="68"/>
    </row>
    <row r="195" spans="1:17" s="67" customFormat="1" ht="29.25" customHeight="1">
      <c r="A195" s="165"/>
      <c r="B195" s="241" t="s">
        <v>406</v>
      </c>
      <c r="C195" s="242" t="s">
        <v>408</v>
      </c>
      <c r="D195" s="201"/>
      <c r="E195" s="201"/>
      <c r="F195" s="201"/>
      <c r="G195" s="240"/>
      <c r="H195" s="243">
        <v>1422600</v>
      </c>
      <c r="I195" s="240"/>
      <c r="J195" s="201"/>
      <c r="K195" s="201"/>
      <c r="L195" s="231"/>
      <c r="O195" s="276"/>
      <c r="Q195" s="68"/>
    </row>
    <row r="196" spans="1:17" s="67" customFormat="1" ht="29.25" customHeight="1">
      <c r="A196" s="170"/>
      <c r="B196" s="244" t="s">
        <v>409</v>
      </c>
      <c r="C196" s="245" t="s">
        <v>402</v>
      </c>
      <c r="D196" s="233"/>
      <c r="E196" s="233"/>
      <c r="F196" s="233"/>
      <c r="G196" s="236"/>
      <c r="H196" s="246">
        <v>675400</v>
      </c>
      <c r="I196" s="236"/>
      <c r="J196" s="233"/>
      <c r="K196" s="233"/>
      <c r="L196" s="237"/>
      <c r="O196" s="276"/>
      <c r="Q196" s="68"/>
    </row>
    <row r="197" spans="1:17" s="67" customFormat="1" ht="29.25" customHeight="1">
      <c r="A197" s="104"/>
      <c r="B197" s="92" t="s">
        <v>409</v>
      </c>
      <c r="C197" s="93" t="s">
        <v>400</v>
      </c>
      <c r="D197" s="79"/>
      <c r="E197" s="79"/>
      <c r="F197" s="79"/>
      <c r="G197" s="85"/>
      <c r="H197" s="148">
        <v>831100</v>
      </c>
      <c r="I197" s="85"/>
      <c r="J197" s="79"/>
      <c r="K197" s="79"/>
      <c r="L197" s="200"/>
      <c r="O197" s="276"/>
      <c r="Q197" s="68"/>
    </row>
    <row r="198" spans="1:17" s="67" customFormat="1" ht="29.25" customHeight="1">
      <c r="A198" s="104"/>
      <c r="B198" s="92" t="s">
        <v>409</v>
      </c>
      <c r="C198" s="93" t="s">
        <v>404</v>
      </c>
      <c r="D198" s="79"/>
      <c r="E198" s="79"/>
      <c r="F198" s="79"/>
      <c r="G198" s="85"/>
      <c r="H198" s="148">
        <v>832700</v>
      </c>
      <c r="I198" s="85"/>
      <c r="J198" s="79"/>
      <c r="K198" s="79"/>
      <c r="L198" s="200"/>
      <c r="O198" s="276"/>
      <c r="Q198" s="68"/>
    </row>
    <row r="199" spans="1:17" s="67" customFormat="1" ht="29.25" customHeight="1">
      <c r="A199" s="104"/>
      <c r="B199" s="92" t="s">
        <v>410</v>
      </c>
      <c r="C199" s="93" t="s">
        <v>402</v>
      </c>
      <c r="D199" s="79"/>
      <c r="E199" s="79"/>
      <c r="F199" s="79"/>
      <c r="G199" s="85"/>
      <c r="H199" s="148">
        <v>844600</v>
      </c>
      <c r="I199" s="85"/>
      <c r="J199" s="79"/>
      <c r="K199" s="79"/>
      <c r="L199" s="200"/>
      <c r="O199" s="276"/>
      <c r="Q199" s="68"/>
    </row>
    <row r="200" spans="1:17" s="67" customFormat="1" ht="29.25" customHeight="1">
      <c r="A200" s="104"/>
      <c r="B200" s="92" t="s">
        <v>411</v>
      </c>
      <c r="C200" s="93" t="s">
        <v>402</v>
      </c>
      <c r="D200" s="79"/>
      <c r="E200" s="79"/>
      <c r="F200" s="79"/>
      <c r="G200" s="85"/>
      <c r="H200" s="148">
        <v>1138100</v>
      </c>
      <c r="I200" s="85"/>
      <c r="J200" s="79"/>
      <c r="K200" s="79"/>
      <c r="L200" s="200"/>
      <c r="O200" s="276"/>
      <c r="Q200" s="68"/>
    </row>
    <row r="201" spans="1:17" s="67" customFormat="1" ht="29.25" customHeight="1">
      <c r="A201" s="104"/>
      <c r="B201" s="92" t="s">
        <v>412</v>
      </c>
      <c r="C201" s="93" t="s">
        <v>402</v>
      </c>
      <c r="D201" s="79"/>
      <c r="E201" s="79"/>
      <c r="F201" s="79"/>
      <c r="G201" s="85"/>
      <c r="H201" s="148">
        <v>1368400</v>
      </c>
      <c r="I201" s="85"/>
      <c r="J201" s="79"/>
      <c r="K201" s="79"/>
      <c r="L201" s="200"/>
      <c r="O201" s="276"/>
      <c r="Q201" s="68"/>
    </row>
    <row r="202" spans="1:17" s="67" customFormat="1" ht="29.25" customHeight="1">
      <c r="A202" s="104"/>
      <c r="B202" s="92" t="s">
        <v>410</v>
      </c>
      <c r="C202" s="93" t="s">
        <v>404</v>
      </c>
      <c r="D202" s="79"/>
      <c r="E202" s="79"/>
      <c r="F202" s="79"/>
      <c r="G202" s="85"/>
      <c r="H202" s="148">
        <v>745700</v>
      </c>
      <c r="I202" s="85"/>
      <c r="J202" s="79"/>
      <c r="K202" s="79"/>
      <c r="L202" s="200"/>
      <c r="O202" s="276"/>
      <c r="Q202" s="68"/>
    </row>
    <row r="203" spans="1:17" s="67" customFormat="1" ht="29.25" customHeight="1">
      <c r="A203" s="104"/>
      <c r="B203" s="92" t="s">
        <v>411</v>
      </c>
      <c r="C203" s="93" t="s">
        <v>404</v>
      </c>
      <c r="D203" s="79"/>
      <c r="E203" s="79"/>
      <c r="F203" s="79"/>
      <c r="G203" s="85"/>
      <c r="H203" s="148">
        <v>1293800</v>
      </c>
      <c r="I203" s="85"/>
      <c r="J203" s="79"/>
      <c r="K203" s="79"/>
      <c r="L203" s="200"/>
      <c r="O203" s="276"/>
      <c r="Q203" s="68"/>
    </row>
    <row r="204" spans="1:17" s="67" customFormat="1" ht="29.25" customHeight="1">
      <c r="A204" s="104"/>
      <c r="B204" s="92" t="s">
        <v>413</v>
      </c>
      <c r="C204" s="93" t="s">
        <v>404</v>
      </c>
      <c r="D204" s="79"/>
      <c r="E204" s="79"/>
      <c r="F204" s="79"/>
      <c r="G204" s="85"/>
      <c r="H204" s="148">
        <v>1524600</v>
      </c>
      <c r="I204" s="85"/>
      <c r="J204" s="79"/>
      <c r="K204" s="79"/>
      <c r="L204" s="200"/>
      <c r="O204" s="276"/>
      <c r="Q204" s="68"/>
    </row>
    <row r="205" spans="1:17" s="67" customFormat="1" ht="29.25" customHeight="1">
      <c r="A205" s="104"/>
      <c r="B205" s="92" t="s">
        <v>414</v>
      </c>
      <c r="C205" s="93" t="s">
        <v>402</v>
      </c>
      <c r="D205" s="79"/>
      <c r="E205" s="79"/>
      <c r="F205" s="79"/>
      <c r="G205" s="85"/>
      <c r="H205" s="148">
        <v>209700</v>
      </c>
      <c r="I205" s="85"/>
      <c r="J205" s="79"/>
      <c r="K205" s="79"/>
      <c r="L205" s="200"/>
      <c r="O205" s="276"/>
      <c r="Q205" s="68"/>
    </row>
    <row r="206" spans="1:17" s="67" customFormat="1" ht="29.25" customHeight="1">
      <c r="A206" s="104"/>
      <c r="B206" s="92" t="s">
        <v>415</v>
      </c>
      <c r="C206" s="93" t="s">
        <v>402</v>
      </c>
      <c r="D206" s="79"/>
      <c r="E206" s="79"/>
      <c r="F206" s="79"/>
      <c r="G206" s="85"/>
      <c r="H206" s="148">
        <v>350500</v>
      </c>
      <c r="I206" s="85"/>
      <c r="J206" s="79"/>
      <c r="K206" s="79"/>
      <c r="L206" s="200"/>
      <c r="O206" s="276"/>
      <c r="Q206" s="68"/>
    </row>
    <row r="207" spans="1:17" s="67" customFormat="1" ht="29.25" customHeight="1">
      <c r="A207" s="104"/>
      <c r="B207" s="92" t="s">
        <v>416</v>
      </c>
      <c r="C207" s="93" t="s">
        <v>402</v>
      </c>
      <c r="D207" s="79"/>
      <c r="E207" s="79"/>
      <c r="F207" s="79"/>
      <c r="G207" s="85"/>
      <c r="H207" s="148">
        <v>721800</v>
      </c>
      <c r="I207" s="85"/>
      <c r="J207" s="79"/>
      <c r="K207" s="79"/>
      <c r="L207" s="200"/>
      <c r="O207" s="276"/>
      <c r="Q207" s="68"/>
    </row>
    <row r="208" spans="1:17" s="67" customFormat="1" ht="29.25" customHeight="1">
      <c r="A208" s="104"/>
      <c r="B208" s="92" t="s">
        <v>417</v>
      </c>
      <c r="C208" s="93" t="s">
        <v>402</v>
      </c>
      <c r="D208" s="79"/>
      <c r="E208" s="79"/>
      <c r="F208" s="79"/>
      <c r="G208" s="85"/>
      <c r="H208" s="148">
        <v>1088700</v>
      </c>
      <c r="I208" s="85"/>
      <c r="J208" s="79"/>
      <c r="K208" s="79"/>
      <c r="L208" s="200"/>
      <c r="O208" s="276"/>
      <c r="Q208" s="68"/>
    </row>
    <row r="209" spans="1:17" s="67" customFormat="1" ht="29.25" customHeight="1">
      <c r="A209" s="104"/>
      <c r="B209" s="92" t="s">
        <v>418</v>
      </c>
      <c r="C209" s="93" t="s">
        <v>402</v>
      </c>
      <c r="D209" s="79"/>
      <c r="E209" s="79"/>
      <c r="F209" s="79"/>
      <c r="G209" s="85"/>
      <c r="H209" s="148">
        <v>1241500</v>
      </c>
      <c r="I209" s="85"/>
      <c r="J209" s="79"/>
      <c r="K209" s="79"/>
      <c r="L209" s="200"/>
      <c r="O209" s="276"/>
      <c r="Q209" s="68"/>
    </row>
    <row r="210" spans="1:17" s="67" customFormat="1" ht="29.25" customHeight="1">
      <c r="A210" s="104"/>
      <c r="B210" s="92" t="s">
        <v>419</v>
      </c>
      <c r="C210" s="93" t="s">
        <v>402</v>
      </c>
      <c r="D210" s="79"/>
      <c r="E210" s="79"/>
      <c r="F210" s="79"/>
      <c r="G210" s="85"/>
      <c r="H210" s="148">
        <v>786200</v>
      </c>
      <c r="I210" s="85"/>
      <c r="J210" s="79"/>
      <c r="K210" s="79"/>
      <c r="L210" s="200"/>
      <c r="O210" s="276"/>
      <c r="Q210" s="68"/>
    </row>
    <row r="211" spans="1:17" s="67" customFormat="1" ht="29.25" customHeight="1">
      <c r="A211" s="165"/>
      <c r="B211" s="241" t="s">
        <v>420</v>
      </c>
      <c r="C211" s="242" t="s">
        <v>402</v>
      </c>
      <c r="D211" s="201"/>
      <c r="E211" s="201"/>
      <c r="F211" s="201"/>
      <c r="G211" s="240"/>
      <c r="H211" s="243">
        <v>1030400</v>
      </c>
      <c r="I211" s="240"/>
      <c r="J211" s="201"/>
      <c r="K211" s="201"/>
      <c r="L211" s="231"/>
      <c r="O211" s="276"/>
      <c r="Q211" s="68"/>
    </row>
    <row r="212" spans="1:17" s="67" customFormat="1" ht="21.75" customHeight="1">
      <c r="A212" s="170"/>
      <c r="B212" s="415" t="s">
        <v>438</v>
      </c>
      <c r="C212" s="415"/>
      <c r="D212" s="245"/>
      <c r="E212" s="245"/>
      <c r="F212" s="233"/>
      <c r="G212" s="233"/>
      <c r="H212" s="222"/>
      <c r="I212" s="233"/>
      <c r="J212" s="233"/>
      <c r="K212" s="233"/>
      <c r="L212" s="237"/>
      <c r="O212" s="276"/>
      <c r="Q212" s="68"/>
    </row>
    <row r="213" spans="1:17" s="67" customFormat="1" ht="40.5" customHeight="1">
      <c r="A213" s="104"/>
      <c r="B213" s="419" t="s">
        <v>421</v>
      </c>
      <c r="C213" s="419"/>
      <c r="D213" s="419"/>
      <c r="E213" s="419"/>
      <c r="F213" s="419"/>
      <c r="G213" s="419"/>
      <c r="H213" s="419"/>
      <c r="I213" s="419"/>
      <c r="J213" s="419"/>
      <c r="K213" s="419"/>
      <c r="L213" s="419"/>
      <c r="O213" s="276"/>
      <c r="Q213" s="68"/>
    </row>
    <row r="214" spans="1:17" s="67" customFormat="1" ht="21.75" customHeight="1">
      <c r="A214" s="104"/>
      <c r="B214" s="419" t="s">
        <v>422</v>
      </c>
      <c r="C214" s="419"/>
      <c r="D214" s="419"/>
      <c r="E214" s="419"/>
      <c r="F214" s="419"/>
      <c r="G214" s="419"/>
      <c r="H214" s="419"/>
      <c r="I214" s="419"/>
      <c r="J214" s="419"/>
      <c r="K214" s="419"/>
      <c r="L214" s="419"/>
      <c r="O214" s="276"/>
      <c r="Q214" s="68"/>
    </row>
    <row r="215" spans="1:17" s="67" customFormat="1" ht="21.75" customHeight="1">
      <c r="A215" s="104"/>
      <c r="B215" s="419" t="s">
        <v>423</v>
      </c>
      <c r="C215" s="419"/>
      <c r="D215" s="419"/>
      <c r="E215" s="419"/>
      <c r="F215" s="419"/>
      <c r="G215" s="419"/>
      <c r="H215" s="419"/>
      <c r="I215" s="419"/>
      <c r="J215" s="419"/>
      <c r="K215" s="419"/>
      <c r="L215" s="419"/>
      <c r="O215" s="276"/>
      <c r="Q215" s="68"/>
    </row>
    <row r="216" spans="1:17" s="67" customFormat="1" ht="21.75" customHeight="1">
      <c r="A216" s="104"/>
      <c r="B216" s="419" t="s">
        <v>424</v>
      </c>
      <c r="C216" s="419"/>
      <c r="D216" s="419"/>
      <c r="E216" s="419"/>
      <c r="F216" s="419"/>
      <c r="G216" s="419"/>
      <c r="H216" s="419"/>
      <c r="I216" s="419"/>
      <c r="J216" s="419"/>
      <c r="K216" s="419"/>
      <c r="L216" s="419"/>
      <c r="O216" s="276"/>
      <c r="Q216" s="68"/>
    </row>
    <row r="217" spans="1:17" s="67" customFormat="1" ht="23.25" customHeight="1">
      <c r="A217" s="303"/>
      <c r="B217" s="421" t="s">
        <v>425</v>
      </c>
      <c r="C217" s="421"/>
      <c r="D217" s="421"/>
      <c r="E217" s="421"/>
      <c r="F217" s="421"/>
      <c r="G217" s="421"/>
      <c r="H217" s="421"/>
      <c r="I217" s="421"/>
      <c r="J217" s="421"/>
      <c r="K217" s="421"/>
      <c r="L217" s="421"/>
      <c r="O217" s="276"/>
      <c r="Q217" s="68"/>
    </row>
    <row r="218" spans="1:17" s="276" customFormat="1" ht="23.25" customHeight="1">
      <c r="A218" s="300">
        <v>8</v>
      </c>
      <c r="B218" s="414" t="s">
        <v>556</v>
      </c>
      <c r="C218" s="414"/>
      <c r="D218" s="414"/>
      <c r="E218" s="414"/>
      <c r="F218" s="414"/>
      <c r="G218" s="414"/>
      <c r="H218" s="414"/>
      <c r="I218" s="414"/>
      <c r="J218" s="414"/>
      <c r="K218" s="414"/>
      <c r="L218" s="414"/>
      <c r="Q218" s="277"/>
    </row>
    <row r="219" spans="1:18" s="67" customFormat="1" ht="23.25" customHeight="1">
      <c r="A219" s="307"/>
      <c r="B219" s="311" t="s">
        <v>493</v>
      </c>
      <c r="C219" s="311"/>
      <c r="D219" s="312" t="s">
        <v>492</v>
      </c>
      <c r="E219" s="311"/>
      <c r="F219" s="311"/>
      <c r="G219" s="311"/>
      <c r="H219" s="313">
        <v>1504302</v>
      </c>
      <c r="I219" s="311"/>
      <c r="J219" s="311"/>
      <c r="K219" s="311"/>
      <c r="L219" s="311"/>
      <c r="O219" s="276"/>
      <c r="P219" s="151">
        <v>1526250</v>
      </c>
      <c r="Q219" s="68">
        <f>+P219*2%</f>
        <v>30525</v>
      </c>
      <c r="R219" s="68">
        <f>+P219-Q219</f>
        <v>1495725</v>
      </c>
    </row>
    <row r="220" spans="1:18" s="67" customFormat="1" ht="23.25" customHeight="1">
      <c r="A220" s="104"/>
      <c r="B220" s="146" t="s">
        <v>494</v>
      </c>
      <c r="C220" s="146"/>
      <c r="D220" s="93" t="s">
        <v>492</v>
      </c>
      <c r="E220" s="146"/>
      <c r="F220" s="146"/>
      <c r="G220" s="146"/>
      <c r="H220" s="151">
        <v>1797600</v>
      </c>
      <c r="I220" s="146"/>
      <c r="J220" s="146"/>
      <c r="K220" s="146"/>
      <c r="L220" s="146"/>
      <c r="M220" s="67" t="s">
        <v>555</v>
      </c>
      <c r="O220" s="276"/>
      <c r="P220" s="151">
        <v>1819180</v>
      </c>
      <c r="Q220" s="68">
        <f aca="true" t="shared" si="9" ref="Q220:Q257">+P220*2%</f>
        <v>36383.6</v>
      </c>
      <c r="R220" s="68">
        <f aca="true" t="shared" si="10" ref="R220:R257">+P220-Q220</f>
        <v>1782796.4</v>
      </c>
    </row>
    <row r="221" spans="1:18" s="67" customFormat="1" ht="23.25" customHeight="1">
      <c r="A221" s="104"/>
      <c r="B221" s="146" t="s">
        <v>495</v>
      </c>
      <c r="C221" s="146"/>
      <c r="D221" s="93" t="s">
        <v>492</v>
      </c>
      <c r="E221" s="146"/>
      <c r="F221" s="146"/>
      <c r="G221" s="146"/>
      <c r="H221" s="151">
        <v>1807224</v>
      </c>
      <c r="I221" s="146"/>
      <c r="J221" s="146"/>
      <c r="K221" s="146"/>
      <c r="L221" s="146"/>
      <c r="O221" s="276"/>
      <c r="P221" s="151">
        <v>1831170</v>
      </c>
      <c r="Q221" s="68">
        <f t="shared" si="9"/>
        <v>36623.4</v>
      </c>
      <c r="R221" s="68">
        <f t="shared" si="10"/>
        <v>1794546.6</v>
      </c>
    </row>
    <row r="222" spans="1:18" s="67" customFormat="1" ht="23.25" customHeight="1">
      <c r="A222" s="104"/>
      <c r="B222" s="146" t="s">
        <v>496</v>
      </c>
      <c r="C222" s="146"/>
      <c r="D222" s="93" t="s">
        <v>492</v>
      </c>
      <c r="E222" s="146"/>
      <c r="F222" s="146"/>
      <c r="G222" s="146"/>
      <c r="H222" s="151">
        <v>1809050</v>
      </c>
      <c r="I222" s="146"/>
      <c r="J222" s="146"/>
      <c r="K222" s="146"/>
      <c r="L222" s="146"/>
      <c r="O222" s="276"/>
      <c r="P222" s="249">
        <v>1834030</v>
      </c>
      <c r="Q222" s="68">
        <f t="shared" si="9"/>
        <v>36680.6</v>
      </c>
      <c r="R222" s="68">
        <f t="shared" si="10"/>
        <v>1797349.4</v>
      </c>
    </row>
    <row r="223" spans="1:18" s="67" customFormat="1" ht="23.25" customHeight="1">
      <c r="A223" s="104"/>
      <c r="B223" s="146" t="s">
        <v>497</v>
      </c>
      <c r="C223" s="146"/>
      <c r="D223" s="93" t="s">
        <v>492</v>
      </c>
      <c r="E223" s="146"/>
      <c r="F223" s="146"/>
      <c r="G223" s="146"/>
      <c r="H223" s="151">
        <v>2127328</v>
      </c>
      <c r="I223" s="146"/>
      <c r="J223" s="146"/>
      <c r="K223" s="146"/>
      <c r="L223" s="146"/>
      <c r="O223" s="276"/>
      <c r="P223" s="250">
        <v>2153800</v>
      </c>
      <c r="Q223" s="68">
        <f t="shared" si="9"/>
        <v>43076</v>
      </c>
      <c r="R223" s="68">
        <f t="shared" si="10"/>
        <v>2110724</v>
      </c>
    </row>
    <row r="224" spans="1:18" s="67" customFormat="1" ht="23.25" customHeight="1">
      <c r="A224" s="104"/>
      <c r="B224" s="146" t="s">
        <v>498</v>
      </c>
      <c r="C224" s="146"/>
      <c r="D224" s="93" t="s">
        <v>492</v>
      </c>
      <c r="E224" s="146"/>
      <c r="F224" s="146"/>
      <c r="G224" s="146"/>
      <c r="H224" s="151">
        <v>2157005</v>
      </c>
      <c r="I224" s="146"/>
      <c r="J224" s="146"/>
      <c r="K224" s="146"/>
      <c r="L224" s="146"/>
      <c r="O224" s="276"/>
      <c r="P224" s="151">
        <v>2179210</v>
      </c>
      <c r="Q224" s="68">
        <f t="shared" si="9"/>
        <v>43584.200000000004</v>
      </c>
      <c r="R224" s="68">
        <f t="shared" si="10"/>
        <v>2135625.8</v>
      </c>
    </row>
    <row r="225" spans="1:18" s="67" customFormat="1" ht="23.25" customHeight="1">
      <c r="A225" s="104"/>
      <c r="B225" s="146" t="s">
        <v>499</v>
      </c>
      <c r="C225" s="146"/>
      <c r="D225" s="93" t="s">
        <v>492</v>
      </c>
      <c r="E225" s="146"/>
      <c r="F225" s="146"/>
      <c r="G225" s="146"/>
      <c r="H225" s="151">
        <v>2004096</v>
      </c>
      <c r="I225" s="146"/>
      <c r="J225" s="146"/>
      <c r="K225" s="146"/>
      <c r="L225" s="146"/>
      <c r="O225" s="276"/>
      <c r="P225" s="151">
        <v>2024440</v>
      </c>
      <c r="Q225" s="68">
        <f t="shared" si="9"/>
        <v>40488.8</v>
      </c>
      <c r="R225" s="68">
        <f t="shared" si="10"/>
        <v>1983951.2</v>
      </c>
    </row>
    <row r="226" spans="1:18" s="67" customFormat="1" ht="23.25" customHeight="1">
      <c r="A226" s="104"/>
      <c r="B226" s="146" t="s">
        <v>500</v>
      </c>
      <c r="C226" s="146"/>
      <c r="D226" s="93" t="s">
        <v>492</v>
      </c>
      <c r="E226" s="146"/>
      <c r="F226" s="146"/>
      <c r="G226" s="146"/>
      <c r="H226" s="151">
        <v>2284133</v>
      </c>
      <c r="I226" s="146"/>
      <c r="J226" s="146"/>
      <c r="K226" s="146"/>
      <c r="L226" s="146"/>
      <c r="O226" s="276"/>
      <c r="P226" s="151">
        <v>2317150</v>
      </c>
      <c r="Q226" s="68">
        <f t="shared" si="9"/>
        <v>46343</v>
      </c>
      <c r="R226" s="68">
        <f t="shared" si="10"/>
        <v>2270807</v>
      </c>
    </row>
    <row r="227" spans="1:18" s="67" customFormat="1" ht="23.25" customHeight="1">
      <c r="A227" s="104"/>
      <c r="B227" s="146" t="s">
        <v>501</v>
      </c>
      <c r="C227" s="146"/>
      <c r="D227" s="93" t="s">
        <v>492</v>
      </c>
      <c r="E227" s="146"/>
      <c r="F227" s="146"/>
      <c r="G227" s="146"/>
      <c r="H227" s="151">
        <v>2565389</v>
      </c>
      <c r="I227" s="146"/>
      <c r="J227" s="146"/>
      <c r="K227" s="146"/>
      <c r="L227" s="146"/>
      <c r="O227" s="276"/>
      <c r="P227" s="151">
        <v>2596880</v>
      </c>
      <c r="Q227" s="68">
        <f t="shared" si="9"/>
        <v>51937.6</v>
      </c>
      <c r="R227" s="68">
        <f t="shared" si="10"/>
        <v>2544942.4</v>
      </c>
    </row>
    <row r="228" spans="1:18" s="67" customFormat="1" ht="23.25" customHeight="1">
      <c r="A228" s="104"/>
      <c r="B228" s="146" t="s">
        <v>502</v>
      </c>
      <c r="C228" s="146"/>
      <c r="D228" s="93" t="s">
        <v>492</v>
      </c>
      <c r="E228" s="146"/>
      <c r="F228" s="146"/>
      <c r="G228" s="146"/>
      <c r="H228" s="151">
        <v>2062672</v>
      </c>
      <c r="I228" s="146"/>
      <c r="J228" s="146"/>
      <c r="K228" s="146"/>
      <c r="L228" s="146"/>
      <c r="O228" s="276"/>
      <c r="P228" s="151">
        <v>2088460</v>
      </c>
      <c r="Q228" s="68">
        <f t="shared" si="9"/>
        <v>41769.200000000004</v>
      </c>
      <c r="R228" s="68">
        <f t="shared" si="10"/>
        <v>2046690.8</v>
      </c>
    </row>
    <row r="229" spans="1:18" s="67" customFormat="1" ht="23.25" customHeight="1">
      <c r="A229" s="104"/>
      <c r="B229" s="146" t="s">
        <v>503</v>
      </c>
      <c r="C229" s="146"/>
      <c r="D229" s="93" t="s">
        <v>492</v>
      </c>
      <c r="E229" s="146"/>
      <c r="F229" s="146"/>
      <c r="G229" s="146"/>
      <c r="H229" s="151">
        <v>2120450</v>
      </c>
      <c r="I229" s="146"/>
      <c r="J229" s="146"/>
      <c r="K229" s="146"/>
      <c r="L229" s="146"/>
      <c r="O229" s="276"/>
      <c r="P229" s="151">
        <v>2147200</v>
      </c>
      <c r="Q229" s="68">
        <f t="shared" si="9"/>
        <v>42944</v>
      </c>
      <c r="R229" s="68">
        <f t="shared" si="10"/>
        <v>2104256</v>
      </c>
    </row>
    <row r="230" spans="1:18" s="67" customFormat="1" ht="23.25" customHeight="1">
      <c r="A230" s="165"/>
      <c r="B230" s="247" t="s">
        <v>504</v>
      </c>
      <c r="C230" s="247"/>
      <c r="D230" s="242" t="s">
        <v>492</v>
      </c>
      <c r="E230" s="247"/>
      <c r="F230" s="247"/>
      <c r="G230" s="247"/>
      <c r="H230" s="249">
        <v>2334470</v>
      </c>
      <c r="I230" s="247"/>
      <c r="J230" s="247"/>
      <c r="K230" s="247"/>
      <c r="L230" s="247"/>
      <c r="O230" s="276"/>
      <c r="P230" s="151">
        <v>2368080</v>
      </c>
      <c r="Q230" s="68">
        <f t="shared" si="9"/>
        <v>47361.6</v>
      </c>
      <c r="R230" s="68">
        <f t="shared" si="10"/>
        <v>2320718.4</v>
      </c>
    </row>
    <row r="231" spans="1:18" s="67" customFormat="1" ht="23.25" customHeight="1">
      <c r="A231" s="170"/>
      <c r="B231" s="248" t="s">
        <v>505</v>
      </c>
      <c r="C231" s="248"/>
      <c r="D231" s="245" t="s">
        <v>492</v>
      </c>
      <c r="E231" s="248"/>
      <c r="F231" s="248"/>
      <c r="G231" s="248"/>
      <c r="H231" s="250">
        <v>2398008</v>
      </c>
      <c r="I231" s="248"/>
      <c r="J231" s="248"/>
      <c r="K231" s="248"/>
      <c r="L231" s="248"/>
      <c r="O231" s="276"/>
      <c r="P231" s="151">
        <v>2433090</v>
      </c>
      <c r="Q231" s="68">
        <f t="shared" si="9"/>
        <v>48661.8</v>
      </c>
      <c r="R231" s="68">
        <f t="shared" si="10"/>
        <v>2384428.2</v>
      </c>
    </row>
    <row r="232" spans="1:18" s="67" customFormat="1" ht="23.25" customHeight="1">
      <c r="A232" s="104"/>
      <c r="B232" s="146" t="s">
        <v>506</v>
      </c>
      <c r="C232" s="146"/>
      <c r="D232" s="93" t="s">
        <v>492</v>
      </c>
      <c r="E232" s="146"/>
      <c r="F232" s="146"/>
      <c r="G232" s="146"/>
      <c r="H232" s="151">
        <v>2625635</v>
      </c>
      <c r="I232" s="146"/>
      <c r="J232" s="146"/>
      <c r="K232" s="146"/>
      <c r="L232" s="146"/>
      <c r="O232" s="276"/>
      <c r="P232" s="151">
        <v>2659470</v>
      </c>
      <c r="Q232" s="68">
        <f t="shared" si="9"/>
        <v>53189.4</v>
      </c>
      <c r="R232" s="68">
        <f t="shared" si="10"/>
        <v>2606280.6</v>
      </c>
    </row>
    <row r="233" spans="1:18" s="67" customFormat="1" ht="23.25" customHeight="1">
      <c r="A233" s="104"/>
      <c r="B233" s="146" t="s">
        <v>507</v>
      </c>
      <c r="C233" s="146"/>
      <c r="D233" s="93" t="s">
        <v>492</v>
      </c>
      <c r="E233" s="146"/>
      <c r="F233" s="146"/>
      <c r="G233" s="146"/>
      <c r="H233" s="151">
        <v>2937792</v>
      </c>
      <c r="I233" s="146"/>
      <c r="J233" s="146"/>
      <c r="K233" s="146"/>
      <c r="L233" s="146"/>
      <c r="O233" s="276"/>
      <c r="P233" s="151">
        <v>2994090</v>
      </c>
      <c r="Q233" s="68">
        <f t="shared" si="9"/>
        <v>59881.8</v>
      </c>
      <c r="R233" s="68">
        <f t="shared" si="10"/>
        <v>2934208.2</v>
      </c>
    </row>
    <row r="234" spans="1:18" s="67" customFormat="1" ht="23.25" customHeight="1">
      <c r="A234" s="104"/>
      <c r="B234" s="146" t="s">
        <v>468</v>
      </c>
      <c r="C234" s="146"/>
      <c r="D234" s="93" t="s">
        <v>492</v>
      </c>
      <c r="E234" s="146"/>
      <c r="F234" s="146"/>
      <c r="G234" s="146"/>
      <c r="H234" s="151">
        <v>3210154</v>
      </c>
      <c r="I234" s="146"/>
      <c r="J234" s="146"/>
      <c r="K234" s="146"/>
      <c r="L234" s="146"/>
      <c r="O234" s="276"/>
      <c r="P234" s="151">
        <v>3249400</v>
      </c>
      <c r="Q234" s="68">
        <f t="shared" si="9"/>
        <v>64988</v>
      </c>
      <c r="R234" s="68">
        <f t="shared" si="10"/>
        <v>3184412</v>
      </c>
    </row>
    <row r="235" spans="1:18" s="67" customFormat="1" ht="23.25" customHeight="1">
      <c r="A235" s="104"/>
      <c r="B235" s="146" t="s">
        <v>469</v>
      </c>
      <c r="C235" s="146"/>
      <c r="D235" s="93" t="s">
        <v>492</v>
      </c>
      <c r="E235" s="146"/>
      <c r="F235" s="146"/>
      <c r="G235" s="146"/>
      <c r="H235" s="151">
        <v>3465672</v>
      </c>
      <c r="I235" s="146"/>
      <c r="J235" s="146"/>
      <c r="K235" s="146"/>
      <c r="L235" s="146"/>
      <c r="O235" s="276"/>
      <c r="P235" s="151">
        <v>3522200</v>
      </c>
      <c r="Q235" s="68">
        <f t="shared" si="9"/>
        <v>70444</v>
      </c>
      <c r="R235" s="68">
        <f t="shared" si="10"/>
        <v>3451756</v>
      </c>
    </row>
    <row r="236" spans="1:18" s="67" customFormat="1" ht="23.25" customHeight="1">
      <c r="A236" s="104"/>
      <c r="B236" s="146" t="s">
        <v>470</v>
      </c>
      <c r="C236" s="146"/>
      <c r="D236" s="93" t="s">
        <v>492</v>
      </c>
      <c r="E236" s="146"/>
      <c r="F236" s="146"/>
      <c r="G236" s="146"/>
      <c r="H236" s="151">
        <v>3639014</v>
      </c>
      <c r="I236" s="146"/>
      <c r="J236" s="146"/>
      <c r="K236" s="146"/>
      <c r="L236" s="146"/>
      <c r="O236" s="276"/>
      <c r="P236" s="151">
        <v>3998500</v>
      </c>
      <c r="Q236" s="68">
        <f t="shared" si="9"/>
        <v>79970</v>
      </c>
      <c r="R236" s="68">
        <f t="shared" si="10"/>
        <v>3918530</v>
      </c>
    </row>
    <row r="237" spans="1:18" s="67" customFormat="1" ht="23.25" customHeight="1">
      <c r="A237" s="104"/>
      <c r="B237" s="146" t="s">
        <v>471</v>
      </c>
      <c r="C237" s="146"/>
      <c r="D237" s="93" t="s">
        <v>492</v>
      </c>
      <c r="E237" s="146"/>
      <c r="F237" s="146"/>
      <c r="G237" s="146"/>
      <c r="H237" s="151">
        <v>4802667</v>
      </c>
      <c r="I237" s="146"/>
      <c r="J237" s="146"/>
      <c r="K237" s="146"/>
      <c r="L237" s="146"/>
      <c r="O237" s="276"/>
      <c r="P237" s="151">
        <v>4884000</v>
      </c>
      <c r="Q237" s="68">
        <f t="shared" si="9"/>
        <v>97680</v>
      </c>
      <c r="R237" s="68">
        <f t="shared" si="10"/>
        <v>4786320</v>
      </c>
    </row>
    <row r="238" spans="1:18" s="67" customFormat="1" ht="23.25" customHeight="1">
      <c r="A238" s="104"/>
      <c r="B238" s="146" t="s">
        <v>472</v>
      </c>
      <c r="C238" s="146"/>
      <c r="D238" s="93" t="s">
        <v>492</v>
      </c>
      <c r="E238" s="146"/>
      <c r="F238" s="146"/>
      <c r="G238" s="146"/>
      <c r="H238" s="151">
        <v>4944829</v>
      </c>
      <c r="I238" s="146"/>
      <c r="J238" s="146"/>
      <c r="K238" s="146"/>
      <c r="L238" s="146"/>
      <c r="O238" s="276"/>
      <c r="P238" s="151">
        <v>5030300</v>
      </c>
      <c r="Q238" s="68">
        <f t="shared" si="9"/>
        <v>100606</v>
      </c>
      <c r="R238" s="68">
        <f t="shared" si="10"/>
        <v>4929694</v>
      </c>
    </row>
    <row r="239" spans="1:18" s="67" customFormat="1" ht="23.25" customHeight="1">
      <c r="A239" s="104"/>
      <c r="B239" s="146" t="s">
        <v>473</v>
      </c>
      <c r="C239" s="146"/>
      <c r="D239" s="93" t="s">
        <v>492</v>
      </c>
      <c r="E239" s="146"/>
      <c r="F239" s="146"/>
      <c r="G239" s="146"/>
      <c r="H239" s="151">
        <v>5690852</v>
      </c>
      <c r="I239" s="146"/>
      <c r="J239" s="146"/>
      <c r="K239" s="146"/>
      <c r="L239" s="146"/>
      <c r="O239" s="276"/>
      <c r="P239" s="151">
        <v>5757400</v>
      </c>
      <c r="Q239" s="68">
        <f t="shared" si="9"/>
        <v>115148</v>
      </c>
      <c r="R239" s="68">
        <f t="shared" si="10"/>
        <v>5642252</v>
      </c>
    </row>
    <row r="240" spans="1:18" s="67" customFormat="1" ht="23.25" customHeight="1">
      <c r="A240" s="104"/>
      <c r="B240" s="146" t="s">
        <v>474</v>
      </c>
      <c r="C240" s="146"/>
      <c r="D240" s="93" t="s">
        <v>492</v>
      </c>
      <c r="E240" s="146"/>
      <c r="F240" s="146"/>
      <c r="G240" s="146"/>
      <c r="H240" s="151">
        <v>6678760</v>
      </c>
      <c r="I240" s="146"/>
      <c r="J240" s="146"/>
      <c r="K240" s="146"/>
      <c r="L240" s="146"/>
      <c r="O240" s="276"/>
      <c r="P240" s="151">
        <v>6779300</v>
      </c>
      <c r="Q240" s="68">
        <f t="shared" si="9"/>
        <v>135586</v>
      </c>
      <c r="R240" s="68">
        <f t="shared" si="10"/>
        <v>6643714</v>
      </c>
    </row>
    <row r="241" spans="1:18" s="67" customFormat="1" ht="23.25" customHeight="1">
      <c r="A241" s="104"/>
      <c r="B241" s="146" t="s">
        <v>475</v>
      </c>
      <c r="C241" s="146"/>
      <c r="D241" s="93" t="s">
        <v>492</v>
      </c>
      <c r="E241" s="146"/>
      <c r="F241" s="146"/>
      <c r="G241" s="146"/>
      <c r="H241" s="151">
        <v>7262270</v>
      </c>
      <c r="I241" s="146"/>
      <c r="J241" s="146"/>
      <c r="K241" s="146"/>
      <c r="L241" s="146"/>
      <c r="O241" s="276"/>
      <c r="P241" s="151">
        <v>7361420</v>
      </c>
      <c r="Q241" s="68">
        <f t="shared" si="9"/>
        <v>147228.4</v>
      </c>
      <c r="R241" s="68">
        <f t="shared" si="10"/>
        <v>7214191.6</v>
      </c>
    </row>
    <row r="242" spans="1:18" s="67" customFormat="1" ht="23.25" customHeight="1">
      <c r="A242" s="104"/>
      <c r="B242" s="146" t="s">
        <v>476</v>
      </c>
      <c r="C242" s="146"/>
      <c r="D242" s="93" t="s">
        <v>492</v>
      </c>
      <c r="E242" s="146"/>
      <c r="F242" s="146"/>
      <c r="G242" s="146"/>
      <c r="H242" s="151">
        <v>8844856</v>
      </c>
      <c r="I242" s="146"/>
      <c r="J242" s="146"/>
      <c r="K242" s="146"/>
      <c r="L242" s="146"/>
      <c r="O242" s="276"/>
      <c r="P242" s="151">
        <v>8968850</v>
      </c>
      <c r="Q242" s="68">
        <f t="shared" si="9"/>
        <v>179377</v>
      </c>
      <c r="R242" s="68">
        <f t="shared" si="10"/>
        <v>8789473</v>
      </c>
    </row>
    <row r="243" spans="1:18" s="67" customFormat="1" ht="23.25" customHeight="1">
      <c r="A243" s="104"/>
      <c r="B243" s="146" t="s">
        <v>477</v>
      </c>
      <c r="C243" s="146"/>
      <c r="D243" s="93" t="s">
        <v>492</v>
      </c>
      <c r="E243" s="146"/>
      <c r="F243" s="146"/>
      <c r="G243" s="146"/>
      <c r="H243" s="151">
        <v>10644536</v>
      </c>
      <c r="I243" s="146"/>
      <c r="J243" s="146"/>
      <c r="K243" s="146"/>
      <c r="L243" s="146"/>
      <c r="O243" s="276"/>
      <c r="P243" s="249">
        <v>10798810</v>
      </c>
      <c r="Q243" s="68">
        <f t="shared" si="9"/>
        <v>215976.2</v>
      </c>
      <c r="R243" s="68">
        <f t="shared" si="10"/>
        <v>10582833.8</v>
      </c>
    </row>
    <row r="244" spans="1:18" s="67" customFormat="1" ht="23.25" customHeight="1">
      <c r="A244" s="104"/>
      <c r="B244" s="146" t="s">
        <v>478</v>
      </c>
      <c r="C244" s="146"/>
      <c r="D244" s="93" t="s">
        <v>492</v>
      </c>
      <c r="E244" s="146"/>
      <c r="F244" s="146"/>
      <c r="G244" s="146"/>
      <c r="H244" s="151">
        <v>12181838</v>
      </c>
      <c r="I244" s="146"/>
      <c r="J244" s="146"/>
      <c r="K244" s="146"/>
      <c r="L244" s="146"/>
      <c r="O244" s="276"/>
      <c r="P244" s="250">
        <v>12397000</v>
      </c>
      <c r="Q244" s="68">
        <f t="shared" si="9"/>
        <v>247940</v>
      </c>
      <c r="R244" s="68">
        <f t="shared" si="10"/>
        <v>12149060</v>
      </c>
    </row>
    <row r="245" spans="1:18" s="67" customFormat="1" ht="23.25" customHeight="1">
      <c r="A245" s="104"/>
      <c r="B245" s="146" t="s">
        <v>479</v>
      </c>
      <c r="C245" s="146"/>
      <c r="D245" s="93" t="s">
        <v>492</v>
      </c>
      <c r="E245" s="146"/>
      <c r="F245" s="146"/>
      <c r="G245" s="146"/>
      <c r="H245" s="151">
        <v>12584327</v>
      </c>
      <c r="I245" s="146"/>
      <c r="J245" s="146"/>
      <c r="K245" s="146"/>
      <c r="L245" s="146"/>
      <c r="O245" s="276"/>
      <c r="P245" s="151">
        <v>12818300</v>
      </c>
      <c r="Q245" s="68">
        <f t="shared" si="9"/>
        <v>256366</v>
      </c>
      <c r="R245" s="68">
        <f t="shared" si="10"/>
        <v>12561934</v>
      </c>
    </row>
    <row r="246" spans="1:18" s="67" customFormat="1" ht="23.25" customHeight="1">
      <c r="A246" s="104"/>
      <c r="B246" s="146" t="s">
        <v>480</v>
      </c>
      <c r="C246" s="146"/>
      <c r="D246" s="93" t="s">
        <v>492</v>
      </c>
      <c r="E246" s="146"/>
      <c r="F246" s="146"/>
      <c r="G246" s="146"/>
      <c r="H246" s="151">
        <v>12909932</v>
      </c>
      <c r="I246" s="146"/>
      <c r="J246" s="146"/>
      <c r="K246" s="146"/>
      <c r="L246" s="146"/>
      <c r="O246" s="276"/>
      <c r="P246" s="151">
        <v>13138290</v>
      </c>
      <c r="Q246" s="68">
        <f t="shared" si="9"/>
        <v>262765.8</v>
      </c>
      <c r="R246" s="68">
        <f t="shared" si="10"/>
        <v>12875524.2</v>
      </c>
    </row>
    <row r="247" spans="1:18" s="67" customFormat="1" ht="23.25" customHeight="1">
      <c r="A247" s="104"/>
      <c r="B247" s="146" t="s">
        <v>481</v>
      </c>
      <c r="C247" s="146"/>
      <c r="D247" s="93" t="s">
        <v>492</v>
      </c>
      <c r="E247" s="146"/>
      <c r="F247" s="146"/>
      <c r="G247" s="146"/>
      <c r="H247" s="151">
        <v>14303164</v>
      </c>
      <c r="I247" s="146"/>
      <c r="J247" s="146"/>
      <c r="K247" s="146"/>
      <c r="L247" s="146"/>
      <c r="O247" s="276"/>
      <c r="P247" s="151">
        <v>14543320</v>
      </c>
      <c r="Q247" s="68">
        <f t="shared" si="9"/>
        <v>290866.4</v>
      </c>
      <c r="R247" s="68">
        <f t="shared" si="10"/>
        <v>14252453.6</v>
      </c>
    </row>
    <row r="248" spans="1:18" s="67" customFormat="1" ht="23.25" customHeight="1">
      <c r="A248" s="104"/>
      <c r="B248" s="146" t="s">
        <v>482</v>
      </c>
      <c r="C248" s="146"/>
      <c r="D248" s="93" t="s">
        <v>492</v>
      </c>
      <c r="E248" s="146"/>
      <c r="F248" s="146"/>
      <c r="G248" s="146"/>
      <c r="H248" s="151">
        <v>14252691</v>
      </c>
      <c r="I248" s="146"/>
      <c r="J248" s="146"/>
      <c r="K248" s="146"/>
      <c r="L248" s="146"/>
      <c r="O248" s="276"/>
      <c r="P248" s="151">
        <v>14425400</v>
      </c>
      <c r="Q248" s="68">
        <f t="shared" si="9"/>
        <v>288508</v>
      </c>
      <c r="R248" s="68">
        <f t="shared" si="10"/>
        <v>14136892</v>
      </c>
    </row>
    <row r="249" spans="1:18" s="67" customFormat="1" ht="23.25" customHeight="1">
      <c r="A249" s="104"/>
      <c r="B249" s="146" t="s">
        <v>483</v>
      </c>
      <c r="C249" s="146"/>
      <c r="D249" s="93" t="s">
        <v>492</v>
      </c>
      <c r="E249" s="146"/>
      <c r="F249" s="146"/>
      <c r="G249" s="146"/>
      <c r="H249" s="151">
        <v>15177459</v>
      </c>
      <c r="I249" s="146"/>
      <c r="J249" s="146"/>
      <c r="K249" s="146"/>
      <c r="L249" s="146"/>
      <c r="O249" s="276"/>
      <c r="P249" s="151">
        <v>15456100</v>
      </c>
      <c r="Q249" s="68">
        <f t="shared" si="9"/>
        <v>309122</v>
      </c>
      <c r="R249" s="68">
        <f t="shared" si="10"/>
        <v>15146978</v>
      </c>
    </row>
    <row r="250" spans="1:18" s="67" customFormat="1" ht="23.25" customHeight="1">
      <c r="A250" s="165"/>
      <c r="B250" s="247" t="s">
        <v>484</v>
      </c>
      <c r="C250" s="247"/>
      <c r="D250" s="242" t="s">
        <v>492</v>
      </c>
      <c r="E250" s="247"/>
      <c r="F250" s="247"/>
      <c r="G250" s="247"/>
      <c r="H250" s="249">
        <v>14255291</v>
      </c>
      <c r="I250" s="247"/>
      <c r="J250" s="247"/>
      <c r="K250" s="247"/>
      <c r="L250" s="247"/>
      <c r="O250" s="276"/>
      <c r="P250" s="151">
        <v>14516700</v>
      </c>
      <c r="Q250" s="68">
        <f t="shared" si="9"/>
        <v>290334</v>
      </c>
      <c r="R250" s="68">
        <f t="shared" si="10"/>
        <v>14226366</v>
      </c>
    </row>
    <row r="251" spans="1:18" s="67" customFormat="1" ht="23.25" customHeight="1">
      <c r="A251" s="170"/>
      <c r="B251" s="248" t="s">
        <v>485</v>
      </c>
      <c r="C251" s="248"/>
      <c r="D251" s="245" t="s">
        <v>492</v>
      </c>
      <c r="E251" s="248"/>
      <c r="F251" s="248"/>
      <c r="G251" s="248"/>
      <c r="H251" s="250">
        <v>16033362</v>
      </c>
      <c r="I251" s="248"/>
      <c r="J251" s="248"/>
      <c r="K251" s="248"/>
      <c r="L251" s="248"/>
      <c r="O251" s="276"/>
      <c r="P251" s="151">
        <v>16350400</v>
      </c>
      <c r="Q251" s="68">
        <f t="shared" si="9"/>
        <v>327008</v>
      </c>
      <c r="R251" s="68">
        <f t="shared" si="10"/>
        <v>16023392</v>
      </c>
    </row>
    <row r="252" spans="1:18" s="67" customFormat="1" ht="23.25" customHeight="1">
      <c r="A252" s="104"/>
      <c r="B252" s="146" t="s">
        <v>486</v>
      </c>
      <c r="C252" s="146"/>
      <c r="D252" s="93" t="s">
        <v>492</v>
      </c>
      <c r="E252" s="146"/>
      <c r="F252" s="146"/>
      <c r="G252" s="146"/>
      <c r="H252" s="151">
        <v>16482459</v>
      </c>
      <c r="I252" s="146"/>
      <c r="J252" s="146"/>
      <c r="K252" s="146"/>
      <c r="L252" s="146"/>
      <c r="O252" s="276"/>
      <c r="P252" s="151">
        <v>16749700</v>
      </c>
      <c r="Q252" s="68">
        <f t="shared" si="9"/>
        <v>334994</v>
      </c>
      <c r="R252" s="68">
        <f t="shared" si="10"/>
        <v>16414706</v>
      </c>
    </row>
    <row r="253" spans="1:18" s="67" customFormat="1" ht="23.25" customHeight="1">
      <c r="A253" s="104"/>
      <c r="B253" s="146" t="s">
        <v>487</v>
      </c>
      <c r="C253" s="146"/>
      <c r="D253" s="93" t="s">
        <v>492</v>
      </c>
      <c r="E253" s="146"/>
      <c r="F253" s="146"/>
      <c r="G253" s="146"/>
      <c r="H253" s="151">
        <v>17821313</v>
      </c>
      <c r="I253" s="146"/>
      <c r="J253" s="146"/>
      <c r="K253" s="146"/>
      <c r="L253" s="146"/>
      <c r="O253" s="276"/>
      <c r="P253" s="151">
        <v>18104900</v>
      </c>
      <c r="Q253" s="68">
        <f t="shared" si="9"/>
        <v>362098</v>
      </c>
      <c r="R253" s="68">
        <f t="shared" si="10"/>
        <v>17742802</v>
      </c>
    </row>
    <row r="254" spans="1:18" s="67" customFormat="1" ht="23.25" customHeight="1">
      <c r="A254" s="104"/>
      <c r="B254" s="146" t="s">
        <v>488</v>
      </c>
      <c r="C254" s="146"/>
      <c r="D254" s="93" t="s">
        <v>492</v>
      </c>
      <c r="E254" s="146"/>
      <c r="F254" s="146"/>
      <c r="G254" s="146"/>
      <c r="H254" s="151">
        <v>16176396</v>
      </c>
      <c r="I254" s="146"/>
      <c r="J254" s="146"/>
      <c r="K254" s="146"/>
      <c r="L254" s="146"/>
      <c r="O254" s="276"/>
      <c r="P254" s="151">
        <v>16417500</v>
      </c>
      <c r="Q254" s="68">
        <f t="shared" si="9"/>
        <v>328350</v>
      </c>
      <c r="R254" s="68">
        <f t="shared" si="10"/>
        <v>16089150</v>
      </c>
    </row>
    <row r="255" spans="1:18" s="67" customFormat="1" ht="23.25" customHeight="1">
      <c r="A255" s="104"/>
      <c r="B255" s="146" t="s">
        <v>489</v>
      </c>
      <c r="C255" s="146"/>
      <c r="D255" s="93" t="s">
        <v>492</v>
      </c>
      <c r="E255" s="146"/>
      <c r="F255" s="146"/>
      <c r="G255" s="146"/>
      <c r="H255" s="151">
        <v>18429423</v>
      </c>
      <c r="I255" s="146"/>
      <c r="J255" s="146"/>
      <c r="K255" s="146"/>
      <c r="L255" s="146"/>
      <c r="O255" s="276"/>
      <c r="P255" s="151">
        <v>18701100</v>
      </c>
      <c r="Q255" s="68">
        <f t="shared" si="9"/>
        <v>374022</v>
      </c>
      <c r="R255" s="68">
        <f t="shared" si="10"/>
        <v>18327078</v>
      </c>
    </row>
    <row r="256" spans="1:18" s="67" customFormat="1" ht="23.25" customHeight="1">
      <c r="A256" s="104"/>
      <c r="B256" s="146" t="s">
        <v>490</v>
      </c>
      <c r="C256" s="146"/>
      <c r="D256" s="93" t="s">
        <v>492</v>
      </c>
      <c r="E256" s="146"/>
      <c r="F256" s="146"/>
      <c r="G256" s="146"/>
      <c r="H256" s="151">
        <v>18941691</v>
      </c>
      <c r="I256" s="146"/>
      <c r="J256" s="146"/>
      <c r="K256" s="146"/>
      <c r="L256" s="146"/>
      <c r="O256" s="276"/>
      <c r="P256" s="151">
        <v>19306100</v>
      </c>
      <c r="Q256" s="68">
        <f t="shared" si="9"/>
        <v>386122</v>
      </c>
      <c r="R256" s="68">
        <f t="shared" si="10"/>
        <v>18919978</v>
      </c>
    </row>
    <row r="257" spans="1:18" s="67" customFormat="1" ht="24.75" customHeight="1">
      <c r="A257" s="303"/>
      <c r="B257" s="304" t="s">
        <v>491</v>
      </c>
      <c r="C257" s="304"/>
      <c r="D257" s="305" t="s">
        <v>492</v>
      </c>
      <c r="E257" s="304"/>
      <c r="F257" s="304"/>
      <c r="G257" s="304"/>
      <c r="H257" s="306">
        <v>20428763</v>
      </c>
      <c r="I257" s="304"/>
      <c r="J257" s="304"/>
      <c r="K257" s="304"/>
      <c r="L257" s="304"/>
      <c r="O257" s="276"/>
      <c r="P257" s="151">
        <v>20770200</v>
      </c>
      <c r="Q257" s="68">
        <f t="shared" si="9"/>
        <v>415404</v>
      </c>
      <c r="R257" s="68">
        <f t="shared" si="10"/>
        <v>20354796</v>
      </c>
    </row>
    <row r="258" spans="1:18" s="259" customFormat="1" ht="27" customHeight="1" hidden="1">
      <c r="A258" s="262">
        <v>10</v>
      </c>
      <c r="B258" s="420" t="s">
        <v>542</v>
      </c>
      <c r="C258" s="420"/>
      <c r="D258" s="420"/>
      <c r="E258" s="420"/>
      <c r="F258" s="420"/>
      <c r="G258" s="420"/>
      <c r="H258" s="420"/>
      <c r="I258" s="420"/>
      <c r="J258" s="263"/>
      <c r="K258" s="263"/>
      <c r="L258" s="263"/>
      <c r="R258" s="260"/>
    </row>
    <row r="259" spans="1:18" s="259" customFormat="1" ht="27" customHeight="1" hidden="1">
      <c r="A259" s="264"/>
      <c r="B259" s="261" t="s">
        <v>535</v>
      </c>
      <c r="C259" s="261" t="s">
        <v>536</v>
      </c>
      <c r="D259" s="261" t="s">
        <v>116</v>
      </c>
      <c r="E259" s="261"/>
      <c r="F259" s="261"/>
      <c r="G259" s="261"/>
      <c r="H259" s="265"/>
      <c r="I259" s="261"/>
      <c r="J259" s="261"/>
      <c r="K259" s="266">
        <v>15968</v>
      </c>
      <c r="L259" s="261"/>
      <c r="R259" s="260"/>
    </row>
    <row r="260" spans="1:18" s="259" customFormat="1" ht="27" customHeight="1" hidden="1">
      <c r="A260" s="264"/>
      <c r="B260" s="261" t="s">
        <v>537</v>
      </c>
      <c r="C260" s="261" t="s">
        <v>538</v>
      </c>
      <c r="D260" s="261" t="s">
        <v>116</v>
      </c>
      <c r="E260" s="261"/>
      <c r="F260" s="261"/>
      <c r="G260" s="261"/>
      <c r="H260" s="265"/>
      <c r="I260" s="261"/>
      <c r="J260" s="261"/>
      <c r="K260" s="266">
        <v>16408</v>
      </c>
      <c r="L260" s="261"/>
      <c r="R260" s="260"/>
    </row>
    <row r="261" spans="1:18" s="259" customFormat="1" ht="27" customHeight="1" hidden="1">
      <c r="A261" s="264"/>
      <c r="B261" s="261" t="s">
        <v>539</v>
      </c>
      <c r="C261" s="261" t="s">
        <v>538</v>
      </c>
      <c r="D261" s="261" t="s">
        <v>116</v>
      </c>
      <c r="E261" s="261"/>
      <c r="F261" s="261"/>
      <c r="G261" s="261"/>
      <c r="H261" s="265"/>
      <c r="I261" s="261"/>
      <c r="J261" s="261"/>
      <c r="K261" s="266">
        <v>16188</v>
      </c>
      <c r="L261" s="261"/>
      <c r="R261" s="260"/>
    </row>
    <row r="262" spans="1:18" s="259" customFormat="1" ht="27" customHeight="1" hidden="1">
      <c r="A262" s="264"/>
      <c r="B262" s="261" t="s">
        <v>540</v>
      </c>
      <c r="C262" s="261" t="s">
        <v>538</v>
      </c>
      <c r="D262" s="261" t="s">
        <v>116</v>
      </c>
      <c r="E262" s="261"/>
      <c r="F262" s="261"/>
      <c r="G262" s="261"/>
      <c r="H262" s="265"/>
      <c r="I262" s="261"/>
      <c r="J262" s="261"/>
      <c r="K262" s="266">
        <v>16133</v>
      </c>
      <c r="L262" s="261"/>
      <c r="R262" s="260"/>
    </row>
    <row r="263" spans="1:18" s="259" customFormat="1" ht="51.75" customHeight="1" hidden="1">
      <c r="A263" s="264"/>
      <c r="B263" s="261" t="s">
        <v>537</v>
      </c>
      <c r="C263" s="267" t="s">
        <v>541</v>
      </c>
      <c r="D263" s="261" t="s">
        <v>116</v>
      </c>
      <c r="E263" s="261"/>
      <c r="F263" s="261"/>
      <c r="G263" s="261"/>
      <c r="H263" s="265"/>
      <c r="I263" s="261"/>
      <c r="J263" s="261"/>
      <c r="K263" s="266">
        <v>16408</v>
      </c>
      <c r="L263" s="261"/>
      <c r="M263" s="259" t="s">
        <v>543</v>
      </c>
      <c r="R263" s="260"/>
    </row>
    <row r="264" spans="1:18" s="259" customFormat="1" ht="45.75" customHeight="1" hidden="1">
      <c r="A264" s="264"/>
      <c r="B264" s="261" t="s">
        <v>539</v>
      </c>
      <c r="C264" s="267" t="s">
        <v>541</v>
      </c>
      <c r="D264" s="261" t="s">
        <v>116</v>
      </c>
      <c r="E264" s="261"/>
      <c r="F264" s="261"/>
      <c r="G264" s="261"/>
      <c r="H264" s="265"/>
      <c r="I264" s="261"/>
      <c r="J264" s="261"/>
      <c r="K264" s="266">
        <v>16298</v>
      </c>
      <c r="L264" s="261"/>
      <c r="R264" s="260"/>
    </row>
    <row r="265" spans="1:18" s="259" customFormat="1" ht="51" customHeight="1" hidden="1">
      <c r="A265" s="268"/>
      <c r="B265" s="269" t="s">
        <v>540</v>
      </c>
      <c r="C265" s="270" t="s">
        <v>541</v>
      </c>
      <c r="D265" s="269" t="s">
        <v>116</v>
      </c>
      <c r="E265" s="269"/>
      <c r="F265" s="269"/>
      <c r="G265" s="269"/>
      <c r="H265" s="271"/>
      <c r="I265" s="269"/>
      <c r="J265" s="269"/>
      <c r="K265" s="272">
        <v>16243</v>
      </c>
      <c r="L265" s="269"/>
      <c r="R265" s="260"/>
    </row>
    <row r="266" spans="1:12" ht="19.5" customHeight="1">
      <c r="A266" s="300">
        <v>9</v>
      </c>
      <c r="B266" s="416" t="s">
        <v>570</v>
      </c>
      <c r="C266" s="417"/>
      <c r="D266" s="417"/>
      <c r="E266" s="417"/>
      <c r="F266" s="418"/>
      <c r="G266" s="301"/>
      <c r="H266" s="302"/>
      <c r="I266" s="301"/>
      <c r="J266" s="301"/>
      <c r="K266" s="301"/>
      <c r="L266" s="301"/>
    </row>
    <row r="267" spans="1:12" ht="19.5" customHeight="1">
      <c r="A267" s="170"/>
      <c r="B267" s="233" t="s">
        <v>559</v>
      </c>
      <c r="C267" s="227" t="s">
        <v>560</v>
      </c>
      <c r="D267" s="179" t="s">
        <v>512</v>
      </c>
      <c r="E267" s="233"/>
      <c r="F267" s="233"/>
      <c r="G267" s="233"/>
      <c r="H267" s="222">
        <v>69000</v>
      </c>
      <c r="I267" s="233"/>
      <c r="J267" s="233"/>
      <c r="K267" s="233"/>
      <c r="L267" s="233"/>
    </row>
    <row r="268" spans="1:12" ht="19.5" customHeight="1">
      <c r="A268" s="79"/>
      <c r="B268" s="79" t="s">
        <v>559</v>
      </c>
      <c r="C268" s="80" t="s">
        <v>561</v>
      </c>
      <c r="D268" s="78" t="s">
        <v>512</v>
      </c>
      <c r="E268" s="79"/>
      <c r="F268" s="79"/>
      <c r="G268" s="79"/>
      <c r="H268" s="78">
        <v>73000</v>
      </c>
      <c r="I268" s="79"/>
      <c r="J268" s="79"/>
      <c r="K268" s="79"/>
      <c r="L268" s="79"/>
    </row>
    <row r="269" spans="1:12" ht="19.5" customHeight="1">
      <c r="A269" s="104"/>
      <c r="B269" s="79" t="s">
        <v>559</v>
      </c>
      <c r="C269" s="80" t="s">
        <v>562</v>
      </c>
      <c r="D269" s="78" t="s">
        <v>512</v>
      </c>
      <c r="E269" s="79"/>
      <c r="F269" s="79"/>
      <c r="G269" s="79"/>
      <c r="H269" s="138">
        <v>78000</v>
      </c>
      <c r="I269" s="79"/>
      <c r="J269" s="79"/>
      <c r="K269" s="79"/>
      <c r="L269" s="79"/>
    </row>
    <row r="270" spans="1:12" ht="19.5" customHeight="1">
      <c r="A270" s="104"/>
      <c r="B270" s="79" t="s">
        <v>559</v>
      </c>
      <c r="C270" s="80" t="s">
        <v>563</v>
      </c>
      <c r="D270" s="78" t="s">
        <v>512</v>
      </c>
      <c r="E270" s="79"/>
      <c r="F270" s="79"/>
      <c r="G270" s="79"/>
      <c r="H270" s="138">
        <v>82000</v>
      </c>
      <c r="I270" s="79"/>
      <c r="J270" s="79"/>
      <c r="K270" s="79"/>
      <c r="L270" s="79"/>
    </row>
    <row r="271" spans="1:12" ht="19.5" customHeight="1">
      <c r="A271" s="104"/>
      <c r="B271" s="79" t="s">
        <v>559</v>
      </c>
      <c r="C271" s="80" t="s">
        <v>564</v>
      </c>
      <c r="D271" s="78" t="s">
        <v>512</v>
      </c>
      <c r="E271" s="79"/>
      <c r="F271" s="79"/>
      <c r="G271" s="79"/>
      <c r="H271" s="138">
        <v>88000</v>
      </c>
      <c r="I271" s="79"/>
      <c r="J271" s="79"/>
      <c r="K271" s="79"/>
      <c r="L271" s="79"/>
    </row>
    <row r="272" spans="1:12" ht="19.5" customHeight="1">
      <c r="A272" s="104"/>
      <c r="B272" s="79" t="s">
        <v>559</v>
      </c>
      <c r="C272" s="80" t="s">
        <v>565</v>
      </c>
      <c r="D272" s="78" t="s">
        <v>512</v>
      </c>
      <c r="E272" s="79"/>
      <c r="F272" s="79"/>
      <c r="G272" s="79"/>
      <c r="H272" s="138">
        <v>93000</v>
      </c>
      <c r="I272" s="79"/>
      <c r="J272" s="79"/>
      <c r="K272" s="79"/>
      <c r="L272" s="79"/>
    </row>
    <row r="273" spans="1:12" ht="19.5" customHeight="1">
      <c r="A273" s="104"/>
      <c r="B273" s="79" t="s">
        <v>559</v>
      </c>
      <c r="C273" s="80" t="s">
        <v>566</v>
      </c>
      <c r="D273" s="78" t="s">
        <v>512</v>
      </c>
      <c r="E273" s="79"/>
      <c r="F273" s="79"/>
      <c r="G273" s="79"/>
      <c r="H273" s="138">
        <v>99000</v>
      </c>
      <c r="I273" s="79"/>
      <c r="J273" s="79"/>
      <c r="K273" s="79"/>
      <c r="L273" s="79"/>
    </row>
    <row r="274" spans="1:12" ht="19.5" customHeight="1">
      <c r="A274" s="104"/>
      <c r="B274" s="79" t="s">
        <v>567</v>
      </c>
      <c r="C274" s="79"/>
      <c r="D274" s="78" t="s">
        <v>569</v>
      </c>
      <c r="E274" s="79"/>
      <c r="F274" s="79"/>
      <c r="G274" s="79"/>
      <c r="H274" s="138">
        <v>28000</v>
      </c>
      <c r="I274" s="79"/>
      <c r="J274" s="79"/>
      <c r="K274" s="79"/>
      <c r="L274" s="79"/>
    </row>
    <row r="275" spans="1:12" ht="19.5" customHeight="1">
      <c r="A275" s="165"/>
      <c r="B275" s="201" t="s">
        <v>568</v>
      </c>
      <c r="C275" s="201"/>
      <c r="D275" s="175" t="s">
        <v>569</v>
      </c>
      <c r="E275" s="201"/>
      <c r="F275" s="201"/>
      <c r="G275" s="201"/>
      <c r="H275" s="221">
        <v>25000</v>
      </c>
      <c r="I275" s="201"/>
      <c r="J275" s="201"/>
      <c r="K275" s="201"/>
      <c r="L275" s="201"/>
    </row>
    <row r="276" spans="1:12" ht="37.5" customHeight="1">
      <c r="A276" s="300">
        <v>10</v>
      </c>
      <c r="B276" s="414" t="s">
        <v>580</v>
      </c>
      <c r="C276" s="424"/>
      <c r="D276" s="424"/>
      <c r="E276" s="424"/>
      <c r="F276" s="424"/>
      <c r="G276" s="424"/>
      <c r="H276" s="424"/>
      <c r="I276" s="424"/>
      <c r="J276" s="424"/>
      <c r="K276" s="424"/>
      <c r="L276" s="424"/>
    </row>
    <row r="277" spans="1:12" ht="31.5">
      <c r="A277" s="307"/>
      <c r="B277" s="350" t="s">
        <v>576</v>
      </c>
      <c r="C277" s="308" t="s">
        <v>577</v>
      </c>
      <c r="D277" s="322" t="s">
        <v>578</v>
      </c>
      <c r="E277" s="324">
        <v>1200</v>
      </c>
      <c r="F277" s="308"/>
      <c r="G277" s="308"/>
      <c r="H277" s="324"/>
      <c r="I277" s="308"/>
      <c r="J277" s="308"/>
      <c r="K277" s="308"/>
      <c r="L277" s="308"/>
    </row>
    <row r="278" spans="1:12" ht="31.5">
      <c r="A278" s="165"/>
      <c r="B278" s="173" t="s">
        <v>579</v>
      </c>
      <c r="C278" s="201" t="s">
        <v>577</v>
      </c>
      <c r="D278" s="175" t="s">
        <v>578</v>
      </c>
      <c r="E278" s="221">
        <v>1700</v>
      </c>
      <c r="F278" s="201"/>
      <c r="G278" s="201"/>
      <c r="H278" s="221"/>
      <c r="I278" s="201"/>
      <c r="J278" s="201"/>
      <c r="K278" s="201"/>
      <c r="L278" s="201"/>
    </row>
  </sheetData>
  <sheetProtection/>
  <mergeCells count="35">
    <mergeCell ref="B276:L276"/>
    <mergeCell ref="B3:L3"/>
    <mergeCell ref="B76:L76"/>
    <mergeCell ref="B5:L5"/>
    <mergeCell ref="B13:L13"/>
    <mergeCell ref="B19:L19"/>
    <mergeCell ref="B30:L30"/>
    <mergeCell ref="B43:L43"/>
    <mergeCell ref="B67:L67"/>
    <mergeCell ref="B36:L36"/>
    <mergeCell ref="B53:L53"/>
    <mergeCell ref="B214:L214"/>
    <mergeCell ref="B129:L129"/>
    <mergeCell ref="B143:L143"/>
    <mergeCell ref="B213:L213"/>
    <mergeCell ref="B134:L134"/>
    <mergeCell ref="B74:L74"/>
    <mergeCell ref="B146:L146"/>
    <mergeCell ref="B109:L109"/>
    <mergeCell ref="B60:L60"/>
    <mergeCell ref="B218:L218"/>
    <mergeCell ref="B95:L95"/>
    <mergeCell ref="B212:C212"/>
    <mergeCell ref="B266:F266"/>
    <mergeCell ref="B216:L216"/>
    <mergeCell ref="B141:L141"/>
    <mergeCell ref="B215:L215"/>
    <mergeCell ref="B258:I258"/>
    <mergeCell ref="B217:L217"/>
    <mergeCell ref="B77:L77"/>
    <mergeCell ref="B106:L106"/>
    <mergeCell ref="B78:L78"/>
    <mergeCell ref="B110:C110"/>
    <mergeCell ref="B122:L122"/>
    <mergeCell ref="B116:C116"/>
  </mergeCells>
  <printOptions horizontalCentered="1"/>
  <pageMargins left="0.25" right="0.2" top="0.64" bottom="0.86" header="0.26" footer="0.16"/>
  <pageSetup firstPageNumber="10" useFirstPageNumber="1" horizontalDpi="600" verticalDpi="600" orientation="landscape" paperSize="9" r:id="rId2"/>
  <headerFooter alignWithMargins="0">
    <oddFooter>&amp;C&amp;P
&amp;RGi¸ VLXD T6-2015</oddFooter>
  </headerFooter>
  <rowBreaks count="1" manualBreakCount="1">
    <brk id="123" max="255" man="1"/>
  </rowBreaks>
  <colBreaks count="1" manualBreakCount="1">
    <brk id="15" max="65535" man="1"/>
  </colBreaks>
  <drawing r:id="rId1"/>
</worksheet>
</file>

<file path=xl/worksheets/sheet4.xml><?xml version="1.0" encoding="utf-8"?>
<worksheet xmlns="http://schemas.openxmlformats.org/spreadsheetml/2006/main" xmlns:r="http://schemas.openxmlformats.org/officeDocument/2006/relationships">
  <dimension ref="A2:C22"/>
  <sheetViews>
    <sheetView showFormulas="1" zoomScalePageLayoutView="0" workbookViewId="0" topLeftCell="A1">
      <selection activeCell="C26" sqref="C26"/>
    </sheetView>
  </sheetViews>
  <sheetFormatPr defaultColWidth="7" defaultRowHeight="15"/>
  <cols>
    <col min="1" max="1" width="22.8984375" style="1" customWidth="1"/>
    <col min="2" max="2" width="1" style="1" customWidth="1"/>
    <col min="3" max="3" width="24.59765625" style="1" customWidth="1"/>
    <col min="4" max="16384" width="7" style="1" customWidth="1"/>
  </cols>
  <sheetData>
    <row r="1" ht="13.5" thickBot="1"/>
    <row r="2" spans="1:3" ht="13.5" thickBot="1">
      <c r="A2" s="19" t="s">
        <v>4</v>
      </c>
      <c r="C2" s="19" t="s">
        <v>5</v>
      </c>
    </row>
    <row r="3" ht="15">
      <c r="A3" s="20" t="s">
        <v>64</v>
      </c>
    </row>
    <row r="4" ht="15">
      <c r="A4" s="21" t="s">
        <v>65</v>
      </c>
    </row>
    <row r="5" ht="12.75">
      <c r="A5" s="22" t="s">
        <v>66</v>
      </c>
    </row>
    <row r="6" ht="13.5" thickBot="1">
      <c r="A6" s="23" t="e">
        <v>#N/A</v>
      </c>
    </row>
    <row r="8" ht="13.5" thickBot="1"/>
    <row r="9" ht="13.5" thickBot="1">
      <c r="A9" s="19" t="s">
        <v>1</v>
      </c>
    </row>
    <row r="10" ht="13.5" thickBot="1">
      <c r="C10" s="19" t="s">
        <v>2</v>
      </c>
    </row>
    <row r="20" ht="13.5" thickBot="1"/>
    <row r="21" ht="13.5" thickBot="1"/>
    <row r="22" ht="13.5" thickBot="1">
      <c r="C22" s="19" t="s">
        <v>8</v>
      </c>
    </row>
    <row r="30" ht="13.5" thickBot="1"/>
    <row r="32" ht="13.5" thickBot="1"/>
    <row r="35" ht="13.5" thickBot="1"/>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CTY TNHH QUOC 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Laptop</cp:lastModifiedBy>
  <cp:lastPrinted>2015-06-30T01:13:32Z</cp:lastPrinted>
  <dcterms:created xsi:type="dcterms:W3CDTF">2006-03-17T04:10:22Z</dcterms:created>
  <dcterms:modified xsi:type="dcterms:W3CDTF">2015-10-15T10:27:28Z</dcterms:modified>
  <cp:category/>
  <cp:version/>
  <cp:contentType/>
  <cp:contentStatus/>
</cp:coreProperties>
</file>