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25" windowWidth="10320" windowHeight="7935" activeTab="0"/>
  </bookViews>
  <sheets>
    <sheet name="PHẦN 1" sheetId="1" r:id="rId1"/>
    <sheet name="PHẦN 2" sheetId="2" r:id="rId2"/>
    <sheet name="phu luc cat" sheetId="3" r:id="rId3"/>
    <sheet name="00000000" sheetId="4" state="veryHidden" r:id="rId4"/>
    <sheet name="00000001" sheetId="5" state="veryHidden" r:id="rId5"/>
  </sheets>
  <definedNames>
    <definedName name="A">#REF!</definedName>
    <definedName name="AA">#REF!</definedName>
    <definedName name="B">#REF!</definedName>
    <definedName name="BB">#REF!</definedName>
    <definedName name="C_">#REF!</definedName>
    <definedName name="CC">#REF!</definedName>
    <definedName name="CLVL">#REF!</definedName>
    <definedName name="CPC">#REF!</definedName>
    <definedName name="G">#REF!</definedName>
    <definedName name="LN">#REF!</definedName>
    <definedName name="PK">#REF!</definedName>
    <definedName name="_xlnm.Print_Area" localSheetId="0">'PHẦN 1'!$A$1:$F$1127</definedName>
    <definedName name="_xlnm.Print_Area" localSheetId="1">'PHẦN 2'!$A$1:$O$170</definedName>
    <definedName name="_xlnm.Print_Titles" localSheetId="0">'PHẦN 1'!$19:$19</definedName>
    <definedName name="_xlnm.Print_Titles" localSheetId="1">'PHẦN 2'!$8:$8</definedName>
    <definedName name="T">#REF!</definedName>
    <definedName name="Z">#REF!</definedName>
  </definedNames>
  <calcPr fullCalcOnLoad="1"/>
</workbook>
</file>

<file path=xl/sharedStrings.xml><?xml version="1.0" encoding="utf-8"?>
<sst xmlns="http://schemas.openxmlformats.org/spreadsheetml/2006/main" count="2683" uniqueCount="1363">
  <si>
    <t>Theùp hộp 25 x 50  daøy 1,2ly</t>
  </si>
  <si>
    <t>Theùp hộp 30 x 60  daøy 1,2ly</t>
  </si>
  <si>
    <t>Theùp hộp 40 x 80  daøy 1,2ly</t>
  </si>
  <si>
    <t>Theùp hoäp vuoâng caùc loaïi, caây daøi 6m:</t>
  </si>
  <si>
    <t>TCVN 1551-1993</t>
  </si>
  <si>
    <t>TCVN 5175-1990</t>
  </si>
  <si>
    <t>Keo daùn caùc loaïi:</t>
  </si>
  <si>
    <t xml:space="preserve"> Boùng  neùon 1,2 m Ñieän Quang</t>
  </si>
  <si>
    <t>XXIII</t>
  </si>
  <si>
    <t>XXIV</t>
  </si>
  <si>
    <t>XXV</t>
  </si>
  <si>
    <t xml:space="preserve"> Thao lao daøi treân 5 m</t>
  </si>
  <si>
    <t>TCVN 6260:2009</t>
  </si>
  <si>
    <t xml:space="preserve"> Thao lao daøi töø 2,5 m – 3,3 m</t>
  </si>
  <si>
    <t xml:space="preserve"> Thao lao daøi döôùi 2,5 m</t>
  </si>
  <si>
    <t xml:space="preserve"> Phi 21 mm daøy 2 mm </t>
  </si>
  <si>
    <t>OÁng coáng BT ly taâm phi 1000 (H10-X 60)</t>
  </si>
  <si>
    <t>tôø</t>
  </si>
  <si>
    <t xml:space="preserve"> Boä 6 moùn INAX</t>
  </si>
  <si>
    <t xml:space="preserve"> OÁng Cadivi troøn phi 25 (2,9 m)</t>
  </si>
  <si>
    <t>II</t>
  </si>
  <si>
    <t>Mastic &amp; sôn ngoaøi trôøi:</t>
  </si>
  <si>
    <t>Cty TNHH Bluescope Steel Việt Nam</t>
  </si>
  <si>
    <t>- Tôn dày 0,29mm</t>
  </si>
  <si>
    <t>TCVN 7470:2005</t>
  </si>
  <si>
    <t xml:space="preserve">- Tôn dày 0,29mm </t>
  </si>
  <si>
    <t>- Tôn dày 0,31mm</t>
  </si>
  <si>
    <t>- Tôn dày 0,34mm</t>
  </si>
  <si>
    <t>- Tôn dày 0,37mm</t>
  </si>
  <si>
    <t>- Tôn dày 0,39mm</t>
  </si>
  <si>
    <t>- Tôn dày 0,41mm</t>
  </si>
  <si>
    <t>- Tôn dày 0,44mm</t>
  </si>
  <si>
    <t>- Tôn dày 0,47mm</t>
  </si>
  <si>
    <t>- Tôn dày 0,36mm</t>
  </si>
  <si>
    <t>- Tôn dày 0,43mm</t>
  </si>
  <si>
    <t>- Tôn dày 0,46mm</t>
  </si>
  <si>
    <t>- Tôn dày 0,49mm</t>
  </si>
  <si>
    <t>- Sôn môø cao caáp CALI</t>
  </si>
  <si>
    <t>- Sôn MAXICALI</t>
  </si>
  <si>
    <t>- Sôn CATEX</t>
  </si>
  <si>
    <t>- EVEREST PUTTY</t>
  </si>
  <si>
    <t>- TROPIC PUTTY</t>
  </si>
  <si>
    <t>- S-WILLIAMS</t>
  </si>
  <si>
    <t>- APEX</t>
  </si>
  <si>
    <t>OÁng coáng beâtoâng ly taâm phi 700 daøy 8cm (H10-X 60)</t>
  </si>
  <si>
    <t>- Flexalum 150C</t>
  </si>
  <si>
    <t>- Flexalum 200F</t>
  </si>
  <si>
    <t>- Composite phuû PE daøy 5mm (keå caû khung xöông)</t>
  </si>
  <si>
    <t xml:space="preserve">Theùp taám 1 x 2m daøy 0,5ly </t>
  </si>
  <si>
    <t xml:space="preserve">Theùp taám 1 x2 m daøy 0,7ly  </t>
  </si>
  <si>
    <t>- Bê tông tươi đá 1x2 Mac 200, độ sụt (12±2) cm</t>
  </si>
  <si>
    <t>- Bê tông tươi đá 1x2 Mac 250, độ sụt (12±2) cm</t>
  </si>
  <si>
    <t>- Bê tông tươi đá 1x2 Mac 300, độ sụt (12±2) cm</t>
  </si>
  <si>
    <t>lần bơm</t>
  </si>
  <si>
    <t>Cửa sổ lùa Hệ 888 (YH 898), Nhôm Thanh hiệu YNGHUA, kính 8 li, phụ kiện, khóa…(không có chia ô), Sơn Tĩnh Điện (trắng sữa)</t>
  </si>
  <si>
    <t>Cửa sổ lùa Hệ 188 (YH 1088), Nhôm Thanh hiệu YNGHUA, kính 8 li, phụ kiện, khóa…(không có chia ô), Sơn Tĩnh Điện (trắng sữa)</t>
  </si>
  <si>
    <t>* Trần khung chìm LÊ TRẦN Macro Tek S400 mạ nhôm kẽm, tấm Thạch cao tiêu chuẩn 9 mm:</t>
  </si>
  <si>
    <t>- Thanh chính LÊ TRẦN ChannelTEK Ultra - Thanh xương cá (3660 x 20 x 30 x 0.8mm)@ 1000mm
- Thanh phụ LÊ TRẦN  Macro Tek S500 (4000 x 35x 14 x 0.5 mm)@ 407mm
- Thanh góc LÊ TRẦN  Macro Tek W350 (21 x 21 x 4000 x 0.35mm)</t>
  </si>
  <si>
    <t>- Thanh chính LÊ TRẦN ChannelTEK Pro - Thanh xương cá (3660 x 20 x 30 x 0.6mm)@ 1000mm
- Thanh phụ LÊ TRẦN  Macro Tek S450 (4000 x 35x 14 x 0.41 mm)@ 407mm
- Thanh góc LÊ TRẦN  Macro Tek W300 (21 x 21 x 4000 x 0.32mm)</t>
  </si>
  <si>
    <t>- Thanh chính LÊ TRẦN ChannelTEK 2538 - Thanh xương cá (3660 x 25 x 38 x 0.8mm)@ 1000mm
- Thanh phụ LÊ TRẦN  ChannelTEK 2538 - Thanh U-1949 (4000 x 19x 49 x 0.4 mm)@ 407mm
- Thanh góc LÊ TRẦN  Macro Tek W400 (21 x 21 x 4000 x 0.4mm)</t>
  </si>
  <si>
    <t>- Thanh chính LÊ TRẦN ChannelTEK 2030 - Thanh xương cá (3660 x 20 x 30 x 0.65mm)@ 1000mm
- Thanh phụ LÊ TRẦN  ChannelTEK 2030 - Thanh U-1245 (4000 x 12 x 45 x 0.4 mm)@ 407mm
- Thanh góc LÊ TRẦN  Macro Tek W350 (21 x 21 x 4000 x 0.35mm)</t>
  </si>
  <si>
    <t>* Hệ vách ngăn khung LÊ TRẦN WallTEK Pro dày 0.6mm mạ nhôm kẽm</t>
  </si>
  <si>
    <t>ASTM 1396-04
BS EN 520:2004
ASTM C635 / C635M / C645</t>
  </si>
  <si>
    <t xml:space="preserve"> OÁng deïp 10 x 20 Linhan</t>
  </si>
  <si>
    <t xml:space="preserve"> OÁng daây ñieän vuoâng 20 x 40 Linhan </t>
  </si>
  <si>
    <t xml:space="preserve"> OÁng daây ñieän vuoâng 18x30 Linhan</t>
  </si>
  <si>
    <t xml:space="preserve"> Caàu dao 20A-2 pha Cadivi</t>
  </si>
  <si>
    <t xml:space="preserve"> Caàu dao 15A-2 pha Cadivi</t>
  </si>
  <si>
    <t xml:space="preserve"> Caàu dao 100A-3 pha Cadivi</t>
  </si>
  <si>
    <t xml:space="preserve"> Công ty TNHH Xây dựng - Thương Mại - Dịch vụ Lê Trần (địa chỉ: 25 Trần Bình Trọng - Phường 1 - Quận 5 - Tp HCM điện thoại: 08.3838.2682 -Fax: 08.3923.6549) Trần vách thạch cao, định mức vật tư và chưa bao gồm phí lắp đặt - Giá bao gồm VAT</t>
  </si>
  <si>
    <r>
      <t>- Thanh đứng LÊ TRẦN WallTEK-S64  lắp đặt khoảng cách 610mm liên kết với thanh ngang WallTEK-T66
- Lắp một lớp tấm thạch cao tiêu chuẩn 12.5mm mỗi bên. Mặt trong vách đựoc lắp bông sợi khoáng 50mm x 40kg/m</t>
    </r>
    <r>
      <rPr>
        <vertAlign val="superscript"/>
        <sz val="11"/>
        <color indexed="12"/>
        <rFont val="Times New Roman"/>
        <family val="1"/>
      </rPr>
      <t>3</t>
    </r>
    <r>
      <rPr>
        <sz val="11"/>
        <color indexed="12"/>
        <rFont val="Times New Roman"/>
        <family val="1"/>
      </rPr>
      <t xml:space="preserve">
- Xử lý mối nối bằng bột trét Easy Joint 90 và băng keo lưới Lê Trần (không bao gồm sơn nứơc hoàn thiện)</t>
    </r>
  </si>
  <si>
    <r>
      <t>- Thanh đứng LÊ TRẦN WallTEK-S76 lắp đặt khoảng cách 610mm liên kết với thanh ngang WallTEK-T78
- Lắp một lớp tấm thạch cao tiêu chuẩn 12.5mm mỗi bên. Mặt trong vách đựoc lắp bông sợi khoáng 50mm x 40kg/m</t>
    </r>
    <r>
      <rPr>
        <vertAlign val="superscript"/>
        <sz val="11"/>
        <color indexed="12"/>
        <rFont val="Times New Roman"/>
        <family val="1"/>
      </rPr>
      <t>3</t>
    </r>
    <r>
      <rPr>
        <sz val="11"/>
        <color indexed="12"/>
        <rFont val="Times New Roman"/>
        <family val="1"/>
      </rPr>
      <t xml:space="preserve">
- Xử lý mối nối bằng bột trét Easy Joint 90 và băng keo lưới Lê Trần (không bao gồm sơn nứơc hoàn thiện)</t>
    </r>
  </si>
  <si>
    <t>Cửa sổ lùa Hệ 188 (YH 1088), Nhôm Thanh hiệu YNGHUA, kính 8 li, phụ kiện, khóa…(không có chia ô), Vân gỗ</t>
  </si>
  <si>
    <t>Cửa sổ lùa Hệ 888 (YH 898), Nhôm Thanh hiệu YNGHUA, kính 8 li, phụ kiện, khóa…(không có chia ô), Vân gỗ</t>
  </si>
  <si>
    <t>Cửa đi Hệ 1000-3cm , Nhôm Thanh hiệu YNGHUA, kính 8 li, phụ kiện, khóa…(không có chia ô), Vân gỗ</t>
  </si>
  <si>
    <t>Cửa đi Hệ 1000-3cm , Nhôm Thanh hiệu YNGHUA, kính 8 li, phụ kiện, khóa…(có chia ô), Vân gỗ</t>
  </si>
  <si>
    <t>Cửa đi Hệ 1000-4cm , Nhôm Thanh hiệu YNGHUA, kính 8 li, phụ kiện, khóa…(không có chia ô), Vân gỗ</t>
  </si>
  <si>
    <t>Cửa đi Hệ 1000-4cm , Nhôm Thanh hiệu YNGHUA, kính 8 li, phụ kiện, khóa…(có chia ô), Vân gỗ</t>
  </si>
  <si>
    <t>Cty CP Đầu tư PTN &amp; KCN ĐT, TP Cao Lãnh</t>
  </si>
  <si>
    <t>Cty Xây lắp &amp; VLXD Đồng Tháp, TP Cao Lãnh</t>
  </si>
  <si>
    <t>Aptomat 1P  10-20A  Panasonic BBD 1061CA</t>
  </si>
  <si>
    <t>Aptomat 1 pha 50A-60A Panasonic BBD 1501CA - 1631CA</t>
  </si>
  <si>
    <t>Aptomat MCCB 2 pha 40A  Panasonic BBW 240SKY</t>
  </si>
  <si>
    <t>Aptomat MCCB 2 pha 50A Panasonic BBW 250SKY</t>
  </si>
  <si>
    <t>Aptomat 1 pha 30A-40A  Panasonic BBD 1321CA - 1401CA</t>
  </si>
  <si>
    <t>Aptomat  MCCB 2 pha 60A Panasonic BBW 260Y</t>
  </si>
  <si>
    <t>Aptomat MCCB 2 pha 75A BBW 275SKY-BBW2100SKY  Panasonic</t>
  </si>
  <si>
    <t>Baøn caàu xoåm Thieân Thanh khoâng thuøng, maøu</t>
  </si>
  <si>
    <t>PHỤ LỤC</t>
  </si>
  <si>
    <t>Đơn vị khai thác</t>
  </si>
  <si>
    <t>Ghi chú</t>
  </si>
  <si>
    <t>Cát đen</t>
  </si>
  <si>
    <t>- Thi coâng bôm beâtoâng  &lt; 15m</t>
  </si>
  <si>
    <t xml:space="preserve">Phường 11, TP Cao Lãnh
</t>
  </si>
  <si>
    <t>Xã Mỹ Xương, huyện Cao Lãnh</t>
  </si>
  <si>
    <t>Xã Bình Hàng Tây, Mỹ Xương - Cao Lãnh</t>
  </si>
  <si>
    <t>Xã An Hiệp - Châu Thành; xã Bình Thạnh - Cao Lãnh</t>
  </si>
  <si>
    <t>Xã Thường Thới Tiền, Long Khánh A - Hồng Ngự</t>
  </si>
  <si>
    <t>Cát vàng</t>
  </si>
  <si>
    <t>Cty Xây lắp &amp;VLXD Đồng Tháp, TP Cao Lãnh</t>
  </si>
  <si>
    <t>Xã Phú Ninh - Tam Nông</t>
  </si>
  <si>
    <t>Xã Tân Thạnh - Thanh Bình</t>
  </si>
  <si>
    <t>ISO 4422:1996</t>
  </si>
  <si>
    <t>Cöûa soå khung saét chöa keå kính khoùa  (hoa vaên saét vuoâng)</t>
  </si>
  <si>
    <t xml:space="preserve"> OÁng loaïi I (gaïch ngoïn) </t>
  </si>
  <si>
    <t xml:space="preserve"> OÁng loaïi I (loøng taøu xeùm) </t>
  </si>
  <si>
    <t>Xã An Phong - Thanh Bình</t>
  </si>
  <si>
    <t>Xã An Hiệp - Châu Thành</t>
  </si>
  <si>
    <t>III</t>
  </si>
  <si>
    <t>IV</t>
  </si>
  <si>
    <t>V</t>
  </si>
  <si>
    <t>VI</t>
  </si>
  <si>
    <t>VII</t>
  </si>
  <si>
    <t>VIII</t>
  </si>
  <si>
    <t xml:space="preserve"> Vaät tö ñieän:</t>
  </si>
  <si>
    <t xml:space="preserve">Theùp taám daøy 5mm-9mm  </t>
  </si>
  <si>
    <t xml:space="preserve">Theùp taám 1 x 2m daøy 0,8ly </t>
  </si>
  <si>
    <t xml:space="preserve">Theùp taám 1 x 2m daøy 1ly  </t>
  </si>
  <si>
    <t xml:space="preserve"> Quaït ñöùng cao Hali (loaïi thöôøng)</t>
  </si>
  <si>
    <t xml:space="preserve"> Quaït ñöùng cao Hali (loaïi coù remode)</t>
  </si>
  <si>
    <t xml:space="preserve">Theùp taám 1 x 2m daøy 1,2ly  </t>
  </si>
  <si>
    <t xml:space="preserve">Theùp taám 1 x 2m daøy 1,5ly  </t>
  </si>
  <si>
    <t>Thanh giaèng xaø goà 51x28x1,5mm (chöa tính buloââng)</t>
  </si>
  <si>
    <t>caùi</t>
  </si>
  <si>
    <t>Löôùi B40</t>
  </si>
  <si>
    <t>CỬA NHÔM HIỆU YNG HUA</t>
  </si>
  <si>
    <t>Theùp hộp chöõ nhaät caùc loaïi, caây 6m:</t>
  </si>
  <si>
    <t>Cöø traøm caùc loaïi:</t>
  </si>
  <si>
    <t>- Gaïch coâng ngheä con saâu daøy 5cm</t>
  </si>
  <si>
    <t xml:space="preserve"> Quaït baøn Hali loaïi B2</t>
  </si>
  <si>
    <t>Kính caùc loaïi:</t>
  </si>
  <si>
    <t>Sôn caùc loaïi:</t>
  </si>
  <si>
    <t>Boâng coû</t>
  </si>
  <si>
    <r>
      <t xml:space="preserve"> --</t>
    </r>
    <r>
      <rPr>
        <b/>
        <sz val="12"/>
        <color indexed="12"/>
        <rFont val="VNI-Times"/>
        <family val="0"/>
      </rPr>
      <t>*</t>
    </r>
    <r>
      <rPr>
        <b/>
        <sz val="18"/>
        <color indexed="12"/>
        <rFont val="VNI-Times"/>
        <family val="0"/>
      </rPr>
      <t>*</t>
    </r>
    <r>
      <rPr>
        <b/>
        <sz val="12"/>
        <color indexed="12"/>
        <rFont val="VNI-Times"/>
        <family val="0"/>
      </rPr>
      <t>*</t>
    </r>
    <r>
      <rPr>
        <b/>
        <sz val="13"/>
        <color indexed="12"/>
        <rFont val="VNI-Times"/>
        <family val="0"/>
      </rPr>
      <t>--</t>
    </r>
  </si>
  <si>
    <t xml:space="preserve"> Deït 3 cm daøy 3,5 mm  </t>
  </si>
  <si>
    <t>NÔI</t>
  </si>
  <si>
    <t xml:space="preserve"> Boùng  neùon 0,6 m Ñieän Quang</t>
  </si>
  <si>
    <t xml:space="preserve"> Taøu loaïi I (taøu daây)</t>
  </si>
  <si>
    <t>Que haøn Nhaät  3,2ly</t>
  </si>
  <si>
    <t>Coáng beâtoâng ly taâm phi 300 daøy 5cm</t>
  </si>
  <si>
    <t>Coáng beâtoâng ly taâm phi 400 daøy 5cm</t>
  </si>
  <si>
    <t>Coáng beâtoâng ly taâm phi 600 daøy 6cm</t>
  </si>
  <si>
    <r>
      <t xml:space="preserve">- Bồn dạng đứng 1000 </t>
    </r>
    <r>
      <rPr>
        <sz val="11"/>
        <color indexed="12"/>
        <rFont val="Times New Roman"/>
        <family val="1"/>
      </rPr>
      <t xml:space="preserve">lít kí hiệu </t>
    </r>
    <r>
      <rPr>
        <sz val="11"/>
        <color indexed="12"/>
        <rFont val="VNI-Times"/>
        <family val="0"/>
      </rPr>
      <t>A 960mm</t>
    </r>
  </si>
  <si>
    <t>- Bồn dạng đứng 2000 lít kí hiệu A 1180mm</t>
  </si>
  <si>
    <t>- Bồn dạng đứng 3000 lít kí hiệu A 1380mm</t>
  </si>
  <si>
    <t>- Bồn dạng đứng 4000 lít kí hiệu A 1380mm</t>
  </si>
  <si>
    <t>- Bồn dạng đứng 5000 lít kí hiệu A 1380mm</t>
  </si>
  <si>
    <t>- Bồn dạng đứng 1000 lít kí hiệu C 960mm</t>
  </si>
  <si>
    <t>- Bồn dạng đứng 2000 lít kí hiệu C 1180mm</t>
  </si>
  <si>
    <t>- Bồn dạng đứng 3000 lít kí hiệu C 1180mm</t>
  </si>
  <si>
    <t>- Bồn dạng đứng 4000 lít kí hiệu C 1180mm</t>
  </si>
  <si>
    <t>- Bồn dạng đứng 5000 lít kí hiệu C 1180mm</t>
  </si>
  <si>
    <t>SOÁ
TT</t>
  </si>
  <si>
    <t>cái</t>
  </si>
  <si>
    <t>**Add New Workbook, Infect It, Save It As Book1.xls**</t>
  </si>
  <si>
    <t>Ống cống thoát nước phi 400 (loại L= 2,5m và 3m) vỉa hè</t>
  </si>
  <si>
    <t>Ống cống thoát nước phi 400 (loại L= 2,5m và 3m) H10-X60</t>
  </si>
  <si>
    <r>
      <t>Eđh=2852,6 kg/cm</t>
    </r>
    <r>
      <rPr>
        <vertAlign val="superscript"/>
        <sz val="11"/>
        <color indexed="53"/>
        <rFont val="VNI-Times"/>
        <family val="0"/>
      </rPr>
      <t>2</t>
    </r>
  </si>
  <si>
    <r>
      <t>Eđh=2187,94 kg/cm</t>
    </r>
    <r>
      <rPr>
        <vertAlign val="superscript"/>
        <sz val="11"/>
        <color indexed="53"/>
        <rFont val="VNI-Times"/>
        <family val="0"/>
      </rPr>
      <t>2</t>
    </r>
  </si>
  <si>
    <r>
      <t>Eđh=2647,9 kg/cm</t>
    </r>
    <r>
      <rPr>
        <vertAlign val="superscript"/>
        <sz val="11"/>
        <color indexed="53"/>
        <rFont val="VNI-Times"/>
        <family val="0"/>
      </rPr>
      <t>2</t>
    </r>
  </si>
  <si>
    <r>
      <t>Eđh=1624,8 kg/cm</t>
    </r>
    <r>
      <rPr>
        <vertAlign val="superscript"/>
        <sz val="11"/>
        <color indexed="53"/>
        <rFont val="VNI-Times"/>
        <family val="0"/>
      </rPr>
      <t>2</t>
    </r>
  </si>
  <si>
    <r>
      <t>Eđh=1674,8 kg/cm</t>
    </r>
    <r>
      <rPr>
        <vertAlign val="superscript"/>
        <sz val="11"/>
        <color indexed="53"/>
        <rFont val="VNI-Times"/>
        <family val="0"/>
      </rPr>
      <t>2</t>
    </r>
  </si>
  <si>
    <r>
      <t>Eđh=1273,64 kg/cm</t>
    </r>
    <r>
      <rPr>
        <vertAlign val="superscript"/>
        <sz val="11"/>
        <color indexed="53"/>
        <rFont val="VNI-Times"/>
        <family val="0"/>
      </rPr>
      <t>2</t>
    </r>
  </si>
  <si>
    <r>
      <t>M</t>
    </r>
    <r>
      <rPr>
        <vertAlign val="subscript"/>
        <sz val="11"/>
        <color indexed="53"/>
        <rFont val="VNI-Times"/>
        <family val="0"/>
      </rPr>
      <t>dl</t>
    </r>
    <r>
      <rPr>
        <sz val="11"/>
        <color indexed="53"/>
        <rFont val="VNI-Times"/>
        <family val="0"/>
      </rPr>
      <t>= 1,55mm</t>
    </r>
  </si>
  <si>
    <r>
      <t>M</t>
    </r>
    <r>
      <rPr>
        <vertAlign val="subscript"/>
        <sz val="11"/>
        <color indexed="53"/>
        <rFont val="VNI-Times"/>
        <family val="0"/>
      </rPr>
      <t>dl</t>
    </r>
    <r>
      <rPr>
        <sz val="11"/>
        <color indexed="53"/>
        <rFont val="VNI-Times"/>
        <family val="0"/>
      </rPr>
      <t>= 1,65mm</t>
    </r>
  </si>
  <si>
    <r>
      <t xml:space="preserve"> Theùp cuoän </t>
    </r>
    <r>
      <rPr>
        <sz val="11"/>
        <color indexed="12"/>
        <rFont val="Symbol"/>
        <family val="1"/>
      </rPr>
      <t>f</t>
    </r>
    <r>
      <rPr>
        <sz val="11"/>
        <color indexed="12"/>
        <rFont val="VNI-Times"/>
        <family val="0"/>
      </rPr>
      <t xml:space="preserve"> 6 CT3</t>
    </r>
  </si>
  <si>
    <r>
      <t xml:space="preserve"> Theùp cuoän </t>
    </r>
    <r>
      <rPr>
        <sz val="11"/>
        <color indexed="12"/>
        <rFont val="Symbol"/>
        <family val="1"/>
      </rPr>
      <t>f</t>
    </r>
    <r>
      <rPr>
        <sz val="11"/>
        <color indexed="12"/>
        <rFont val="VNI-Times"/>
        <family val="0"/>
      </rPr>
      <t xml:space="preserve"> 6 </t>
    </r>
  </si>
  <si>
    <r>
      <t xml:space="preserve"> Theùp cuoän </t>
    </r>
    <r>
      <rPr>
        <sz val="11"/>
        <color indexed="12"/>
        <rFont val="Symbol"/>
        <family val="1"/>
      </rPr>
      <t>f</t>
    </r>
    <r>
      <rPr>
        <sz val="11"/>
        <color indexed="12"/>
        <rFont val="VNI-Times"/>
        <family val="0"/>
      </rPr>
      <t xml:space="preserve"> 8</t>
    </r>
  </si>
  <si>
    <r>
      <t xml:space="preserve"> Theùp thanh vaèn </t>
    </r>
    <r>
      <rPr>
        <sz val="11"/>
        <color indexed="12"/>
        <rFont val="Symbol"/>
        <family val="1"/>
      </rPr>
      <t>f</t>
    </r>
    <r>
      <rPr>
        <sz val="11"/>
        <color indexed="12"/>
        <rFont val="VNI-Times"/>
        <family val="0"/>
      </rPr>
      <t xml:space="preserve"> 10 </t>
    </r>
  </si>
  <si>
    <r>
      <t xml:space="preserve"> Cöûa ñi goã  thao lao: khuoân bao 50x100, ñoá 40 x 80, vaùn traùm cöûa daøy 2cm  (chöa keå kính, kh</t>
    </r>
    <r>
      <rPr>
        <sz val="11"/>
        <color indexed="12"/>
        <rFont val="Times New Roman"/>
        <family val="1"/>
      </rPr>
      <t>óa</t>
    </r>
    <r>
      <rPr>
        <sz val="11"/>
        <color indexed="12"/>
        <rFont val="VNI-Times"/>
        <family val="0"/>
      </rPr>
      <t xml:space="preserve"> vaø sôn)</t>
    </r>
  </si>
  <si>
    <r>
      <t xml:space="preserve"> Cöûa soå goã  thao lao: khuoân bao 50x100, ñoá caùnh 40 x 80 (chöa keå kính, </t>
    </r>
    <r>
      <rPr>
        <sz val="11"/>
        <color indexed="12"/>
        <rFont val="Times New Roman"/>
        <family val="1"/>
      </rPr>
      <t>khóa</t>
    </r>
    <r>
      <rPr>
        <sz val="11"/>
        <color indexed="12"/>
        <rFont val="VNI-Times"/>
        <family val="0"/>
      </rPr>
      <t xml:space="preserve"> vaø sôn)</t>
    </r>
  </si>
  <si>
    <r>
      <t xml:space="preserve"> Caàu chì C</t>
    </r>
    <r>
      <rPr>
        <sz val="11"/>
        <color indexed="12"/>
        <rFont val="Times New Roman"/>
        <family val="1"/>
      </rPr>
      <t>ô</t>
    </r>
    <r>
      <rPr>
        <sz val="11"/>
        <color indexed="12"/>
        <rFont val="VNI-Times"/>
        <family val="0"/>
      </rPr>
      <t>ng nghiệp</t>
    </r>
  </si>
  <si>
    <r>
      <t xml:space="preserve"> OÅ  caém Lioa c</t>
    </r>
    <r>
      <rPr>
        <sz val="11"/>
        <color indexed="12"/>
        <rFont val="Times New Roman"/>
        <family val="1"/>
      </rPr>
      <t xml:space="preserve">ó </t>
    </r>
    <r>
      <rPr>
        <sz val="11"/>
        <color indexed="12"/>
        <rFont val="VNI-Times"/>
        <family val="0"/>
      </rPr>
      <t>che 03 lỗ</t>
    </r>
  </si>
  <si>
    <r>
      <t>XÀ</t>
    </r>
    <r>
      <rPr>
        <b/>
        <sz val="11"/>
        <color indexed="10"/>
        <rFont val="VNI-Times"/>
        <family val="0"/>
      </rPr>
      <t xml:space="preserve"> GỒ GẤU TRẮNG TS96</t>
    </r>
  </si>
  <si>
    <t>Daàu Diesel  0,05% S</t>
  </si>
  <si>
    <t>Ống cống thoát nước phi 500 (loại L= 2,5m và 3m) H10-X60</t>
  </si>
  <si>
    <t>Ống cống thoát nước phi 600 (loại L= 2,5m và 3m) H10-X60</t>
  </si>
  <si>
    <t>Ống cống thoát nước phi 700 (loại L= 2,5m và 3m) H10-X60</t>
  </si>
  <si>
    <t>Ống cống thoát nước phi 800 (loại L= 2,5m và 3m) H10-X60</t>
  </si>
  <si>
    <t>Ống cống thoát nước phi 1.000 (loại L= 2,5m và 3m) H10-X60</t>
  </si>
  <si>
    <t>Ống cống thoát nước phi 400 (loại L= 2,5m và 3m)H30-XB 80</t>
  </si>
  <si>
    <t>Ống cống thoát nước phi 500 (loại L= 2,5m và 3m)H30-XB 80</t>
  </si>
  <si>
    <t>Ống cống thoát nước phi 600 (loại L= 2,5m và 3m)H30-XB 80</t>
  </si>
  <si>
    <t>Ống cống thoát nước phi 700 (loại L= 2,5m và 3m)H30-XB 80</t>
  </si>
  <si>
    <t>Ống cống thoát nước phi 800 (loại L= 2,5m và 3m)H30-XB 80</t>
  </si>
  <si>
    <t>Ống cống thoát nước phi 1.000 (loại L= 2,5m và 3m)H30-XB 80</t>
  </si>
  <si>
    <t>**Infect Workbook**</t>
  </si>
  <si>
    <t>Caùc loaïi cöûa  goã, cöûa saét, cöûa kính khung nhoâm:</t>
  </si>
  <si>
    <t>Theùp taám daøy 10mm trở leân</t>
  </si>
  <si>
    <t>SX</t>
  </si>
  <si>
    <t>Gạch Ngói Đồng Nai:</t>
  </si>
  <si>
    <t>- Gạch HOURDIS</t>
  </si>
  <si>
    <t>- Gạch chữ U (200x200x75)</t>
  </si>
  <si>
    <t>- Gạch Tàu 30 có chân (300x300x25)</t>
  </si>
  <si>
    <t>- Gạch Tàu 30 (300x300x20)</t>
  </si>
  <si>
    <t xml:space="preserve">- Gạch Tàu 30 LD, tàu 30 nút tròn </t>
  </si>
  <si>
    <t>- Gạch Tàu 20 (200x200x20)</t>
  </si>
  <si>
    <t xml:space="preserve">- Gạch Tàu lục giác </t>
  </si>
  <si>
    <t>- Gạch Tàu bậc thềm (300x340)</t>
  </si>
  <si>
    <t>GIAÙ</t>
  </si>
  <si>
    <t xml:space="preserve"> Traø, xanh 4 mm Vieät-Nhaät (thöïc teá daøy 3,9mm)</t>
  </si>
  <si>
    <t xml:space="preserve"> Cöø daøi 3,7m - 4m phi ngoïn 3,5 cm – 4 cm</t>
  </si>
  <si>
    <t xml:space="preserve"> Maùng ñeøn 1,2 m EMC</t>
  </si>
  <si>
    <t xml:space="preserve"> Maùng ñeøn 0,6 m EMC</t>
  </si>
  <si>
    <t xml:space="preserve">Theùp U 50x25x3, U65x30x3 </t>
  </si>
  <si>
    <t xml:space="preserve"> Con chuoät Nano</t>
  </si>
  <si>
    <t>Giaáy nhaùm Trung Quoác</t>
  </si>
  <si>
    <t xml:space="preserve"> - Caùc Sôû lieân quan;</t>
  </si>
  <si>
    <t/>
  </si>
  <si>
    <t>XXI</t>
  </si>
  <si>
    <t>XIII</t>
  </si>
  <si>
    <t>- Gaïch khía  20x20 daøy 2cm, loại 1</t>
  </si>
  <si>
    <t>XIV</t>
  </si>
  <si>
    <t>XV</t>
  </si>
  <si>
    <t>kg</t>
  </si>
  <si>
    <t>C.LAÕNH</t>
  </si>
  <si>
    <t>TIEÂU CHUAÅN KYÕ THUAÄT</t>
  </si>
  <si>
    <t xml:space="preserve">Theùp troøn caùc loaïi: </t>
  </si>
  <si>
    <t>m2</t>
  </si>
  <si>
    <t>tấn</t>
  </si>
  <si>
    <t xml:space="preserve">Khoaù tay nắm Solex traéng </t>
  </si>
  <si>
    <t xml:space="preserve">Khoaù tay nắm Solex naâu </t>
  </si>
  <si>
    <t xml:space="preserve"> Caàu dao 30A-2 pha Cadivi</t>
  </si>
  <si>
    <t xml:space="preserve"> Caàu dao 60A-2 pha Cadivi</t>
  </si>
  <si>
    <t xml:space="preserve"> Baøn caàu xoåm Thanh Trì  traéng ST8</t>
  </si>
  <si>
    <t xml:space="preserve"> Baøn caàu xoåm Thanh Trì maøu ST8</t>
  </si>
  <si>
    <t xml:space="preserve"> Caàu dao 30A-3 pha Cadivi</t>
  </si>
  <si>
    <t xml:space="preserve"> Caàu dao 60A-3 pha Cadivi</t>
  </si>
  <si>
    <t>Theùp do nhaø maùy saûn xuaát:</t>
  </si>
  <si>
    <t xml:space="preserve"> Quaït baøn Hali loaïi B3</t>
  </si>
  <si>
    <t>- Chaát choáng thaám ñaøn hoài cho: saøn toilet, saân thöôïng, seânoâ... maõ soá 66210</t>
  </si>
  <si>
    <t>- Chaát choáng thaám ñaøn hoài cho: saøn toilet, saân thöôïng, seânoâ... maõ soá 76110</t>
  </si>
  <si>
    <t>Sôn duøng cho saân tennis vaø caùc saân theå thao khaùc:</t>
  </si>
  <si>
    <t>-Sơn khoâng boùng Contract Emulsion, maõ soá 62110</t>
  </si>
  <si>
    <t>* Sôn nước ngoaïi thaát:</t>
  </si>
  <si>
    <t>* Sôn nước noäi thaát:</t>
  </si>
  <si>
    <t>TẤM LỢP GẤU TRẮNG</t>
  </si>
  <si>
    <t>Xà gồ Gấu Trắng TS96-Zincalume, dày 0,65mm TCT</t>
  </si>
  <si>
    <t>Xà gồ Gấu Trắng TS96-Zincalume, dày 0,80mm TCT</t>
  </si>
  <si>
    <t>Xà gồ Gấu Trắng TS96-Zincalume, dày 1,05mm TCT</t>
  </si>
  <si>
    <t>CT TNHH SƠN NERO</t>
  </si>
  <si>
    <t>-Sôn khoâng boùng khaùng khuaån Terralast AB, maõ soá 62121</t>
  </si>
  <si>
    <t>-Sôn baùn boùng Terratop, maõ soá 62220</t>
  </si>
  <si>
    <t xml:space="preserve">-Boät treùt töôøng ngoaøi trôøi Maxiimix, maõ soá 77116 </t>
  </si>
  <si>
    <t>-Boät treùt töôøng cao caáp trong vaø ngoaøi trôøi Terramix, maõ soá 63250</t>
  </si>
  <si>
    <t>-Sôn choáng thaám khoâng boùng goác nhöïa Terrashield, maõ soá 62130</t>
  </si>
  <si>
    <t>-Sôn choáng thaám cao caáp Flexicoat, maõ soá 66110</t>
  </si>
  <si>
    <t>- Sôn choáng thaám cao caáp Flexicoat MR, maõ soá 66111</t>
  </si>
  <si>
    <t>- Sôn loùt choáng kieàm cao caáp Terraprime super, maõ soá 68126õ</t>
  </si>
  <si>
    <t>Book1</t>
  </si>
  <si>
    <t>C:\PROGRAM FILES\MICROSOFT OFFICE\OFFICE\xlstart\Book1.</t>
  </si>
  <si>
    <t xml:space="preserve"> Gaïch xaây caùc loaïi:</t>
  </si>
  <si>
    <t xml:space="preserve"> Tai ñeøn Vieät Nam loaïi 1</t>
  </si>
  <si>
    <t>COÙ</t>
  </si>
  <si>
    <t>Cọc ống D300 loại A (thép cường độ cao-tải trọng làm việc 50 tấn)</t>
  </si>
  <si>
    <t>Cọc ống D350 loại A (thép cường độ cao-tải trọng làm việc 60 tấn)</t>
  </si>
  <si>
    <t>Cọc ống D400 loại A (thép cường độ cao-tải trọng làm việc 80 tấn)</t>
  </si>
  <si>
    <t>Cọc vuông BTCT dự ứng lực 200x200mm thép cường độ cao</t>
  </si>
  <si>
    <t>Cọc vuông BTCT dự ứng lực 250x250mm thép cường độ cao</t>
  </si>
  <si>
    <t>Cọc vuông BTCT dự ứng lực 300x300mm thép cường độ cao</t>
  </si>
  <si>
    <t>Cọc vuông BTCT dự ứng lực 350x350mm thép cường độ cao</t>
  </si>
  <si>
    <r>
      <t>Nhieân lieäu:</t>
    </r>
    <r>
      <rPr>
        <b/>
        <sz val="11"/>
        <color indexed="10"/>
        <rFont val="Times New Roman"/>
        <family val="1"/>
      </rPr>
      <t xml:space="preserve"> </t>
    </r>
  </si>
  <si>
    <t>TCVN 7959:2011</t>
  </si>
  <si>
    <t xml:space="preserve">                                                                                      </t>
  </si>
  <si>
    <t xml:space="preserve">   </t>
  </si>
  <si>
    <t>Cọc bê tông cốt thép</t>
  </si>
  <si>
    <t xml:space="preserve">CTY TNHH Bluescope LYSAGHT VN:  </t>
  </si>
  <si>
    <t xml:space="preserve"> Keo daùn oáng uPVC (Bình Minh) 1kg</t>
  </si>
  <si>
    <t>Cöûa ñi môû khung nhoâm traéng hệ 700 nhoâm Vieät - Nhaät, kính 5mm maøu traø TQ, keå caû caùc phuï kieän ngoaïi nhaäp keøm theo vaø chi  phí vaän chuyeån, laép döïng (coù lambri hoäp)</t>
  </si>
  <si>
    <t>Daàu hoaû</t>
  </si>
  <si>
    <t xml:space="preserve"> Cöûa soå luøa, maët döïng, vaùch ngaên khung nhoâm traéng hệ 700 nhoâm Vieät - Nhaät, kính 5mm maøu traø TQ,  keå caû caùc phuï  kieän ngoaïi nhaäp keøm theo vaø chi phí vaän chuyeån, laép döïng</t>
  </si>
  <si>
    <t xml:space="preserve">Adao </t>
  </si>
  <si>
    <t xml:space="preserve"> Cöûa saét keùo coù laù (loaïi laù daày)</t>
  </si>
  <si>
    <t xml:space="preserve">Coâng ty TNHH xaây dựng Tiến Đạt:  </t>
  </si>
  <si>
    <t>OÁng coáng beâtoâng ly taâm phi 600 daøy 6cm væa heø</t>
  </si>
  <si>
    <t>* Theùp Mieàn Nam:</t>
  </si>
  <si>
    <t>- Loaïi C7510 TCT (beà daøy sau mạ 1.05mm)</t>
  </si>
  <si>
    <t xml:space="preserve">- Loaïi C10010 TCT (beà daøy sau maï 1,05mm) </t>
  </si>
  <si>
    <t xml:space="preserve"> Boät maøu Myõ</t>
  </si>
  <si>
    <t>**Auto and On Sheet Starts Here**</t>
  </si>
  <si>
    <t xml:space="preserve"> Cöûa ñi Panoâ saét chöa keå kính khoùa (hoa vaên saét deït)</t>
  </si>
  <si>
    <t xml:space="preserve"> Keo sửa </t>
  </si>
  <si>
    <t>taám</t>
  </si>
  <si>
    <t xml:space="preserve"> Cöø daøi 4,7m- 4,8m phi ngoïn 4,5 - 4,9 cm </t>
  </si>
  <si>
    <t xml:space="preserve"> Cöø daøi 4,7m - 4,8m phi ngoïn 4,1 – 4,4 cm</t>
  </si>
  <si>
    <t xml:space="preserve"> Boät ñaù</t>
  </si>
  <si>
    <t>TCVN 7239-2003</t>
  </si>
  <si>
    <t>TP.</t>
  </si>
  <si>
    <t xml:space="preserve">COÂNG BOÁ </t>
  </si>
  <si>
    <t>A. Loại sản phẩm Eurowindow dùng Profile hãng Kommerling</t>
  </si>
  <si>
    <t>TCVN 7451:2004</t>
  </si>
  <si>
    <t>Vách kính, kính trắng Việt Nhật 5mm, kích thước (1m*1m)</t>
  </si>
  <si>
    <r>
      <t>Ñaù mi</t>
    </r>
    <r>
      <rPr>
        <sz val="11"/>
        <color indexed="12"/>
        <rFont val="Times New Roman"/>
        <family val="1"/>
      </rPr>
      <t xml:space="preserve"> sàng</t>
    </r>
  </si>
  <si>
    <t>Ñaù mi buïi</t>
  </si>
  <si>
    <t>Ñaù 0,5 -1,9</t>
  </si>
  <si>
    <t xml:space="preserve"> Con chuoät Philip</t>
  </si>
  <si>
    <t>Kiềng kiềng làm cầu dài 4m trở lên</t>
  </si>
  <si>
    <t xml:space="preserve"> Cöûa saét keùo coù laù cao 2m  (loaïi laù daày)</t>
  </si>
  <si>
    <t xml:space="preserve"> Khung boâng saét (theùp oáng vuoâng 14)</t>
  </si>
  <si>
    <t xml:space="preserve">- Loaïi  C7575 TCT (beà daøy sau maï 0,8mm) </t>
  </si>
  <si>
    <t>- Loaïi C10075 TCT (beà daøy sau maï 0,8mm)</t>
  </si>
  <si>
    <t xml:space="preserve">- Loaïi TS4048 TCT (beà daøy sau ma 0,53mm) </t>
  </si>
  <si>
    <t>- Loaïi TS4060, (beà daøy sau ma 0,65mm)</t>
  </si>
  <si>
    <t>- Thanh chính LÊ TRẦN CeilTEK Ultra (3660 x 24 x 38 mm)
- Thanh phụ dài LÊ TRẦN CeilTEK Ultra (1220 x 24 x 25 mm)
- Thanh phụ ngắn LÊ TRẦN CeilTEK Ultra (610 x 24 x 25 mm)
- Thanh góc LÊ TRẦN CeilTEK Ultra (3660 x 21 x 21 mm)</t>
  </si>
  <si>
    <t>* Trần khung chìm LÊ TRẦN Macro Tek S500 mạ nhôm kẽm, tấm Thạch cao tiêu chuẩn 12.5mm:</t>
  </si>
  <si>
    <t>- Thanh chính LÊ TRẦN CeilTEK Pro (3660 x 24 x 38 mm)
- Thanh phụ dài LÊ TRẦN CeilTEK Pro (1220 x 24 x 25 mm)
- Thanh phụ ngắn LÊ TRẦN CeilTEK Pro (610 x 24 x 25 mm)
- Thanh góc LÊ TRẦN CeilTEK Pro (3660 x 21 x 21 mm)</t>
  </si>
  <si>
    <t>* Trần khung chìm LÊ TRẦN Macro Tek S450 mạ nhôm kẽm, tấm Thạch cao tiêu chuẩn 9 mm:</t>
  </si>
  <si>
    <t xml:space="preserve">- Loaïi TS6175 (beà daøy sau maï 0,8mm) </t>
  </si>
  <si>
    <t xml:space="preserve">- Loaïi TS6110 beà daøy sau maï 1,05mm) </t>
  </si>
  <si>
    <t xml:space="preserve"> Quaït treo töôøng hieäu Hali (1 daây)</t>
  </si>
  <si>
    <t xml:space="preserve"> Quaït thoâng gioù hieäu Panasonic ÑK 20</t>
  </si>
  <si>
    <t>ÑÔN</t>
  </si>
  <si>
    <t>VÒ</t>
  </si>
  <si>
    <t>TÍNH</t>
  </si>
  <si>
    <t>THUEÁ</t>
  </si>
  <si>
    <t>Keõm gai</t>
  </si>
  <si>
    <t>-Sôn khoâng boùng Terramtt, maõ soá 62195</t>
  </si>
  <si>
    <t>Mastic &amp; Sôn nöôùc ngoaøi trôøi:</t>
  </si>
  <si>
    <t xml:space="preserve"> OÁng Cadivi troøn phi 20 (2,9 m)</t>
  </si>
  <si>
    <t>- Sôn môø cao caáp Everrest</t>
  </si>
  <si>
    <t xml:space="preserve">Ñaù 2 x 4 </t>
  </si>
  <si>
    <t>Ñaù 1 x 2 qui caùch</t>
  </si>
  <si>
    <t>Ñaù 1 x 2 thöôøng</t>
  </si>
  <si>
    <t>Ñaù 4 x 6</t>
  </si>
  <si>
    <t>- Gaïch boâng 20x20 daøy 2cm, loại 1</t>
  </si>
  <si>
    <t>Caáp phoái loaïi 1 (0 x 4)</t>
  </si>
  <si>
    <t>Caáp phoái loaïi 2 (0 x 4)</t>
  </si>
  <si>
    <t>Ống cống thoát nước phi 300 (loại L= 2,5m và 3m) vỉa hè</t>
  </si>
  <si>
    <t>Ống cống thoát nước phi 300 (loại L= 2,5m và 3m) H10-X60</t>
  </si>
  <si>
    <t>Ống cống thoát nước phi 300 (loại L= 2,5m và 3m)H30-XB 80</t>
  </si>
  <si>
    <t xml:space="preserve"> Cöûa ñi Panoâ saét chöa kính khoùa (hoa vaên saét vuoâng)</t>
  </si>
  <si>
    <t xml:space="preserve"> Cöûa saét keùo khoâng coù laù</t>
  </si>
  <si>
    <t xml:space="preserve"> Cöûa soå luøa, maët döïng, vaùch ngaên khung nhoâm traéng hệ 700 nhoâm Ñaøi Loan hôïp taùc (Ynghua, Tiger, Tungkuang, Tungshin), kính 5mm maøu traø TQ,  keå caû caùc phuï  kieän  vaø chi phí vaän chuyeån, laép döïng</t>
  </si>
  <si>
    <t>OÁng uPVC - Cty CP Nhöïa Taân Tieán:</t>
  </si>
  <si>
    <t>Phi 21 x 1,6mm</t>
  </si>
  <si>
    <t>phi 27 x 1,8mm</t>
  </si>
  <si>
    <t>phi 34 x 1,8mm</t>
  </si>
  <si>
    <t>Phi 42 x 2,1mm</t>
  </si>
  <si>
    <t>Phi 42 x 2,4mm</t>
  </si>
  <si>
    <t>Phi 49 x 2,4mm</t>
  </si>
  <si>
    <t>Phi 90 x 3,8mm</t>
  </si>
  <si>
    <t>Phi 90 x 2,9mm</t>
  </si>
  <si>
    <t>Phi 114 x 3,8mm</t>
  </si>
  <si>
    <t>Phi 114 x 4,9mm</t>
  </si>
  <si>
    <t>Phi 168 x 7mm</t>
  </si>
  <si>
    <t>Phi 220 x 8mm</t>
  </si>
  <si>
    <t>Phi 220 x 8,7mm</t>
  </si>
  <si>
    <t>BS 3505:1968</t>
  </si>
  <si>
    <t>Phi 75 x 3mm</t>
  </si>
  <si>
    <t>Phi 315 x 9,2mm</t>
  </si>
  <si>
    <t>Phi 315 x 15mm</t>
  </si>
  <si>
    <t>TCVN 6151:1996</t>
  </si>
  <si>
    <t xml:space="preserve"> Khung boâng saét (saét deït 18 x 3,2 mm)</t>
  </si>
  <si>
    <t>OÁng HDPE - Cty CP nhöïa Taân Tieán:</t>
  </si>
  <si>
    <t>Phi 225 x 10,8mm</t>
  </si>
  <si>
    <t>Phi 225 x 16,6mm</t>
  </si>
  <si>
    <t>Phi 315 x 23,2mm</t>
  </si>
  <si>
    <t>Cöûa ñi môû khung nhoâm traéng hệ 700 nhoâm Ñaøi Loan hôïp taùc (Ynghua, Tiger, Tungkuang, Tungshin), kính 5mm maøu traø TQ, keå caû caùc phuï kieän vaø chi  phí vaän chuyeån, laép döïng (coù lambri hoäp)</t>
  </si>
  <si>
    <t xml:space="preserve"> Taêng phoâ ñieän töû  Bell</t>
  </si>
  <si>
    <t xml:space="preserve"> Taêng phoâ NANO-2</t>
  </si>
  <si>
    <t xml:space="preserve"> Taêng phoâ NANO-1</t>
  </si>
  <si>
    <t xml:space="preserve"> Theùp thanh vaên D12</t>
  </si>
  <si>
    <t xml:space="preserve"> Caø chaát daøi treân 3,3 m - 5 m</t>
  </si>
  <si>
    <t xml:space="preserve"> Boàn tieåu nam INAX maøu </t>
  </si>
  <si>
    <t>Daây buoäc, vaät lieäu khaùc:</t>
  </si>
  <si>
    <t>Mastic &amp; sơn nước trong nhaø:</t>
  </si>
  <si>
    <t>- Ñôn giaù naøy duøng ñeå tham khaûo trong quaù trình laäp döï toaùn coâng trình.</t>
  </si>
  <si>
    <t>Tieâu chuaån JIS</t>
  </si>
  <si>
    <t>OÁng coáng beâtoâng ly taâm phi 600 daøy 6cm (H10-X 60)</t>
  </si>
  <si>
    <t xml:space="preserve"> Tol nhöïa 0,8 m x 2 m Ñaøi Loan  hôïp taùc </t>
  </si>
  <si>
    <t>IX</t>
  </si>
  <si>
    <t>X</t>
  </si>
  <si>
    <t>XI</t>
  </si>
  <si>
    <t>XII</t>
  </si>
  <si>
    <t>phi 60 x2, 5mm</t>
  </si>
  <si>
    <t>Phi 60 x 2,8mm</t>
  </si>
  <si>
    <t>C &amp; Z 30024, daøy 2,4mm (9,84kg/m)</t>
  </si>
  <si>
    <t>Baøn caàu xoåm Thieân Thanh khoâng thuøng, traéng</t>
  </si>
  <si>
    <t xml:space="preserve"> Boàn tieåu nam INAX  traéng </t>
  </si>
  <si>
    <t xml:space="preserve"> Gaïch Thaïch Anh Taicera:</t>
  </si>
  <si>
    <t>Cty TNHH xaây döïng Tieán Ñaït-Sôn noäi, ngoaïi thaát:</t>
  </si>
  <si>
    <t xml:space="preserve"> Choáng ræ xaùm ATM</t>
  </si>
  <si>
    <t>Xaêng Ron 92</t>
  </si>
  <si>
    <t xml:space="preserve"> Cöûa vaø maët döïng nhoâm maøu taêng theâm 3% so vôùi giaù nhoâm traéng neâu treân</t>
  </si>
  <si>
    <t>phi 34 x 2mm</t>
  </si>
  <si>
    <t>Mastic vaø sôn nöôùc trong nhaø:</t>
  </si>
  <si>
    <t>- Boät treùt töôøng trong nhaø Maximix maõ soá  77115</t>
  </si>
  <si>
    <t>VAT</t>
  </si>
  <si>
    <t xml:space="preserve">Cty CP Đầu tư PTN &amp; KCN ĐT, TP Cao Lãnh </t>
  </si>
  <si>
    <t xml:space="preserve"> Taêng phoâ Thaùi Lan Octance</t>
  </si>
  <si>
    <t xml:space="preserve"> Quaït traàn Myõ Phong (coù hoäp soá)</t>
  </si>
  <si>
    <t xml:space="preserve"> OÁng Cadivi troøn phi 16 (2,9 m)</t>
  </si>
  <si>
    <t>ГOCT 5781-82</t>
  </si>
  <si>
    <t xml:space="preserve"> Quaït baøn Hali loaïi B1</t>
  </si>
  <si>
    <t>- Ngói Nóc chống thấm</t>
  </si>
  <si>
    <t>- Ngói Chạc 3 chống thấm</t>
  </si>
  <si>
    <t>- Ngói Chạc 4 chống thấm</t>
  </si>
  <si>
    <t>- Ngói Nóc Cuối chống thấm</t>
  </si>
  <si>
    <t>Xã Phong Hoà - Lai Vung</t>
  </si>
  <si>
    <t>- Thanh chính LÊ TRẦN  Macro Tek S500 (4000 x 35x 14 x 0.5 mm)@ 1000mm
- Thanh phụ LÊ TRẦN  Macro Tek S500 (4000 x 35x 14 x 0.5 mm)@ 406mm
- Thanh góc LÊ TRẦN  Macro Tek S400 (21 x 21 x 4000 x 0.4mm)</t>
  </si>
  <si>
    <t>- Gạch mài 30x30</t>
  </si>
  <si>
    <t>Nhöïa ñöôøng:</t>
  </si>
  <si>
    <t>Voâi nöôùc</t>
  </si>
  <si>
    <r>
      <t xml:space="preserve"> Gaïch men Taicera: </t>
    </r>
    <r>
      <rPr>
        <b/>
        <sz val="11"/>
        <color indexed="10"/>
        <rFont val="Times New Roman"/>
        <family val="1"/>
      </rPr>
      <t>đã có VAT</t>
    </r>
  </si>
  <si>
    <t xml:space="preserve"> Boùng ñeøn neùon 0,6 m Nhaät (Toshiba)</t>
  </si>
  <si>
    <t xml:space="preserve"> Boùng ñeøn neùon 1,2 m Nhaät (Toshiba)</t>
  </si>
  <si>
    <t>Theùp maï keõm cöôøng ñoä cao Lysaght Zinc Hi Ten 275g/m2; G450 Mpa:</t>
  </si>
  <si>
    <t>-Hệ thống Trần Nổi</t>
  </si>
  <si>
    <r>
      <t xml:space="preserve"> Theùp thanh vaèn  D 10   SD 295 (</t>
    </r>
    <r>
      <rPr>
        <sz val="11"/>
        <color indexed="12"/>
        <rFont val="Times New Roman"/>
        <family val="1"/>
      </rPr>
      <t>dài 11,7m)</t>
    </r>
  </si>
  <si>
    <r>
      <t xml:space="preserve"> Theùp thanh vaèn  D 12   SD 295 (</t>
    </r>
    <r>
      <rPr>
        <sz val="11"/>
        <color indexed="12"/>
        <rFont val="Times New Roman"/>
        <family val="1"/>
      </rPr>
      <t>dài 11,7m)</t>
    </r>
  </si>
  <si>
    <r>
      <t xml:space="preserve"> Theùp thanh vaèn D14 SD 295 (</t>
    </r>
    <r>
      <rPr>
        <sz val="11"/>
        <color indexed="12"/>
        <rFont val="Times New Roman"/>
        <family val="1"/>
      </rPr>
      <t>dài 11,7m)</t>
    </r>
  </si>
  <si>
    <r>
      <t xml:space="preserve"> Theùp thanh vaèn D16  SD 295 (</t>
    </r>
    <r>
      <rPr>
        <sz val="11"/>
        <color indexed="12"/>
        <rFont val="Times New Roman"/>
        <family val="1"/>
      </rPr>
      <t>dài 11,7m)</t>
    </r>
  </si>
  <si>
    <r>
      <t xml:space="preserve"> Theùp thanh vaèn D18  SD 295 (</t>
    </r>
    <r>
      <rPr>
        <sz val="11"/>
        <color indexed="12"/>
        <rFont val="Times New Roman"/>
        <family val="1"/>
      </rPr>
      <t>dài 11,7m)</t>
    </r>
  </si>
  <si>
    <r>
      <t xml:space="preserve"> Theùp thanh vaèn D20  SD 295 (</t>
    </r>
    <r>
      <rPr>
        <sz val="11"/>
        <color indexed="12"/>
        <rFont val="Times New Roman"/>
        <family val="1"/>
      </rPr>
      <t>dài 11,7m)</t>
    </r>
  </si>
  <si>
    <t>TCVN 1651-2: 2008</t>
  </si>
  <si>
    <t>TCVN 1651-1: 2008</t>
  </si>
  <si>
    <t>Công ty TNHH TM - SX - DV TÍN THỊNH</t>
  </si>
  <si>
    <t xml:space="preserve"> Nhöïa ñöôøng đặc  60/70 phuy theùp, 190kg/phuy </t>
  </si>
  <si>
    <r>
      <t xml:space="preserve"> Nhöïa ñöôøng đặc  60/70 phuy theùp, </t>
    </r>
    <r>
      <rPr>
        <sz val="11"/>
        <color indexed="12"/>
        <rFont val="Times New Roman"/>
        <family val="1"/>
      </rPr>
      <t xml:space="preserve">nhựa nóng (11 tấn/xe </t>
    </r>
    <r>
      <rPr>
        <sz val="11"/>
        <color indexed="12"/>
        <rFont val="VNI-Times"/>
        <family val="0"/>
      </rPr>
      <t>)</t>
    </r>
  </si>
  <si>
    <r>
      <t xml:space="preserve"> Theùp thanh vaèn D22 SD 295 (</t>
    </r>
    <r>
      <rPr>
        <sz val="11"/>
        <color indexed="12"/>
        <rFont val="Times New Roman"/>
        <family val="1"/>
      </rPr>
      <t>dài 11,7m)</t>
    </r>
  </si>
  <si>
    <r>
      <t xml:space="preserve"> Theùp thanh vaèn D25 SD 295 (</t>
    </r>
    <r>
      <rPr>
        <sz val="11"/>
        <color indexed="12"/>
        <rFont val="Times New Roman"/>
        <family val="1"/>
      </rPr>
      <t>dài 11,7m)</t>
    </r>
  </si>
  <si>
    <r>
      <t xml:space="preserve"> Theùp thanh vaèn D14  (</t>
    </r>
    <r>
      <rPr>
        <sz val="11"/>
        <color indexed="12"/>
        <rFont val="Times New Roman"/>
        <family val="1"/>
      </rPr>
      <t>dài 11,7m)</t>
    </r>
  </si>
  <si>
    <r>
      <t xml:space="preserve"> Theùp thanh vaèn D16  (</t>
    </r>
    <r>
      <rPr>
        <sz val="11"/>
        <color indexed="12"/>
        <rFont val="Times New Roman"/>
        <family val="1"/>
      </rPr>
      <t>dài 11,7m)</t>
    </r>
  </si>
  <si>
    <r>
      <t xml:space="preserve"> Theùp thanh vaèn D18  (</t>
    </r>
    <r>
      <rPr>
        <sz val="11"/>
        <color indexed="12"/>
        <rFont val="Times New Roman"/>
        <family val="1"/>
      </rPr>
      <t>dài 11,7m)</t>
    </r>
  </si>
  <si>
    <r>
      <t xml:space="preserve"> Theùp thanh vaèn D20  (</t>
    </r>
    <r>
      <rPr>
        <sz val="11"/>
        <color indexed="12"/>
        <rFont val="Times New Roman"/>
        <family val="1"/>
      </rPr>
      <t>dài 11,7m)</t>
    </r>
  </si>
  <si>
    <r>
      <t xml:space="preserve"> Theùp thanh vaèn D22 (</t>
    </r>
    <r>
      <rPr>
        <sz val="11"/>
        <color indexed="12"/>
        <rFont val="Times New Roman"/>
        <family val="1"/>
      </rPr>
      <t>dài 11,7m)</t>
    </r>
  </si>
  <si>
    <r>
      <t xml:space="preserve"> Theùp thanh vaèn D25 (</t>
    </r>
    <r>
      <rPr>
        <sz val="11"/>
        <color indexed="12"/>
        <rFont val="Times New Roman"/>
        <family val="1"/>
      </rPr>
      <t>dài 11,7m)</t>
    </r>
  </si>
  <si>
    <t>viên</t>
  </si>
  <si>
    <t xml:space="preserve"> - Kho baïc Nhaø nöôùc Tænh;</t>
  </si>
  <si>
    <t>Que haøn Haø Vieät  3,2ly</t>
  </si>
  <si>
    <t>- Sôn duøng cho saân Tennis, baõi ñaäu xe (saàn), maõ soá 67120</t>
  </si>
  <si>
    <t>- Sôn keû vaïch duøng cho saân Tennis, baõi ñaäu xe,..., maõ soá 67130</t>
  </si>
  <si>
    <t>CAÙC HUYEÄN, THÒ XAÕ, THAØNH PHOÁ</t>
  </si>
  <si>
    <t>"</t>
  </si>
  <si>
    <t>- Gaïch ñaù maøi 40 x 40 daøy 3,2cm loaïi 1</t>
  </si>
  <si>
    <t>Ñinh caùc loaïi bình quaân</t>
  </si>
  <si>
    <t>Ñinh duø</t>
  </si>
  <si>
    <t>lít</t>
  </si>
  <si>
    <t xml:space="preserve"> Ñaù 1 x 2 </t>
  </si>
  <si>
    <t xml:space="preserve"> Ñaù 4 x 6 </t>
  </si>
  <si>
    <t xml:space="preserve"> Phi 90 mm daày 2,5mm</t>
  </si>
  <si>
    <t xml:space="preserve">Theùp taám 1 x 2m daøy 2ly  </t>
  </si>
  <si>
    <t xml:space="preserve">Theùp taám 1 x 2m daøy 3ly  </t>
  </si>
  <si>
    <t xml:space="preserve">Theùp taám daøy 4mm  </t>
  </si>
  <si>
    <t>Voâi, bột ñaù:</t>
  </si>
  <si>
    <t xml:space="preserve"> Gaïch kieáng 20 x 20 Indo</t>
  </si>
  <si>
    <t>- Gạch ï40 x 40 maøu ñaäm</t>
  </si>
  <si>
    <t>Gạch thạch anh phủ men:</t>
  </si>
  <si>
    <t>Theùp goùc caùc loại (theùp V)</t>
  </si>
  <si>
    <t>Cty cổ phần sản xuất kinh doanh Toàn Mỹ (bồn + chân)</t>
  </si>
  <si>
    <t>OÁng u.PVC phi 21 PN15 daøy 1.6</t>
  </si>
  <si>
    <t>OÁng u.PVC phi 27 PN12 daøy 1.8</t>
  </si>
  <si>
    <t>OÁng u.PVC phi 34 PN15 daøy 2,0</t>
  </si>
  <si>
    <t>TCCS 20:2011/XMHT (ASTM C91)</t>
  </si>
  <si>
    <t>JIS:G3505-SWRW10;  JIS:G3505-SWRW11; JIS:G3505-SWRW12</t>
  </si>
  <si>
    <t>OÁng u.PVC phi 42 PN9 daøy 2.1</t>
  </si>
  <si>
    <t>OÁng u.PVC phi 49 PN8 daøy 1.9</t>
  </si>
  <si>
    <t>OÁng u.PVC phi 90 PN6 daøy 2.9</t>
  </si>
  <si>
    <t>OÁng u.PVC phi 60 PN6 daøy 2.0</t>
  </si>
  <si>
    <t>OÁng u.PVC phi 60 PN9 daøy 2.8</t>
  </si>
  <si>
    <t>OÁng u.PVC phi 90 PN9 daøy 3.8</t>
  </si>
  <si>
    <t>OÁng u.PVC phi 114 PN5 daøy 3.2</t>
  </si>
  <si>
    <t>OÁng u.PVC phi 114 PN4 daøy 2.9</t>
  </si>
  <si>
    <t>OÁng u.PVC phi 168 PN5 daøy 4.3</t>
  </si>
  <si>
    <t>OÁng u.PVC phi 200 PN6 daøy 5.9</t>
  </si>
  <si>
    <t>OÁng u.PVC phi 250 PN6 daøy 7.3</t>
  </si>
  <si>
    <t>OÁng u.PVC phi 315 PN6 daøy 9.2</t>
  </si>
  <si>
    <t>OÁng PPR phi 20 PN20 daøy 3.4</t>
  </si>
  <si>
    <t>OÁng PPR phi 25 PN20 daøy 4.2</t>
  </si>
  <si>
    <t>OÁng HDPE phi 40 PN10 daøy 2.4</t>
  </si>
  <si>
    <t>- Gạch 40 x 40 maøu nhaït</t>
  </si>
  <si>
    <t>- Gaïch 40 x 40 maøu ñaäm</t>
  </si>
  <si>
    <t xml:space="preserve">- Loaïi 100 x 100 </t>
  </si>
  <si>
    <t>Gaïch Thaïch anh boùng kieáng Taicera:</t>
  </si>
  <si>
    <t>OÁng coáng beâtoâng ly taâm phi 700 daøy 8cm væa heø</t>
  </si>
  <si>
    <t xml:space="preserve"> Daây ñieän ñoâi meàm 24  boïc PVC Cadivi </t>
  </si>
  <si>
    <t>Classic.Poppy by VicodinES</t>
  </si>
  <si>
    <t>With Lord Natas</t>
  </si>
  <si>
    <t xml:space="preserve">- Ngoaøi caùc vaät lieäu coù ghi chuù giaù ñeán chaân coâng trình trong toaøn tænh, caùc loaïi vaät lieäu khaùc laø giaù baùn taïi caùc beán, baõi cuûa cöûa haøng kinh doanh chöa tính chi phí vaän chuyeån ñeán coâng trình xaây döïng. </t>
  </si>
  <si>
    <t>Nơi nhận:</t>
  </si>
  <si>
    <t xml:space="preserve"> - Bộ Xây dựng; Bộ Tài chính;</t>
  </si>
  <si>
    <t xml:space="preserve"> - VP/TU; VP/UBND Tænh;</t>
  </si>
  <si>
    <t xml:space="preserve"> - Cuïc QL Giaù (A+B);</t>
  </si>
  <si>
    <t xml:space="preserve"> Coffa taïp ñuû möïc</t>
  </si>
  <si>
    <t xml:space="preserve"> Cöûa soå khung saét chöa keå kính khoùa (hoa vaên saét deït)</t>
  </si>
  <si>
    <t>IEC 60898:1995</t>
  </si>
  <si>
    <t>OÁng coáng beâtoâng ly taâm phi 1500 ( H10-X 60)</t>
  </si>
  <si>
    <t>OÁng coáng beâtoâng ly taâm phi 800 ( H30-HK 80)</t>
  </si>
  <si>
    <t>GIAÙ BAÙN COÙ THUEÁ VAT</t>
  </si>
  <si>
    <t>Caùc loaïi vaät lieäu trang trí noäi, ngoaïi thaát:</t>
  </si>
  <si>
    <t xml:space="preserve"> Chaát choáng thaám:</t>
  </si>
  <si>
    <r>
      <t xml:space="preserve"> - Mastic ngoaøi trôøi </t>
    </r>
    <r>
      <rPr>
        <sz val="11"/>
        <color indexed="12"/>
        <rFont val="Times New Roman"/>
        <family val="1"/>
      </rPr>
      <t xml:space="preserve">mã </t>
    </r>
    <r>
      <rPr>
        <sz val="11"/>
        <color indexed="12"/>
        <rFont val="VNI-Times"/>
        <family val="0"/>
      </rPr>
      <t xml:space="preserve">MT Deûo      </t>
    </r>
  </si>
  <si>
    <t>SÔÛ XAÂY DỰNG</t>
  </si>
  <si>
    <t>Xã An Bình A, Phường An Lạc - TX. Hồng Ngự</t>
  </si>
  <si>
    <t>Xã Thường Thới Tiền, Long Khánh A, Long Khánh B, Long Thuận, Phú Thuận B, Thường Phước 1, Thường Phước 2 - Hồng Ngự</t>
  </si>
  <si>
    <t>TCVN 6477:2011</t>
  </si>
  <si>
    <t>- Thanh chính LÊ TRẦN  Macro Tek S400 (4000 x 35x 14 x 0.4 mm)@ 800mm
- Thanh phụ LÊ TRẦN  Macro Tek S400 (4000 x 35x 14 x 0.4 mm)@ 406mm
- Thanh góc LÊ TRẦN  Macro Tek S300 (21 x 21 x 4000 x 0.32mm)</t>
  </si>
  <si>
    <t>- Thanh chính LÊ TRẦN  Macro Tek S450 (4000 x 35x 14 x 0.45 mm)@ 1000mm
- Thanh phụ LÊ TRẦN  Macro Tek S450 (4000 x 35x 14 x 0.45 mm)@ 406mm
- Thanh góc LÊ TRẦN  Macro Tek S350 (21 x 21 x 4000 x 0.35mm)</t>
  </si>
  <si>
    <t>PHẦN 2
GIÁ VẬT LIỆU XÂY DỰNG TẠI CÁC HUYỆN, THỊ XÃ, THÀNH PHỐ</t>
  </si>
  <si>
    <t>ASTM 1396-04
BS EN 520:2004
ASTM C635</t>
  </si>
  <si>
    <t>OÁng coáng beâtoâng ly taâm phi 600 daøy 6cm (H30-HK 80)</t>
  </si>
  <si>
    <t>OÁng coáng beâtoâng ly taâm phi 700 daøy 8cm (H30-HK 80)</t>
  </si>
  <si>
    <t>OÁng coáng beâtoâng ly taâm phi 1000 ( H30-HK 80)</t>
  </si>
  <si>
    <t>OÁng coáng beâtoâng ly taâm phi 1500 ( H30-HK 80)</t>
  </si>
  <si>
    <t>OÁng coáng betoâng ly taâm phi 1000 væa heø</t>
  </si>
  <si>
    <t>OÁng coáng beâtoâng ly taâm phi 1500 væa heø</t>
  </si>
  <si>
    <t>OÁng coáng beâtoâng ly taâm phi 800 væa heø</t>
  </si>
  <si>
    <t xml:space="preserve"> Thao lao daøi treân  3,3 m – 5 m</t>
  </si>
  <si>
    <t xml:space="preserve"> Theû loaïi I </t>
  </si>
  <si>
    <t>m</t>
  </si>
  <si>
    <t>Theùp hình caùc loaïi:</t>
  </si>
  <si>
    <t xml:space="preserve"> Daây ñieän ñôn cứng loõi ñoàng 16/10 Cadivi</t>
  </si>
  <si>
    <t xml:space="preserve"> Daây ñieän ñôn cứng loõi ñoàng 20/10 Cadivi</t>
  </si>
  <si>
    <t xml:space="preserve"> Daây ñieän ñôn cứng loõi ñoàng 30/10 Cadivi</t>
  </si>
  <si>
    <t>Keõm buoäc</t>
  </si>
  <si>
    <t>vieân</t>
  </si>
  <si>
    <t>XVII</t>
  </si>
  <si>
    <t>caây</t>
  </si>
  <si>
    <t>caëp</t>
  </si>
  <si>
    <t>boä</t>
  </si>
  <si>
    <t>oáng</t>
  </si>
  <si>
    <t>Ống HDPE phi 75 PN10 daøy 4.5</t>
  </si>
  <si>
    <t>XVI</t>
  </si>
  <si>
    <t>nt</t>
  </si>
  <si>
    <t xml:space="preserve"> Ñaù maøi traéng</t>
  </si>
  <si>
    <t>Coáng beâtoâng ly taâm phi 800 daøy 8cm</t>
  </si>
  <si>
    <t>Coáng beâtoâng ly taâm phi 1000 daøy 9cm</t>
  </si>
  <si>
    <t>Coáng beâtoâng ly taâm phi 600  daøy 6cm</t>
  </si>
  <si>
    <t>An Excel Formula Macro Virus (XF.Classic)</t>
  </si>
  <si>
    <t>ASTM : C635</t>
  </si>
  <si>
    <t>ASTM : C645</t>
  </si>
  <si>
    <t>JIS K 5663 : 1995</t>
  </si>
  <si>
    <t>Hydrocodone/APAP 10-650 For Your Computer</t>
  </si>
  <si>
    <t>(C) The Narkotic Network 1998</t>
  </si>
  <si>
    <t>C &amp; Z 15012 daøy 1,2mm(2,89kg/m)</t>
  </si>
  <si>
    <t>**Simple Payload**</t>
  </si>
  <si>
    <t>**Set Our Values and Paths**</t>
  </si>
  <si>
    <t>OÁng uPVC Cty TNHH hoaù nhöïa Ñeä Nhaát:</t>
  </si>
  <si>
    <t>Phi 21 x 1,7mm</t>
  </si>
  <si>
    <t>Phi 27 x 1,9mm</t>
  </si>
  <si>
    <t>Phi 34 x 2,1mm</t>
  </si>
  <si>
    <t>Phi 49 x 2,5mm</t>
  </si>
  <si>
    <t xml:space="preserve">Phi 60 x 2,5mm  </t>
  </si>
  <si>
    <t>Phi 60 x 3mm</t>
  </si>
  <si>
    <t>Phi 73 x 3mm</t>
  </si>
  <si>
    <t>Phi 76 x 3mm</t>
  </si>
  <si>
    <t>Phi 90 x 3mm</t>
  </si>
  <si>
    <t>Phi 90 x 4mm</t>
  </si>
  <si>
    <t>Phi 114 x 3,5mm</t>
  </si>
  <si>
    <t xml:space="preserve">Phi 114 x 5mm </t>
  </si>
  <si>
    <t>Phi 114 x 7mm</t>
  </si>
  <si>
    <t>Phi 140 x 4,1mm</t>
  </si>
  <si>
    <t>Phi 140 x 5mm</t>
  </si>
  <si>
    <t>Phi 200 x 7,7mm</t>
  </si>
  <si>
    <t>Phi 220 x 6,6mm</t>
  </si>
  <si>
    <t>Phi 250 x 11,9mm</t>
  </si>
  <si>
    <t>Phi 280 x 13,4mm</t>
  </si>
  <si>
    <t>Phi 315 x 12,1mm</t>
  </si>
  <si>
    <t>Phi 400 x 19,1mm</t>
  </si>
  <si>
    <t>Phi 500 x 14,6mm</t>
  </si>
  <si>
    <t>Phi 630 x 30mm</t>
  </si>
  <si>
    <t>C &amp;Z 10012 daøy 1,2mm (2,10kg/m)</t>
  </si>
  <si>
    <t xml:space="preserve"> Baøn caàu cao Thieân Thanh tay gaït traéng</t>
  </si>
  <si>
    <t xml:space="preserve"> Baøn caàu cao Thieân Thanh tay gaït  maøu </t>
  </si>
  <si>
    <t xml:space="preserve"> Voøi taém hoa sen Ñaøi Loan </t>
  </si>
  <si>
    <t xml:space="preserve"> Voøi taém hoa sen Vieät Nam</t>
  </si>
  <si>
    <t>Gaïch saûn xuaát taïi ñịa phương:</t>
  </si>
  <si>
    <t xml:space="preserve"> Traéng 3 mm Vieät-Nhaät (thöïc teá daøy 2,9mm)</t>
  </si>
  <si>
    <t>JIS:G3115-SD295A;JISG3115 
-SD390</t>
  </si>
  <si>
    <t>Cà chất làm cầu dài trên 5m</t>
  </si>
  <si>
    <t>Công ty TNHH NHỰA ĐƯỜNG PETROLIMEX (Chi nhánh CẦN THƠ)</t>
  </si>
  <si>
    <t xml:space="preserve"> Coâng taéc nhöïa Viet Nam</t>
  </si>
  <si>
    <r>
      <t xml:space="preserve"> OÅ  caém TP 79 </t>
    </r>
    <r>
      <rPr>
        <sz val="11"/>
        <color indexed="12"/>
        <rFont val="Times New Roman"/>
        <family val="1"/>
      </rPr>
      <t>(đèn 3 lỗ)</t>
    </r>
  </si>
  <si>
    <t>Ống cống thoát nước phi 500 (loại L= 2,5m và 3m) vỉa hè</t>
  </si>
  <si>
    <t>Ống cống thoát nước phi 600 (loại L= 2,5m và 3m) vỉa hè</t>
  </si>
  <si>
    <t>Ống cống thoát nước phi 700 (loại L= 2,5m và 3m) vỉa hè</t>
  </si>
  <si>
    <t>Ống cống thoát nước phi 800 (loại L= 2,5m và 3m) vỉa hè</t>
  </si>
  <si>
    <t>Ống cống thoát nước phi 1.000 (loại L= 2,5m và 3m) vỉa hè</t>
  </si>
  <si>
    <t xml:space="preserve"> Traéng 5 mm Vieät-Nhaät (thöïc teá daøy 4,8mm)</t>
  </si>
  <si>
    <t xml:space="preserve"> Luoàn daây ñieän phi 11 oáng 2 m (moûng)</t>
  </si>
  <si>
    <t xml:space="preserve"> Luoàn daây ñieän phi 13 oáng 2 m (moûng)</t>
  </si>
  <si>
    <t xml:space="preserve"> Deït 2 cm daøy 3,2 mm </t>
  </si>
  <si>
    <t>-nt-</t>
  </si>
  <si>
    <t>Theùp taám, deït  caùc loaïi:</t>
  </si>
  <si>
    <t>XXII</t>
  </si>
  <si>
    <t>- Composite phuû PE daøy 3mm (keå caû khung xöông)</t>
  </si>
  <si>
    <t xml:space="preserve"> Quaït thoâng gioù hieäu Hali ÑK 20</t>
  </si>
  <si>
    <t xml:space="preserve"> Tai ñeøn giaû Nhaät</t>
  </si>
  <si>
    <t xml:space="preserve"> Ñaù caùc loaïi:</t>
  </si>
  <si>
    <t xml:space="preserve">Ñaù 5 x 7 </t>
  </si>
  <si>
    <t>* Boät treùt ngoại thaát:</t>
  </si>
  <si>
    <t>* Boät treùt nội thaát:</t>
  </si>
  <si>
    <t>- Gaïch 30 x 30 maøu nhaït thuøng 11 vieân</t>
  </si>
  <si>
    <t>- Gaïch 30x30 maøu đậm thuøng 11 vieân</t>
  </si>
  <si>
    <t>- Gaïch 40 x 40 maøu nhaït</t>
  </si>
  <si>
    <t xml:space="preserve"> Cöø daøi 3 m phi ngoïn 3,6 cm– 4 cm</t>
  </si>
  <si>
    <t>Gaïch oáp, laùt caùc loaïi:</t>
  </si>
  <si>
    <t xml:space="preserve"> Cöø daøi 3,7m - 4m phi ngoïn 4,1 cm trôû leân</t>
  </si>
  <si>
    <t>Xi maêng caùc loaïi:</t>
  </si>
  <si>
    <t xml:space="preserve"> Boùng ñeøn neùon 0,6 m Philip</t>
  </si>
  <si>
    <t xml:space="preserve"> Boùng ñeøn neùon 1,2 m Philip</t>
  </si>
  <si>
    <t>TEÂN VAÄT TÖ, MAÕ HIEÄU</t>
  </si>
  <si>
    <t>TCVN 6260:1997</t>
  </si>
  <si>
    <t>XIX</t>
  </si>
  <si>
    <t>XX</t>
  </si>
  <si>
    <t xml:space="preserve"> Taám lôïp caùc loaïi:</t>
  </si>
  <si>
    <t xml:space="preserve"> Daây ñieän ñôn cứng loõi ñoàng 12/10 Cadivi</t>
  </si>
  <si>
    <t xml:space="preserve"> * Daây ñieän löïc ruoät ñoàng, caùch ñieän  PVC (CV-450/750V):</t>
  </si>
  <si>
    <t xml:space="preserve"> Boät maøu xuaát khaåu</t>
  </si>
  <si>
    <t>XVIII</t>
  </si>
  <si>
    <t>Chất choáng thaám:</t>
  </si>
  <si>
    <t>* Taám oáp maët tieàn (2 maët), giaù bao goàm phuï kieän vaø coâng laép ñaët:</t>
  </si>
  <si>
    <t>C &amp; Z 10015 daøy 1,5mm(2,58kg/m)</t>
  </si>
  <si>
    <t>*Gỗ xẻ xây dựng (gỗ Việt Nam):</t>
  </si>
  <si>
    <t>Gỗ xẻ, ván:</t>
  </si>
  <si>
    <t>C &amp; Z 10019 daøy 1,9mm(3,25kg/m)</t>
  </si>
  <si>
    <t>C &amp; Z 15015 daøy 1,5mm(3,54kg/m)</t>
  </si>
  <si>
    <t>C &amp; Z 15019 daøy 1,9mm(4,46kg/m)</t>
  </si>
  <si>
    <t>- Loaïi 80 x 80 maøu nhaït</t>
  </si>
  <si>
    <t>- Loaïi 80 x 80 maøu ñaäm</t>
  </si>
  <si>
    <t>- Loại 60 x 60 maøu nhaït</t>
  </si>
  <si>
    <t>- Loại 60 x 60 maøu ñaäm</t>
  </si>
  <si>
    <t>C &amp; Z 20015 daøy 1,5mm(4,44kg/m)</t>
  </si>
  <si>
    <t>C &amp; Z 20019 daøy 1,9mm(5,68kg/m)</t>
  </si>
  <si>
    <t>C &amp; Z 20024 daøy 2,4mm(7,15kg/m)</t>
  </si>
  <si>
    <t>C &amp; Z 25019 daøy 1,9mm(6,35kg/m)</t>
  </si>
  <si>
    <t>C &amp; Z 25024 daøy 2,4mm(8,0kg/m)</t>
  </si>
  <si>
    <t xml:space="preserve">Toân Lysaght Klip-Lok, khoå roäng höõu duïng 406mm:  </t>
  </si>
  <si>
    <t>* Theùp lieân doanh Vinakyoei:</t>
  </si>
  <si>
    <t>I</t>
  </si>
  <si>
    <t>“</t>
  </si>
  <si>
    <t xml:space="preserve"> Caùt caùc loaïi:</t>
  </si>
  <si>
    <t xml:space="preserve"> Ñuoâi ñeøn troøn Vieät Nam loaïi toát</t>
  </si>
  <si>
    <t>ASTM : C636</t>
  </si>
  <si>
    <t>-Hệ thồng vách ngăn</t>
  </si>
  <si>
    <t>Công ty Cổ phần Tập đoàn Hoa Sen</t>
  </si>
  <si>
    <t>- Dày 0,37mm</t>
  </si>
  <si>
    <t>- Dày 0,40mm</t>
  </si>
  <si>
    <t>- Dày 0,42mm</t>
  </si>
  <si>
    <t>- Dày 0,45mm</t>
  </si>
  <si>
    <t>- Dày 0,47mm</t>
  </si>
  <si>
    <t>Tôn kẽm mạ màu, 9 sóng vuông khổ 1,07m  ( đúng qui cách)</t>
  </si>
  <si>
    <t>- Dày 0,35mm</t>
  </si>
  <si>
    <t>- Dày 0,38mm</t>
  </si>
  <si>
    <t>- Dày 0,50mm</t>
  </si>
  <si>
    <t>Ống nhựa  uPVC Hoa Sen:</t>
  </si>
  <si>
    <t>BS 3505; AS 1477</t>
  </si>
  <si>
    <t xml:space="preserve">  Ф21x1,2 mm</t>
  </si>
  <si>
    <t xml:space="preserve">  Ф21x1,4 mm</t>
  </si>
  <si>
    <t xml:space="preserve">  Ф21x1,6 mm</t>
  </si>
  <si>
    <t xml:space="preserve">  Ф27x1,8 mm</t>
  </si>
  <si>
    <t xml:space="preserve">  Ф27x2,0 mm</t>
  </si>
  <si>
    <t xml:space="preserve">  Ф34x2,1 mm</t>
  </si>
  <si>
    <t xml:space="preserve">  Ф34x2,2 mm</t>
  </si>
  <si>
    <t xml:space="preserve">  Ф42x2,2 mm</t>
  </si>
  <si>
    <t xml:space="preserve">  Ф60x2,0 mm</t>
  </si>
  <si>
    <t xml:space="preserve">  Ф60x2,2 mm</t>
  </si>
  <si>
    <t xml:space="preserve">  Ф90x2,0 mm</t>
  </si>
  <si>
    <t xml:space="preserve">  Ф90x2,6 mm</t>
  </si>
  <si>
    <t xml:space="preserve">  Ф114x3,2 mm</t>
  </si>
  <si>
    <t xml:space="preserve">  Ф140x4,0 mm</t>
  </si>
  <si>
    <t xml:space="preserve">  Ф200x5,9 mm</t>
  </si>
  <si>
    <t xml:space="preserve">  Ф220x6,5 mm</t>
  </si>
  <si>
    <t>- Gaïch 25 x 25</t>
  </si>
  <si>
    <t>OÁng nhöïa uPVC - Cty Minh Huøng:</t>
  </si>
  <si>
    <t>OÁng phi21 daøy 1,6mm</t>
  </si>
  <si>
    <t>OÁng phi27 daøy 1,8mm</t>
  </si>
  <si>
    <t>OÁng phi 34 daøy 2,0mm</t>
  </si>
  <si>
    <t>OÁng phi 42 daøy 2,1mm</t>
  </si>
  <si>
    <t>OÁng phi 49 daøy 2,4mm</t>
  </si>
  <si>
    <t>OÁng phi 60 daøy 2,5mm</t>
  </si>
  <si>
    <t>OÁng phi 90 daøy 2,9mm</t>
  </si>
  <si>
    <t>OÁng phi 114 daøy 3,2mm</t>
  </si>
  <si>
    <t>OÁng phi 168 daøy 7mm</t>
  </si>
  <si>
    <t>OÁng phi 220daøy 8mm</t>
  </si>
  <si>
    <t>OÁng phi 220 daøy 8,7mm</t>
  </si>
  <si>
    <t>Ñaù 4 x 6 Thaïnh Phuù - Ñoàng Nai (cöûa haøng Trần Quốc Toản)</t>
  </si>
  <si>
    <t>TCVN 7493:2005</t>
  </si>
  <si>
    <t xml:space="preserve">Caùt ñen san laáp taïi nôi khai thaùc coù phí moâi tröôøng (keøm theo phuï luïc ñòa ñieåm khai thaùc): </t>
  </si>
  <si>
    <r>
      <t xml:space="preserve">Ñaù 1 x 2 </t>
    </r>
    <r>
      <rPr>
        <sz val="11"/>
        <color indexed="12"/>
        <rFont val="Times New Roman"/>
        <family val="1"/>
      </rPr>
      <t>Tân cang</t>
    </r>
    <r>
      <rPr>
        <sz val="11"/>
        <color indexed="12"/>
        <rFont val="VNI-Times"/>
        <family val="0"/>
      </rPr>
      <t xml:space="preserve"> -Bieân Hoaø - Ñoàng Nai  (</t>
    </r>
    <r>
      <rPr>
        <sz val="11"/>
        <color indexed="12"/>
        <rFont val="VNI-Times"/>
        <family val="0"/>
      </rPr>
      <t>cöûa haøng Trần Quốc Toản)</t>
    </r>
  </si>
  <si>
    <r>
      <t xml:space="preserve">Ñaù 4 x 6 </t>
    </r>
    <r>
      <rPr>
        <sz val="11"/>
        <color indexed="12"/>
        <rFont val="Times New Roman"/>
        <family val="1"/>
      </rPr>
      <t>Tân cang</t>
    </r>
    <r>
      <rPr>
        <sz val="11"/>
        <color indexed="12"/>
        <rFont val="VNI-Times"/>
        <family val="0"/>
      </rPr>
      <t xml:space="preserve"> -Bieân Hoaø - Ñoàng Nai  (cöûa haøng Trần Quốc Toản)</t>
    </r>
  </si>
  <si>
    <t xml:space="preserve">Sản phẩm C.ty  XDCT Huøng Vöông (Giaù giao ñeán coâng trình trong toaøn Tænh, beân mua caåu xuoáng): </t>
  </si>
  <si>
    <t>Cát xây tô (khu vực mỏ từ An Phong đến Thường Thới Tiền)</t>
  </si>
  <si>
    <r>
      <t xml:space="preserve">Caùt </t>
    </r>
    <r>
      <rPr>
        <sz val="11"/>
        <color indexed="12"/>
        <rFont val="Times New Roman"/>
        <family val="1"/>
      </rPr>
      <t>bê tông</t>
    </r>
    <r>
      <rPr>
        <sz val="11"/>
        <color indexed="12"/>
        <rFont val="VNI-Times"/>
        <family val="0"/>
      </rPr>
      <t xml:space="preserve"> (khu vực mỏ Thường Phước)  - (cöûa haøng Trần Quốc Toản)</t>
    </r>
  </si>
  <si>
    <r>
      <t xml:space="preserve"> Baøn caàu INAX  C-117VT + lavabo L-282V maøu traéng, </t>
    </r>
    <r>
      <rPr>
        <sz val="11"/>
        <color indexed="12"/>
        <rFont val="Times New Roman"/>
        <family val="1"/>
      </rPr>
      <t>bàn cầu 2 khối, xả gạt, nắp thường</t>
    </r>
  </si>
  <si>
    <t>Bàn cầu INAX C-504VTN + L-284V, bàn cầu 2 khối, xả nhấn, nắp đóng êm, màu trắng</t>
  </si>
  <si>
    <r>
      <t xml:space="preserve"> Baøn caàu INAX  C-306VT + L-284V ,</t>
    </r>
    <r>
      <rPr>
        <sz val="11"/>
        <color indexed="12"/>
        <rFont val="Times New Roman"/>
        <family val="1"/>
      </rPr>
      <t xml:space="preserve"> bàn cầu 2 khối, xả nhấn, nắp thường màu trắng </t>
    </r>
  </si>
  <si>
    <t>OÁng coáng BT ly taâm phi 800 
( H10-X 60)</t>
  </si>
  <si>
    <t>OÁng coáng beâtoâng ly taâm phi 1500
 ( H10-X 60)</t>
  </si>
  <si>
    <r>
      <t xml:space="preserve">* Taám traàn kim loaïi HUNTER DOUGLAS Việt Nam
 (giaù bao goàm phuï kieän </t>
    </r>
    <r>
      <rPr>
        <b/>
        <sz val="11"/>
        <color indexed="10"/>
        <rFont val="Times New Roman"/>
        <family val="1"/>
      </rPr>
      <t>và công lắp đặt)</t>
    </r>
    <r>
      <rPr>
        <b/>
        <sz val="11"/>
        <color indexed="10"/>
        <rFont val="VNI-Times"/>
        <family val="0"/>
      </rPr>
      <t>:</t>
    </r>
  </si>
  <si>
    <t>Huyện</t>
  </si>
  <si>
    <t>Theùp maï hôïp kim nhoâm keõm cöôøng ñoä cao 
zincalume AZ 150g/m2, G550 Mpa:</t>
  </si>
  <si>
    <r>
      <t xml:space="preserve"> Cöûa ñi goã  thao lao: khuoân bao 50x100, ñoá 40 x 80,
 vaùn traùm cöûa daøy 2cm  (chöa keå kính, kh</t>
    </r>
    <r>
      <rPr>
        <sz val="11"/>
        <color indexed="12"/>
        <rFont val="Times New Roman"/>
        <family val="1"/>
      </rPr>
      <t>óa</t>
    </r>
    <r>
      <rPr>
        <sz val="11"/>
        <color indexed="12"/>
        <rFont val="VNI-Times"/>
        <family val="0"/>
      </rPr>
      <t xml:space="preserve"> vaø sôn)</t>
    </r>
  </si>
  <si>
    <r>
      <t xml:space="preserve"> Cöûa soå goã  thao lao: khuoân bao 50x100, ñoá caùnh 40 x 80
 (chöa keå kính, </t>
    </r>
    <r>
      <rPr>
        <sz val="11"/>
        <color indexed="12"/>
        <rFont val="Times New Roman"/>
        <family val="1"/>
      </rPr>
      <t>khóa</t>
    </r>
    <r>
      <rPr>
        <sz val="11"/>
        <color indexed="12"/>
        <rFont val="VNI-Times"/>
        <family val="0"/>
      </rPr>
      <t xml:space="preserve"> vaø sôn)</t>
    </r>
  </si>
  <si>
    <t>Nhựa đường đóng thùng Shell Singapore 60/70 (154kg/thùng)</t>
  </si>
  <si>
    <t>- Cọc BTCT 250X250, M250 Thép chủ 4 phi 14 Thép Miền Nam, 
Thép đai xoắn phi 6 a (50÷100÷150 )</t>
  </si>
  <si>
    <t>- Cọc BTCT 250X250, M250 Thép chủ 4 phi 16 Thép Miền Nam, 
Thép đai xoắn phi 6 a (50÷100÷150 )</t>
  </si>
  <si>
    <t>PHẦN 1
 GIÁ VẬT LIỆU TẠI NƠI SẢN XUẤT VÀ THÀNH PHỐ CAO LÃNH</t>
  </si>
  <si>
    <t xml:space="preserve"> </t>
  </si>
  <si>
    <t xml:space="preserve">Sôn  KOVA: </t>
  </si>
  <si>
    <t xml:space="preserve"> Cöø daøi 4,7m- 4,8m phi ngoïn
 4,5 - 4,9 cm </t>
  </si>
  <si>
    <t xml:space="preserve"> Cöø daøi 4,7m - 4,8m phi ngoïn
 4,1 – 4,4 cm</t>
  </si>
  <si>
    <t xml:space="preserve"> Cöø daøi 3,7m - 4m phi ngoïn
 3,5 cm – 4 cm</t>
  </si>
  <si>
    <t xml:space="preserve"> Cöø daøi 3,7m - 4m phi ngoïn 
4,1 cm trôû leân</t>
  </si>
  <si>
    <t xml:space="preserve"> Cöø daøi 3 m phi ngoïn 
3,6 cm– 4 cm</t>
  </si>
  <si>
    <t>- Sôn choáng thaám khoâng boùng goác nhöïa Flexicoat Deùcor maõ soá 66128õ</t>
  </si>
  <si>
    <t>- Sôn choáng thaám baùn boùng goác nhöïa Vicoat Super, maõõ soá 62221</t>
  </si>
  <si>
    <t>- Sôn duøng cho saân Tennis baõi ñaäu xe (laùng), maõ soá 67110</t>
  </si>
  <si>
    <r>
      <t xml:space="preserve">OÁng coáng </t>
    </r>
    <r>
      <rPr>
        <sz val="11"/>
        <color indexed="12"/>
        <rFont val="Times New Roman"/>
        <family val="1"/>
      </rPr>
      <t>bê tông</t>
    </r>
    <r>
      <rPr>
        <sz val="11"/>
        <color indexed="12"/>
        <rFont val="VNI-Times"/>
        <family val="0"/>
      </rPr>
      <t xml:space="preserve"> ly taâm phi 800 ( H10-X 60)</t>
    </r>
  </si>
  <si>
    <r>
      <t xml:space="preserve">OÁng coáng </t>
    </r>
    <r>
      <rPr>
        <sz val="11"/>
        <color indexed="12"/>
        <rFont val="Times New Roman"/>
        <family val="1"/>
      </rPr>
      <t>bê tông</t>
    </r>
    <r>
      <rPr>
        <sz val="11"/>
        <color indexed="12"/>
        <rFont val="VNI-Times"/>
        <family val="0"/>
      </rPr>
      <t xml:space="preserve"> ly taâm phi 1000 (H10-X 60)</t>
    </r>
  </si>
  <si>
    <t>- Sôn loùt choáng kieàm Penetrating Primer (traéng), ma õsoá 68120</t>
  </si>
  <si>
    <t>-Sôn khoâng boùng Terralast, ma õsoá 62120</t>
  </si>
  <si>
    <r>
      <t xml:space="preserve">* Ñaù Antraco: Giao taïi Beán caûng Ñaù ôû  Keânh Taùm Ngaøn thuoäc xaõ Löông Phi, huyeän Tri Toân, Tænh An Giang 
</t>
    </r>
    <r>
      <rPr>
        <b/>
        <sz val="11"/>
        <color indexed="10"/>
        <rFont val="Times New Roman"/>
        <family val="1"/>
      </rPr>
      <t xml:space="preserve">(xuống phương tiện thuỷ của khách hàng) </t>
    </r>
  </si>
  <si>
    <t>- Gaïch oáp  6x24 King Minh thuøng 70 vieân</t>
  </si>
  <si>
    <t>Voâi ña ù(voâi cục)</t>
  </si>
  <si>
    <t>Sơn MAXIKIALA - Cửa hàng phân phối Sơn Thịnh Vượng (số 646/2 đường Trần Hưng Đạo, phường 1, thành phố Cao Lãnh. Sđt: 0673 855 288)</t>
  </si>
  <si>
    <r>
      <t xml:space="preserve">* Cty CP XD MINH KHOA saûn xuaát: giaù giao trong noäi oâ </t>
    </r>
    <r>
      <rPr>
        <b/>
        <sz val="11"/>
        <color indexed="10"/>
        <rFont val="Times New Roman"/>
        <family val="1"/>
      </rPr>
      <t>Thành phố Cao Lãnh và Thị trấn Mỹ Thọ</t>
    </r>
  </si>
  <si>
    <t>* DOANH NGHIỆP TƯ NHÂN TRUNG LIÊM (TRẠM BÊ TÔNG TRUNG LIÊM - 0673.923.229)</t>
  </si>
  <si>
    <t>OÁng vaø phuï kieän caáp thoaùt nöôùc, saûn phaåm heä giaøn, xaø goàø vaø khung nhaø:</t>
  </si>
  <si>
    <r>
      <t xml:space="preserve">Sản phẩm </t>
    </r>
    <r>
      <rPr>
        <b/>
        <sz val="11"/>
        <color indexed="10"/>
        <rFont val="Times New Roman"/>
        <family val="1"/>
      </rPr>
      <t>Công</t>
    </r>
    <r>
      <rPr>
        <b/>
        <sz val="11"/>
        <color indexed="10"/>
        <rFont val="VNI-Times"/>
        <family val="0"/>
      </rPr>
      <t xml:space="preserve"> ty  XDCT Huøng Vöông (Giaù giao ñeán coâng trình trong toaøn Tænh, beân mua caåu xuoáng): </t>
    </r>
  </si>
  <si>
    <t>Saûn phaåm cuûa Cty TNHH MTV Xaây laép &amp; VLXD Ñoàng Thaùp (giaù giao taïi xưởng sản xuất treân phöông tieän beân mua)</t>
  </si>
  <si>
    <t>* Cty CP XD MINH KHOA sản xuất: giá giao trong nội ô Thành phố Cao Lãnh và Thị trấn Mỹ Thọ</t>
  </si>
  <si>
    <t>- Gaïch 60 x 30 Giả cổ</t>
  </si>
  <si>
    <t>- Gaïch 60 x 30 INJET</t>
  </si>
  <si>
    <t>- Gaïch 60 x 60 Giả cổ</t>
  </si>
  <si>
    <t>- Gaïch 60 x 60 INJET</t>
  </si>
  <si>
    <t xml:space="preserve">- Gaïch 25 x 40 </t>
  </si>
  <si>
    <t>Khu vực khai thác</t>
  </si>
  <si>
    <r>
      <t xml:space="preserve">- Gạch  30 x 45 </t>
    </r>
  </si>
  <si>
    <t>CTY TNHH Bluescope LYSAGHT VN</t>
  </si>
  <si>
    <t>*Gỗ xẻ xây dựng 
(gỗ Việt Nam):</t>
  </si>
  <si>
    <t>- Ngói 22 1/2 R  chống thấm</t>
  </si>
  <si>
    <t>- Ngói Nóc 2 đầu chống thấm</t>
  </si>
  <si>
    <t>- Ngói vảy cá chống thấm</t>
  </si>
  <si>
    <t>- Ngói vảy cá vuông chống thấm</t>
  </si>
  <si>
    <t>Hệ Thống Trần Chìm :</t>
  </si>
  <si>
    <t xml:space="preserve">Huyện </t>
  </si>
  <si>
    <t xml:space="preserve">Tân </t>
  </si>
  <si>
    <t>Hồng</t>
  </si>
  <si>
    <t>Ngự</t>
  </si>
  <si>
    <t>Thị xã</t>
  </si>
  <si>
    <t xml:space="preserve">Hồng </t>
  </si>
  <si>
    <t>Nông</t>
  </si>
  <si>
    <t>Tam</t>
  </si>
  <si>
    <t>Thanh</t>
  </si>
  <si>
    <t>Bình</t>
  </si>
  <si>
    <t>Châu</t>
  </si>
  <si>
    <t>Thành</t>
  </si>
  <si>
    <t>Lai</t>
  </si>
  <si>
    <t>Vung</t>
  </si>
  <si>
    <t>Lấp</t>
  </si>
  <si>
    <t>Vò</t>
  </si>
  <si>
    <t>Tháp</t>
  </si>
  <si>
    <t>Mười</t>
  </si>
  <si>
    <t>Đơn</t>
  </si>
  <si>
    <t>vị</t>
  </si>
  <si>
    <t>tính</t>
  </si>
  <si>
    <t>Tiêu chuẩn 
kỹ thuật</t>
  </si>
  <si>
    <t>Tên vật tư - mã hiệu</t>
  </si>
  <si>
    <t>Số thứ tự</t>
  </si>
  <si>
    <t>Trắng Thái 40kg</t>
  </si>
  <si>
    <t xml:space="preserve"> Cát vàng theo báo cáo giá VLXD của các huyện, thị xã, thành phố</t>
  </si>
  <si>
    <t>Đá 1 x 2 Vĩnh Cửu - Đồng Nai</t>
  </si>
  <si>
    <t>Đá 0 x 4 Tân Uyên - Bình Dương</t>
  </si>
  <si>
    <t>Đá 0 x 4 Vĩnh Cửu - Đồng Nai</t>
  </si>
  <si>
    <t>Đá Mi sàng Vĩnh Cửu - Đồng Nai</t>
  </si>
  <si>
    <t>Đá Mi bụi Vĩnh Cửu - Đồng Nai</t>
  </si>
  <si>
    <t>Đá Mi bụi Tân Uyên - Bình Dương</t>
  </si>
  <si>
    <t>* Giá đá các huyện - thị xã - thành phố</t>
  </si>
  <si>
    <t>Vôi - bột đá</t>
  </si>
  <si>
    <t>Vôi đá - vôi cục</t>
  </si>
  <si>
    <t>Vôi nước</t>
  </si>
  <si>
    <t>Bột đá</t>
  </si>
  <si>
    <t>Đá mài trắng</t>
  </si>
  <si>
    <t>Gạch xây các loại</t>
  </si>
  <si>
    <t xml:space="preserve"> Ống loại I (gạch ngọn) </t>
  </si>
  <si>
    <t xml:space="preserve"> Ống loại I (lòng tàu xém) </t>
  </si>
  <si>
    <t>Thẻ loại I</t>
  </si>
  <si>
    <t>Gạch kiếng 20 x 20 Indo</t>
  </si>
  <si>
    <t>Gạch ốp, lát các loại</t>
  </si>
  <si>
    <t xml:space="preserve"> Tàu loại I (tàu dây)</t>
  </si>
  <si>
    <t>Gạch sản xuất tại địa phương</t>
  </si>
  <si>
    <t xml:space="preserve"> Thao lao dài dưới 2,5 m</t>
  </si>
  <si>
    <t xml:space="preserve"> Thao lao dài từ 2,5 m – 3,3 m</t>
  </si>
  <si>
    <t xml:space="preserve"> Thao lao dài trên 3,3 m – 5 m</t>
  </si>
  <si>
    <t xml:space="preserve"> Thao lao dài trên 5 m</t>
  </si>
  <si>
    <t xml:space="preserve"> Cà chất dài trên 3,3 m - 5 m</t>
  </si>
  <si>
    <t xml:space="preserve"> Coffa tạp đủ mực</t>
  </si>
  <si>
    <t>Kiềng kiềng</t>
  </si>
  <si>
    <t>Thép tròn các loại</t>
  </si>
  <si>
    <t>* Thép Miền Nam:</t>
  </si>
  <si>
    <r>
      <rPr>
        <sz val="11"/>
        <color indexed="12"/>
        <rFont val="Times New Roman"/>
        <family val="1"/>
      </rPr>
      <t>Thép cuộn</t>
    </r>
    <r>
      <rPr>
        <sz val="11"/>
        <color indexed="12"/>
        <rFont val="VNI-Times"/>
        <family val="0"/>
      </rPr>
      <t xml:space="preserve"> </t>
    </r>
    <r>
      <rPr>
        <sz val="11"/>
        <color indexed="12"/>
        <rFont val="Symbol"/>
        <family val="1"/>
      </rPr>
      <t xml:space="preserve">f </t>
    </r>
    <r>
      <rPr>
        <sz val="11"/>
        <color indexed="12"/>
        <rFont val="VNI-Times"/>
        <family val="0"/>
      </rPr>
      <t>6</t>
    </r>
  </si>
  <si>
    <r>
      <t xml:space="preserve"> </t>
    </r>
    <r>
      <rPr>
        <sz val="11"/>
        <color indexed="12"/>
        <rFont val="Times New Roman"/>
        <family val="1"/>
      </rPr>
      <t>Thép thanh vằn</t>
    </r>
    <r>
      <rPr>
        <sz val="11"/>
        <color indexed="12"/>
        <rFont val="VNI-Times"/>
        <family val="0"/>
      </rPr>
      <t xml:space="preserve">  D 10   SD 295 (</t>
    </r>
    <r>
      <rPr>
        <sz val="11"/>
        <color indexed="12"/>
        <rFont val="Times New Roman"/>
        <family val="1"/>
      </rPr>
      <t>dài 11,7m)</t>
    </r>
  </si>
  <si>
    <t>* Thép liên doanh Vinakyoei:</t>
  </si>
  <si>
    <r>
      <t xml:space="preserve">Caùt </t>
    </r>
    <r>
      <rPr>
        <sz val="11"/>
        <color indexed="12"/>
        <rFont val="Times New Roman"/>
        <family val="1"/>
      </rPr>
      <t>xây tô</t>
    </r>
    <r>
      <rPr>
        <sz val="11"/>
        <color indexed="12"/>
        <rFont val="VNI-Times"/>
        <family val="0"/>
      </rPr>
      <t xml:space="preserve"> (khu vực mỏ từ An Phong đến Thường Thới Tiền)
 (</t>
    </r>
    <r>
      <rPr>
        <sz val="11"/>
        <color indexed="12"/>
        <rFont val="VNI-Times"/>
        <family val="0"/>
      </rPr>
      <t>cöûa haøng Trần Quốc Toản)</t>
    </r>
  </si>
  <si>
    <r>
      <t xml:space="preserve">Ñaù 0 x 4 </t>
    </r>
    <r>
      <rPr>
        <sz val="11"/>
        <color indexed="12"/>
        <rFont val="VNI-Times"/>
        <family val="0"/>
      </rPr>
      <t>Bieân Hoaø - Ñoàng Nai  (cöûa haøng Trần Quốc Toản)</t>
    </r>
  </si>
  <si>
    <r>
      <t xml:space="preserve">Ñaùù mi saøng </t>
    </r>
    <r>
      <rPr>
        <sz val="11"/>
        <color indexed="12"/>
        <rFont val="Times New Roman"/>
        <family val="1"/>
      </rPr>
      <t>Thạnh Phú</t>
    </r>
    <r>
      <rPr>
        <sz val="11"/>
        <color indexed="12"/>
        <rFont val="VNI-Times"/>
        <family val="0"/>
      </rPr>
      <t xml:space="preserve"> -Ñoàng Nai (cöûa haøng Trần Quốc Toản)</t>
    </r>
  </si>
  <si>
    <r>
      <t xml:space="preserve">Ñaù mi buïi </t>
    </r>
    <r>
      <rPr>
        <sz val="11"/>
        <color indexed="12"/>
        <rFont val="Times New Roman"/>
        <family val="1"/>
      </rPr>
      <t>Thạnh Phú -</t>
    </r>
    <r>
      <rPr>
        <sz val="11"/>
        <color indexed="12"/>
        <rFont val="VNI-Times"/>
        <family val="0"/>
      </rPr>
      <t>Ñoàng Nai (cöûa haøng Trần Quốc Toản)</t>
    </r>
  </si>
  <si>
    <t>Trắng Trung Quốc 50kg/bao</t>
  </si>
  <si>
    <t>Ñaù 0 x 4 Bình Döông (cöûa haøng Trần Quốc Toản)</t>
  </si>
  <si>
    <t xml:space="preserve">Đá Mi sàng Tân Uyên - Bình Dương </t>
  </si>
  <si>
    <t>Cát đen san lấp</t>
  </si>
  <si>
    <t>Cty TNHH MTV Xây lắp &amp; VLXD Đồng Tháp
 (cát vàng hạt trung) tại khu vực Thường Phước</t>
  </si>
  <si>
    <t>Cty TNHH MTV Xây lắp &amp; VLXD Đồng Tháp
 (cát vàng nhuyễn) tại khu vực khác</t>
  </si>
  <si>
    <t>. Toân laïnhï Klip-lok 0,45m, theùp Zincalume, AZ 150</t>
  </si>
  <si>
    <t>. Toân laïnhï maøu Klip-lok 0,48m, theùp Clean ColorbondXRW, AZ 150</t>
  </si>
  <si>
    <t xml:space="preserve"> Tấm trần Ceidek, dày 0,43mm APT, rộng 150mm-Colorbond</t>
  </si>
  <si>
    <t xml:space="preserve">- Gạch ï60 x 60 </t>
  </si>
  <si>
    <t xml:space="preserve"> Cöûa soå luøa, maët döïng, vaùch ngaên khung nhoâm traéng hệ 700 nhoâm Ñaøi Loan hôïp taùc (Tiger, Tungkuang, Tungshin), kính 5mm maøu traø TQ,  keå caû caùc phuï  kieän  vaø chi phí vaän chuyeån, laép döïng</t>
  </si>
  <si>
    <t>Cöûa ñi môû khung nhoâm traéng hệ 700 nhoâm Ñaøi Loan hôïp taùc (Tiger, Tungkuang, Tungshin), kính 5mm maøu traø TQ, keå caû caùc phuï kieän vaø chi  phí vaän chuyeån, laép döïng (coù lambri hoäp)</t>
  </si>
  <si>
    <r>
      <t xml:space="preserve"> - Sôû </t>
    </r>
    <r>
      <rPr>
        <sz val="14"/>
        <color indexed="12"/>
        <rFont val="Times New Roman"/>
        <family val="1"/>
      </rPr>
      <t>Tài chính</t>
    </r>
    <r>
      <rPr>
        <sz val="14"/>
        <color indexed="12"/>
        <rFont val="VNI-Times"/>
        <family val="0"/>
      </rPr>
      <t xml:space="preserve"> caùc tænh;</t>
    </r>
  </si>
  <si>
    <r>
      <t xml:space="preserve"> - Phoøng TC-KH caùc huyeän, thò, </t>
    </r>
    <r>
      <rPr>
        <sz val="14"/>
        <color indexed="12"/>
        <rFont val="Times New Roman"/>
        <family val="1"/>
      </rPr>
      <t>thành phố</t>
    </r>
    <r>
      <rPr>
        <sz val="14"/>
        <color indexed="12"/>
        <rFont val="VNI-Times"/>
        <family val="0"/>
      </rPr>
      <t>;</t>
    </r>
  </si>
  <si>
    <r>
      <t xml:space="preserve"> - Phoøng Kinh teá Haï taàng/QLÑT caùc huyeän, thò, </t>
    </r>
    <r>
      <rPr>
        <sz val="14"/>
        <color indexed="12"/>
        <rFont val="Times New Roman"/>
        <family val="1"/>
      </rPr>
      <t xml:space="preserve">thành </t>
    </r>
    <r>
      <rPr>
        <sz val="14"/>
        <color indexed="12"/>
        <rFont val="VNI-Times"/>
        <family val="0"/>
      </rPr>
      <t>phố.</t>
    </r>
  </si>
  <si>
    <t>,</t>
  </si>
  <si>
    <t xml:space="preserve">Gạch xây không nung (Block) 100mm x 190mm x 390mm; Mác 75 </t>
  </si>
  <si>
    <t xml:space="preserve">Gạch xây không nung (Block) 100mm x 190mm x 200mm; Mác 75 </t>
  </si>
  <si>
    <t xml:space="preserve">Gạch xây không nung (Block) 50mm x 100mm x 200mm; Mác 75 </t>
  </si>
  <si>
    <t>Cống Bê tông 0,65 HL93</t>
  </si>
  <si>
    <t>Cống Bê tông vỉa hè:</t>
  </si>
  <si>
    <t>Cống Bê tông HL93</t>
  </si>
  <si>
    <t>Cty CP Gạch khối Tân Kỷ Nguyên, 60 Đặng Dung, P. Tân Định, Q1, Tp. Hồ Chí Minh - Phân phối Cty CPXD B&amp;Q, ĐT: 0673.592 592</t>
  </si>
  <si>
    <t>TCVN 9028-2011</t>
  </si>
  <si>
    <t>- Vữa xây E-Block 25kg/bao</t>
  </si>
  <si>
    <t>- Vữa tô E-Block 25kg/bao</t>
  </si>
  <si>
    <t>- Bê tông nhựa nóng hạt mịn (BTNC 9,5)</t>
  </si>
  <si>
    <t>- Bê tông nhựa nóng hạt trung (BTNC 12,5)</t>
  </si>
  <si>
    <t>- Bê tông nhựa nóng hạt thô (BTNR 19,5)</t>
  </si>
  <si>
    <t>Hộp kính: kính trắng an toàn 6,38 mm -11,5 mm (kính trắng Việt Nhật 5mm)</t>
  </si>
  <si>
    <t>Vách kính, kính trắng Việt Nhật 5mm</t>
  </si>
  <si>
    <t>Cửa sổ 2 cánh mở trượt: kính trắng Việt Nhật 5mm. phụ kiện kim khí (PKKK): khoá bấm-hãng VITA</t>
  </si>
  <si>
    <t>Cửa sổ 2 cánh mở quay lật vào trong (1 cánh mở quay và 1 cánh mở quay-lật): kính trắng Việt Nhật 5mm.phụ kiện kim khí (PKKK): thanh chốt đa điểm, tay nắm, bản lề, chốt liền-hãng GU Unijet</t>
  </si>
  <si>
    <t>Cửa sổ 2 cánh mở quay ra ngoài: kính trắng Việt Nhật 5mm., phụ kiện kim khí (PKKK): thanh chốt đa điểm,  bản lề chữ A, tay nắm, bản lề ép cánh-hãng ROTO, chốt liền-hãng Siegeinia</t>
  </si>
  <si>
    <t>Cửa sổ 1 cánh mở hất ra ngoài: kính trắng Việt Nhật 5mm. Phụ kiện kim khí (PKKK): thanh chốt đa điểm, bản lề chữ A, tay nắm-hãng ROTO, thanh hạn định-hãng GU</t>
  </si>
  <si>
    <t>Cửa sổ 1 cánh mở quay lật vào trong: kính trắng Việt Nhật 5mm. Phụ kiện kim khí (PKKK): thanh chốt đa điểm, tay nắm, bản lề, hãng GU Unijet</t>
  </si>
  <si>
    <t>Cửa đi ban công 1 cánh mở quay vào trong: kính trắng Việt Nhật 5mm, pano thanh. Phụ kiện kim khí (PKKK): thanh chốt đa điểm, hai tay nắm, bản lề, hãng ROTO, ổ khoá hãng Winkhaus, chốt liền Siegeinia Aubi</t>
  </si>
  <si>
    <t>Cửa đi ban công 2 cánh mở quay vào trong: kính trắng Việt Nhật 5mm, pano thanh. . Phụ kiện kim khí (PKKK): thanh chốt đa điểm, tay nắm, bản lề, hãng ROTO, ổ khoá hãng Winkhaus, chốt liền Siegeinia Aubi</t>
  </si>
  <si>
    <t>Cửa đi ban công 2 cánh mở quay ra ngoài: kính trắng Việt Nhật 5mm, pano thanh.. Phụ kiện kim khí (PKKK): thanh chốt đa điểm, tay nắm, bản lề, hãng ROTO, ổ khoá hãng Winkhaus, chốt liền Siegeinia Aubi</t>
  </si>
  <si>
    <t>Cửa đi chính 1 cánh cửa quay ra ngoài: kính trắng Việt Nhật 5mm, pano thanh. Phụ kiện kim khí (PKKK): thanh chốt đa điểm, tay nắm, bản lề-hãng ROTO, ổ khoá hãng Winkhaus</t>
  </si>
  <si>
    <t>Cửa sổ 2 cánh mở trượt: kính trắng Việt Nhật 5mm. Kích thước 1,4m*1,4m, phụ kiện kim khí (PKKK): khoá bấm Eurowindow</t>
  </si>
  <si>
    <t>Cửa sổ 2 cánh mở quay lật vào trong (1 cánh mở quay và 1 cánh mở quay-lật): kính trắng Việt Nhật 5mm. Kích thước 1,4m*1,4m, phụ kiện kim khí (PKKK): thanh chốt đa điểm, tay nắm, bản lề, chốt liền-Eurowindow</t>
  </si>
  <si>
    <t>Cửa sổ 2 cánh mở quay ra ngoài: kính trắng Việt Nhật 5mm. Kích thước 1,4m*1,4m, phụ kiện kim khí (PKKK): thanh chốt đa điểm,  bản lề chữ A, tay nắm, bản lề ép cánh, chốt liền-Eurowindow</t>
  </si>
  <si>
    <t>Cửa sổ 1 cánh mở hất ra ngoài: kính trắng Việt Nhật 5mm. Phụ kiện kim khí (PKKK): thanh chốt đa điểm, bản lề chữ A, tay nắm thanh hạn định-Eurowindow,, kích thước 0,6m*1,4m</t>
  </si>
  <si>
    <t>Cửa sổ 1 cánh mở quay lật vào trong: kính trắng Việt Nhật 5mm. Kích thước 0,6m*1,4m. Phụ kiện kim khí (PKKK): thanh chốt đa điểm, tay nắm, bản lề Eurowindow</t>
  </si>
  <si>
    <t>Cửa đi thông phòng/ban công 1 cánh mở quay vào trong: kính trắng Việt Nhật 5mm, Kích thước 0,9m*2,2m. Phụ kiện kim khí (PKKK): thanh chốt đa điểm, tay nắm, bản lề 3D, ổ khoá Eurowindow</t>
  </si>
  <si>
    <t>Cửa đi thông/ban công 2 cánh mở quay vào trong: kính trắng Việt Nhật 5mm, pano thanh. Kích thước 1,4m*2,2m. Phụ kiện kim khí (PKKK): thanh chốt đa điểm, tay nắm, bản lề 3D, ổ khoá Eurowindow</t>
  </si>
  <si>
    <t>Cửa đi chính 2 cánh mở quay ra ngoài: kính trắng Việt Nhật 5mm . Kích thước 1,4m*2,2m. Phụ kiện kim khí (PKKK): thanh chốt đa điểm, 2 tay nắm, bản lề 3D, ổ khoá Eurowindow</t>
  </si>
  <si>
    <t>Cửa đi 2 cánh mở trượt: kính trắng Việt Nhật 5mm. Phụ kiện kim khí (PKKK): thanh chốt đa điểm, con lăn, hai tay nắm , ổ khoá Eurowindow, kích thước 1,6m*2,2m</t>
  </si>
  <si>
    <t>Cửa đi chính 1 cánh mở quay ra ngoài: kính trắng Việt Nhật 5mm. Phụ kiện kim khí (PKKK): thanh chốt đa điểm , tay nắm, bản lề 3D, ổ khoá Eurowindow, kích thước 0,9m*2,2m</t>
  </si>
  <si>
    <t>Chi nhánh Công ty cổ phần Eurowindow: Số 39 Bis-Mạc Đỉnh Chi-phường Đa Khao-Quận 1- TP.HCM (chưa tính thuế VAT)</t>
  </si>
  <si>
    <t>B. Loại sản phẩm Asiawindow dùng Profile của Eurowindow</t>
  </si>
  <si>
    <t>- Ngói tiểu chống thấm</t>
  </si>
  <si>
    <t>- Ngói âm dương chống thấm</t>
  </si>
  <si>
    <t>- Ngói mũ hài 120 chống thấm</t>
  </si>
  <si>
    <t>- Ngói mũ hài 65 chống thấm</t>
  </si>
  <si>
    <t>- Gạch bê tông nhẹ E-Block (EB-4.0) 60cmx20cmx10cm, 60cmx20cmx20cm, Rnén = 4 Mpa</t>
  </si>
  <si>
    <t>- Gạch bê tông nhẹ E-Block (EB-5.0) 60cmx20cmx10cm, 60cmx20cmx20cm, Rnén = 5 Mpa</t>
  </si>
  <si>
    <t xml:space="preserve">Công ty CP Nhựa Bình Minh, 240 Hậu Giang, P9, Q6, Tp. Hồ Chí Minh - ĐT: (08)39690973 </t>
  </si>
  <si>
    <t>OÁng u.PVC phi 49 PN9 daøy 2.4</t>
  </si>
  <si>
    <t>OÁng u.PVC phi 114 PN9 daøy 4.9</t>
  </si>
  <si>
    <t>OÁng u.PVC phi 168 PN9 daøy 7.3</t>
  </si>
  <si>
    <t>OÁng u.PVC phi 220 PN9 daøy 8.7</t>
  </si>
  <si>
    <t>OÁng u.PVC phi 200 PN10 daøy 9.6</t>
  </si>
  <si>
    <t>OÁng u.PVC phi 110 PN10 daøy 5.3</t>
  </si>
  <si>
    <t>OÁng u.PVC phi 160 PN10 daøy 7.7</t>
  </si>
  <si>
    <t>OÁng HDPE phi 63 PN10 daøy 3.0</t>
  </si>
  <si>
    <t>Ống HDPE phi 75 PN10 daøy 3.6</t>
  </si>
  <si>
    <t>ISO 4427-2:2007</t>
  </si>
  <si>
    <t>Ống HDPE phi 110 PN10 daøy 4.2</t>
  </si>
  <si>
    <t>Ống HDPE phi 160 PN10 daøy 6.2</t>
  </si>
  <si>
    <t>Thiết bị veä sinh:</t>
  </si>
  <si>
    <t xml:space="preserve"> Lavabo American Standard maøu traéng (chöa voøi, chöa xaû)</t>
  </si>
  <si>
    <t xml:space="preserve"> Lavabo American Standard maøu nhaït (chöa voøi, chöa xaû)</t>
  </si>
  <si>
    <r>
      <rPr>
        <sz val="11"/>
        <color indexed="12"/>
        <rFont val="Times New Roman"/>
        <family val="1"/>
      </rPr>
      <t>Thép thanh vằn</t>
    </r>
    <r>
      <rPr>
        <sz val="11"/>
        <color indexed="12"/>
        <rFont val="VNI-Times"/>
        <family val="0"/>
      </rPr>
      <t xml:space="preserve">  D 12   SD 295 
(</t>
    </r>
    <r>
      <rPr>
        <sz val="11"/>
        <color indexed="12"/>
        <rFont val="Times New Roman"/>
        <family val="1"/>
      </rPr>
      <t>dài 11,7m)</t>
    </r>
  </si>
  <si>
    <r>
      <t xml:space="preserve"> </t>
    </r>
    <r>
      <rPr>
        <sz val="11"/>
        <color indexed="12"/>
        <rFont val="Times New Roman"/>
        <family val="1"/>
      </rPr>
      <t xml:space="preserve">Thép thanh vằn </t>
    </r>
    <r>
      <rPr>
        <sz val="11"/>
        <color indexed="12"/>
        <rFont val="VNI-Times"/>
        <family val="0"/>
      </rPr>
      <t xml:space="preserve"> D14 SD 295 
(</t>
    </r>
    <r>
      <rPr>
        <sz val="11"/>
        <color indexed="12"/>
        <rFont val="Times New Roman"/>
        <family val="1"/>
      </rPr>
      <t>dài 11,7m)</t>
    </r>
  </si>
  <si>
    <r>
      <t xml:space="preserve"> </t>
    </r>
    <r>
      <rPr>
        <sz val="11"/>
        <color indexed="12"/>
        <rFont val="Times New Roman"/>
        <family val="1"/>
      </rPr>
      <t>Thép thanh vằn</t>
    </r>
    <r>
      <rPr>
        <sz val="11"/>
        <color indexed="12"/>
        <rFont val="VNI-Times"/>
        <family val="0"/>
      </rPr>
      <t xml:space="preserve">  D16  SD 295
 (</t>
    </r>
    <r>
      <rPr>
        <sz val="11"/>
        <color indexed="12"/>
        <rFont val="Times New Roman"/>
        <family val="1"/>
      </rPr>
      <t>dài 11,7m)</t>
    </r>
  </si>
  <si>
    <r>
      <rPr>
        <sz val="11"/>
        <color indexed="12"/>
        <rFont val="Times New Roman"/>
        <family val="1"/>
      </rPr>
      <t xml:space="preserve">Thép thanh vằn </t>
    </r>
    <r>
      <rPr>
        <sz val="11"/>
        <color indexed="12"/>
        <rFont val="VNI-Times"/>
        <family val="0"/>
      </rPr>
      <t>D18  SD 295
 (</t>
    </r>
    <r>
      <rPr>
        <sz val="11"/>
        <color indexed="12"/>
        <rFont val="Times New Roman"/>
        <family val="1"/>
      </rPr>
      <t>dài 11,7m)</t>
    </r>
  </si>
  <si>
    <r>
      <t xml:space="preserve"> </t>
    </r>
    <r>
      <rPr>
        <sz val="11"/>
        <color indexed="12"/>
        <rFont val="Times New Roman"/>
        <family val="1"/>
      </rPr>
      <t xml:space="preserve">Thép thanh vằn </t>
    </r>
    <r>
      <rPr>
        <sz val="11"/>
        <color indexed="12"/>
        <rFont val="VNI-Times"/>
        <family val="0"/>
      </rPr>
      <t>D20  SD 295 
(</t>
    </r>
    <r>
      <rPr>
        <sz val="11"/>
        <color indexed="12"/>
        <rFont val="Times New Roman"/>
        <family val="1"/>
      </rPr>
      <t>dài 11,7m)</t>
    </r>
  </si>
  <si>
    <r>
      <rPr>
        <sz val="11"/>
        <color indexed="12"/>
        <rFont val="Times New Roman"/>
        <family val="1"/>
      </rPr>
      <t xml:space="preserve">Thép thanh vằn </t>
    </r>
    <r>
      <rPr>
        <sz val="11"/>
        <color indexed="12"/>
        <rFont val="VNI-Times"/>
        <family val="0"/>
      </rPr>
      <t>D22 SD 295
 (</t>
    </r>
    <r>
      <rPr>
        <sz val="11"/>
        <color indexed="12"/>
        <rFont val="Times New Roman"/>
        <family val="1"/>
      </rPr>
      <t>dài 11,7m)</t>
    </r>
  </si>
  <si>
    <r>
      <rPr>
        <sz val="11"/>
        <color indexed="12"/>
        <rFont val="Times New Roman"/>
        <family val="1"/>
      </rPr>
      <t xml:space="preserve">Thép thanh vằn </t>
    </r>
    <r>
      <rPr>
        <sz val="11"/>
        <color indexed="12"/>
        <rFont val="VNI-Times"/>
        <family val="0"/>
      </rPr>
      <t>D25 SD 295
 (</t>
    </r>
    <r>
      <rPr>
        <sz val="11"/>
        <color indexed="12"/>
        <rFont val="Times New Roman"/>
        <family val="1"/>
      </rPr>
      <t>dài 11,7m)</t>
    </r>
  </si>
  <si>
    <t>SƠN TISON:</t>
  </si>
  <si>
    <t>Bột treùt:</t>
  </si>
  <si>
    <t>. Maxcoat ngoaøi (bao 40kg)</t>
  </si>
  <si>
    <t>. Maxcoat trong (bao 40kg)</t>
  </si>
  <si>
    <t>. Bột YOKO trong (bao 40kg)</t>
  </si>
  <si>
    <t>. Bột YOKO ngoaøi (bao 40kg)</t>
  </si>
  <si>
    <t>Sôn nước noäi thaát:</t>
  </si>
  <si>
    <t xml:space="preserve">. Sôn Win &amp; Win thuøng 25kg </t>
  </si>
  <si>
    <t>. Unilic - Interior thuøng 25kg traéng, maøu</t>
  </si>
  <si>
    <t>Sôn nước ngoaïi thaát:</t>
  </si>
  <si>
    <t>. Super Coat thuøng 25kg, traéng, choáng thaám</t>
  </si>
  <si>
    <t>. Super Coat thuøng 25kg, maøu, choáng thaám</t>
  </si>
  <si>
    <t>. Super Coat thuøng 25kg, (maøu 1 chaám ñỏ), choáng thaám</t>
  </si>
  <si>
    <t>. Super Coat (maøu 2 chaám ñỏ) thuøng 25kg, choáng thaám</t>
  </si>
  <si>
    <t>Sôn loùt choáng kieàm:</t>
  </si>
  <si>
    <r>
      <t xml:space="preserve"> Sôn trang trí (</t>
    </r>
    <r>
      <rPr>
        <sz val="11"/>
        <color indexed="10"/>
        <rFont val="VNI-Times"/>
        <family val="0"/>
      </rPr>
      <t>Rough Coat - Stone Paint)</t>
    </r>
  </si>
  <si>
    <t>. Rought Coat, thuøng 25kg traéng, maøu</t>
  </si>
  <si>
    <t>. Stone paint thuøng 25kg traéng, maøu</t>
  </si>
  <si>
    <t>Choáng thaám - keo:</t>
  </si>
  <si>
    <t>SS 10 choáng thaám ngöôïc 5 lít (6,5kg)</t>
  </si>
  <si>
    <t>Sôn daàu:</t>
  </si>
  <si>
    <t>. Sôn daàu Tison boùng, hoäp 3 lít (3,5kg)</t>
  </si>
  <si>
    <t xml:space="preserve">. Sôn choáng ræ maøu ñoû, thuøng 25kg </t>
  </si>
  <si>
    <t>- Cửa đi BUILEX kính suốt 8 ly cường lực</t>
  </si>
  <si>
    <t>Cửa nhựa lõi thép MAIWINDOWS - DNTN MAI CHƯƠNG (chưa VAT)
số 270 Điện Biên Phủ, phường Mỹ Phú, thành phố Cao Lãnh sđt: 0673 858 649</t>
  </si>
  <si>
    <t>- Cửa đi BUILEX chia đố kính  8 ly cường lực</t>
  </si>
  <si>
    <t>- Cửa sổ BUILEX kính suốt 8 ly cường lực</t>
  </si>
  <si>
    <t>- Cửa sổ BUILEX chia đố kính 8 ly cường lực</t>
  </si>
  <si>
    <t>- Cửa đi VEKA kính suốt 8 ly cường lực</t>
  </si>
  <si>
    <t>- Cửa đi VEKA chia đố kính 8 ly cường lực</t>
  </si>
  <si>
    <t>- Cửa sổ VEKA kính suốt 8 ly cường lực</t>
  </si>
  <si>
    <t>- Cửa sổ VEKA chia đố kính 8 ly cường lực</t>
  </si>
  <si>
    <t>Công ty TNHH CN Lama Việt Nam</t>
  </si>
  <si>
    <t>+ Nhóm một màu: L101, L102, L103, L104</t>
  </si>
  <si>
    <t xml:space="preserve">+ Nhóm hai màu L201, L203, L204, và Nhóm màu đặc biệt L105, L226 </t>
  </si>
  <si>
    <t>+ Nhóm màu cao cấp: L505</t>
  </si>
  <si>
    <t>- Ngói nóc</t>
  </si>
  <si>
    <t>- Ngói rìa</t>
  </si>
  <si>
    <t>- Ngói cuối rìa</t>
  </si>
  <si>
    <t>- Ngói ghép 2</t>
  </si>
  <si>
    <t>- Ngói cuối nóc</t>
  </si>
  <si>
    <t>- Ngói cuối mái</t>
  </si>
  <si>
    <t>- Ngói chạc 3</t>
  </si>
  <si>
    <t>- Ngói chạc 4</t>
  </si>
  <si>
    <t>- Ngói chữ T</t>
  </si>
  <si>
    <t>- Ngói lợp thông hơi</t>
  </si>
  <si>
    <t>- Ngói nóc có ống</t>
  </si>
  <si>
    <t>- Ngói lấy sáng</t>
  </si>
  <si>
    <t>- Vữa màu loại 2kg/bịch</t>
  </si>
  <si>
    <t>- Vữa màu loại 5kg/bịch</t>
  </si>
  <si>
    <t>- Sơn chuyên dụng</t>
  </si>
  <si>
    <t>- Vít bắt ngói</t>
  </si>
  <si>
    <t>TCVN 1453: 1987</t>
  </si>
  <si>
    <r>
      <t>m</t>
    </r>
    <r>
      <rPr>
        <vertAlign val="superscript"/>
        <sz val="11"/>
        <color indexed="12"/>
        <rFont val="VNI-Times"/>
        <family val="0"/>
      </rPr>
      <t>3</t>
    </r>
  </si>
  <si>
    <r>
      <t>m</t>
    </r>
    <r>
      <rPr>
        <vertAlign val="superscript"/>
        <sz val="11"/>
        <color indexed="12"/>
        <rFont val="VNI-Times"/>
        <family val="0"/>
      </rPr>
      <t>2</t>
    </r>
  </si>
  <si>
    <r>
      <t>tr.đ/m</t>
    </r>
    <r>
      <rPr>
        <vertAlign val="superscript"/>
        <sz val="11"/>
        <color indexed="12"/>
        <rFont val="VNI-Times"/>
        <family val="0"/>
      </rPr>
      <t>3</t>
    </r>
  </si>
  <si>
    <r>
      <t>m</t>
    </r>
    <r>
      <rPr>
        <vertAlign val="superscript"/>
        <sz val="11"/>
        <color indexed="12"/>
        <rFont val="Times New Roman"/>
        <family val="1"/>
      </rPr>
      <t>2</t>
    </r>
  </si>
  <si>
    <t>* Trần khung chìm LÊ TRẦN ChannelTEK Ultra, tấm Thạch cao tiêu chuẩn 12.5mm:</t>
  </si>
  <si>
    <t>* Trần khung chìm LÊ TRẦN ChannelTEK 2538, tấm Thạch cao tiêu chuẩn 12.5mm:</t>
  </si>
  <si>
    <t>* Trần khung chìm LÊ TRẦN ChannelTEK 2030, tấm Thạch cao tiêu chuẩn 9mm:</t>
  </si>
  <si>
    <t>* Trần khung chìm LÊ TRẦN ChannelTEK Pro, tấm Thạch cao tiêu chuẩn 9mm:</t>
  </si>
  <si>
    <r>
      <t>tr.đ/m</t>
    </r>
    <r>
      <rPr>
        <vertAlign val="superscript"/>
        <sz val="10"/>
        <color indexed="12"/>
        <rFont val="VNI-Times"/>
        <family val="0"/>
      </rPr>
      <t>3</t>
    </r>
  </si>
  <si>
    <r>
      <t>m</t>
    </r>
    <r>
      <rPr>
        <vertAlign val="superscript"/>
        <sz val="11"/>
        <rFont val="VNI-Times"/>
        <family val="0"/>
      </rPr>
      <t>3</t>
    </r>
  </si>
  <si>
    <t>Đại lý AUSTRONG tại Đồng Tháp-Doanh nghiệp Tư nhân Mai Chương (chưa VAT)
số 270 Điện Biên Phủ, phường Mỹ Phú, thành phố Cao Lãnh sđt: 0673 858 649</t>
  </si>
  <si>
    <r>
      <t>- Trần hợp kim Austrong C150 màu trắng dày 0,6mm, làm từ hợp kim nhôm siêu bền, bề mặt sơn tỉnh điện cao cấp Akzo Nobel hệ khung thép dài 1m/m</t>
    </r>
    <r>
      <rPr>
        <vertAlign val="superscript"/>
        <sz val="11"/>
        <color indexed="12"/>
        <rFont val="Times New Roman"/>
        <family val="1"/>
      </rPr>
      <t xml:space="preserve">2  </t>
    </r>
    <r>
      <rPr>
        <sz val="11"/>
        <color indexed="12"/>
        <rFont val="Times New Roman"/>
        <family val="1"/>
      </rPr>
      <t>và nhân công lắp đặt hoàn thiện tại công trình</t>
    </r>
  </si>
  <si>
    <r>
      <t>- Trần hợp kim Austrong C300 màu trắng dày 0,6mm, làm từ hợp kim nhôm siêu bền, bề mặt sơn tỉnh điện cao cấp Akzo Nobel hệ khung thép dài 1,2m/m</t>
    </r>
    <r>
      <rPr>
        <vertAlign val="superscript"/>
        <sz val="11"/>
        <color indexed="12"/>
        <rFont val="Times New Roman"/>
        <family val="1"/>
      </rPr>
      <t xml:space="preserve">2  </t>
    </r>
    <r>
      <rPr>
        <sz val="11"/>
        <color indexed="12"/>
        <rFont val="Times New Roman"/>
        <family val="1"/>
      </rPr>
      <t>và nhân công lắp đặt hoàn thiện tại công trình</t>
    </r>
  </si>
  <si>
    <t>- Gạch bông 20x20 dày 2cm,loại 1</t>
  </si>
  <si>
    <t>- Gạch khía 20x20 dày 2cm,loại 2</t>
  </si>
  <si>
    <r>
      <t>- Ngói 22 R  chống thấm 22 viên/m</t>
    </r>
    <r>
      <rPr>
        <vertAlign val="superscript"/>
        <sz val="11"/>
        <color indexed="12"/>
        <rFont val="Times New Roman"/>
        <family val="1"/>
      </rPr>
      <t>2</t>
    </r>
  </si>
  <si>
    <t>Các loại cửa gỗ, cửa sắt, cửa kính khung nhôm:</t>
  </si>
  <si>
    <t>Tôn lạnh Hoa sen, mạ HK nhôm kẽm 9 sóng vuông, khổ 1,07m (đúng qui cách)</t>
  </si>
  <si>
    <t xml:space="preserve">Tôn mạ kẽm 09 sóng vuông khổ 1,07m (đúng qui cách) 
</t>
  </si>
  <si>
    <t xml:space="preserve"> Boùng troøn 75W-220V Ñieän Quang</t>
  </si>
  <si>
    <r>
      <t>Caùp 1 mm</t>
    </r>
    <r>
      <rPr>
        <vertAlign val="superscript"/>
        <sz val="11"/>
        <color indexed="12"/>
        <rFont val="VNI-Times"/>
        <family val="0"/>
      </rPr>
      <t>2</t>
    </r>
    <r>
      <rPr>
        <sz val="11"/>
        <color indexed="12"/>
        <rFont val="VNI-Times"/>
        <family val="0"/>
      </rPr>
      <t xml:space="preserve">  Cadivi</t>
    </r>
  </si>
  <si>
    <r>
      <t>Caùp 1,5 mm</t>
    </r>
    <r>
      <rPr>
        <vertAlign val="superscript"/>
        <sz val="11"/>
        <color indexed="12"/>
        <rFont val="VNI-Times"/>
        <family val="0"/>
      </rPr>
      <t>2</t>
    </r>
    <r>
      <rPr>
        <sz val="11"/>
        <color indexed="12"/>
        <rFont val="VNI-Times"/>
        <family val="0"/>
      </rPr>
      <t xml:space="preserve">  Cadivi</t>
    </r>
  </si>
  <si>
    <r>
      <t>Caùp 2 mm</t>
    </r>
    <r>
      <rPr>
        <vertAlign val="superscript"/>
        <sz val="11"/>
        <color indexed="12"/>
        <rFont val="VNI-Times"/>
        <family val="0"/>
      </rPr>
      <t>2</t>
    </r>
    <r>
      <rPr>
        <sz val="11"/>
        <color indexed="12"/>
        <rFont val="VNI-Times"/>
        <family val="0"/>
      </rPr>
      <t xml:space="preserve">  Cadivi</t>
    </r>
  </si>
  <si>
    <r>
      <t>Caùp 2,5 mm</t>
    </r>
    <r>
      <rPr>
        <vertAlign val="superscript"/>
        <sz val="11"/>
        <color indexed="12"/>
        <rFont val="VNI-Times"/>
        <family val="0"/>
      </rPr>
      <t>2</t>
    </r>
    <r>
      <rPr>
        <sz val="11"/>
        <color indexed="12"/>
        <rFont val="VNI-Times"/>
        <family val="0"/>
      </rPr>
      <t xml:space="preserve">  Cadivi</t>
    </r>
  </si>
  <si>
    <r>
      <t>Caùp 3,5 mm</t>
    </r>
    <r>
      <rPr>
        <vertAlign val="superscript"/>
        <sz val="11"/>
        <color indexed="12"/>
        <rFont val="VNI-Times"/>
        <family val="0"/>
      </rPr>
      <t>2</t>
    </r>
    <r>
      <rPr>
        <sz val="11"/>
        <color indexed="12"/>
        <rFont val="VNI-Times"/>
        <family val="0"/>
      </rPr>
      <t xml:space="preserve">  Cadivi</t>
    </r>
  </si>
  <si>
    <r>
      <t>Caùp 4 mm</t>
    </r>
    <r>
      <rPr>
        <vertAlign val="superscript"/>
        <sz val="11"/>
        <color indexed="12"/>
        <rFont val="VNI-Times"/>
        <family val="0"/>
      </rPr>
      <t>2</t>
    </r>
    <r>
      <rPr>
        <sz val="11"/>
        <color indexed="12"/>
        <rFont val="VNI-Times"/>
        <family val="0"/>
      </rPr>
      <t xml:space="preserve">  Cadivi</t>
    </r>
  </si>
  <si>
    <r>
      <t>Caùp 5,5 mm</t>
    </r>
    <r>
      <rPr>
        <vertAlign val="superscript"/>
        <sz val="11"/>
        <color indexed="12"/>
        <rFont val="VNI-Times"/>
        <family val="0"/>
      </rPr>
      <t>2</t>
    </r>
    <r>
      <rPr>
        <sz val="11"/>
        <color indexed="12"/>
        <rFont val="VNI-Times"/>
        <family val="0"/>
      </rPr>
      <t xml:space="preserve">  Cadivi</t>
    </r>
  </si>
  <si>
    <r>
      <t>Caùp 6 mm</t>
    </r>
    <r>
      <rPr>
        <vertAlign val="superscript"/>
        <sz val="11"/>
        <color indexed="12"/>
        <rFont val="VNI-Times"/>
        <family val="0"/>
      </rPr>
      <t>2</t>
    </r>
    <r>
      <rPr>
        <sz val="11"/>
        <color indexed="12"/>
        <rFont val="VNI-Times"/>
        <family val="0"/>
      </rPr>
      <t xml:space="preserve">  Cadivi</t>
    </r>
  </si>
  <si>
    <t>* Trần khung nổi LÊ TRẦN CeilTEK Ultra, tấm Thạch cao tiêu chuẩn 605x605x9mm:</t>
  </si>
  <si>
    <t>* Trần khung nổi LÊ TRẦN CeilTEK Pro, tấm Thạch cao tiêu chuẩn 605x605x9mm:</t>
  </si>
  <si>
    <t>Tôn lạnh mạ màu, 9 sóng vuông khổ 1,07 m ( đúng qui cách)</t>
  </si>
  <si>
    <t xml:space="preserve">Cát bê tông (khu vực mỏ Thường Phước) </t>
  </si>
  <si>
    <t>Tôn lạnh Zacs AZ70 mạ nhôm kẽm khổ 1,07 m</t>
  </si>
  <si>
    <t>Tôn lạnh màu P-Zacs VN mạ nhôm kẽm và mạ màu, khổ 1,07 m</t>
  </si>
  <si>
    <t>Công ty TNHH MTV TM Đồng Tâm</t>
  </si>
  <si>
    <t>- Gạch Porcelain, gạch bóng kiếng 60x60cm màu xám kem, ghi..</t>
  </si>
  <si>
    <t>- Gạch Porcelain, gạch phủ men 60x60cm màu xám kem, ghi..</t>
  </si>
  <si>
    <t>- Gạch ceramic 40x40cm, màu xám, kem, nhạt, socola</t>
  </si>
  <si>
    <t>- Gạch ceramic 30x60cm, màu xám, kem, trắng,..,vân đá, mây</t>
  </si>
  <si>
    <t>- Gạch ceramic 30x45cm, màu xám, kem, trắng,..,vân đá, mây</t>
  </si>
  <si>
    <t>- Gạch ceramic 30x30cm, màu xám, kem, trắng,..,vân đá, mây</t>
  </si>
  <si>
    <t>- Gạch ceramic 25x40cm, màu xám, kem, trắng,..,vân đá</t>
  </si>
  <si>
    <t>- Gạch ceramic 25x25cm, màu xám, kem, trắng,..,vân đá</t>
  </si>
  <si>
    <t>TCVN 7745:2007</t>
  </si>
  <si>
    <r>
      <t>- Ngói chính 10 viên/m</t>
    </r>
    <r>
      <rPr>
        <vertAlign val="superscript"/>
        <sz val="10"/>
        <color indexed="12"/>
        <rFont val="Times New Roman"/>
        <family val="1"/>
      </rPr>
      <t>2</t>
    </r>
    <r>
      <rPr>
        <sz val="10"/>
        <color indexed="12"/>
        <rFont val="Times New Roman"/>
        <family val="1"/>
      </rPr>
      <t>, khoảng 4,1 kg/viên</t>
    </r>
  </si>
  <si>
    <t>Thành phố 
Sa Đéc</t>
  </si>
  <si>
    <r>
      <t>- Thi công bơm bê tông tươi từ móng đến sàn 3 với khối lượng bơm ≤ 20 m</t>
    </r>
    <r>
      <rPr>
        <vertAlign val="superscript"/>
        <sz val="11"/>
        <rFont val="Times New Roman"/>
        <family val="1"/>
      </rPr>
      <t>3</t>
    </r>
  </si>
  <si>
    <r>
      <t>- Thi công bơm bê tông tươi từ móng đến sàn 3 với khối lượng bơm &gt; 20 m</t>
    </r>
    <r>
      <rPr>
        <vertAlign val="superscript"/>
        <sz val="11"/>
        <rFont val="Times New Roman"/>
        <family val="1"/>
      </rPr>
      <t>3</t>
    </r>
  </si>
  <si>
    <r>
      <t>- Thi công bơm bê tông tươi vách ,cột với khối lượng bơm ≤ 20 m</t>
    </r>
    <r>
      <rPr>
        <vertAlign val="superscript"/>
        <sz val="11"/>
        <rFont val="Times New Roman"/>
        <family val="1"/>
      </rPr>
      <t>3</t>
    </r>
  </si>
  <si>
    <r>
      <t>- Thi công bơm bê tông tươi vách ,cột với khối lượng bơm &gt; 20 m</t>
    </r>
    <r>
      <rPr>
        <vertAlign val="superscript"/>
        <sz val="11"/>
        <rFont val="Times New Roman"/>
        <family val="1"/>
      </rPr>
      <t>3</t>
    </r>
  </si>
  <si>
    <r>
      <t>- Ngói 10v/m</t>
    </r>
    <r>
      <rPr>
        <vertAlign val="superscript"/>
        <sz val="11"/>
        <color indexed="12"/>
        <rFont val="Times New Roman"/>
        <family val="1"/>
      </rPr>
      <t xml:space="preserve">2 </t>
    </r>
    <r>
      <rPr>
        <sz val="11"/>
        <color indexed="12"/>
        <rFont val="Times New Roman"/>
        <family val="1"/>
      </rPr>
      <t>chống thấm</t>
    </r>
  </si>
  <si>
    <r>
      <t>- Ngói 20v/m</t>
    </r>
    <r>
      <rPr>
        <vertAlign val="superscript"/>
        <sz val="11"/>
        <color indexed="12"/>
        <rFont val="Times New Roman"/>
        <family val="1"/>
      </rPr>
      <t xml:space="preserve">2 </t>
    </r>
    <r>
      <rPr>
        <sz val="11"/>
        <color indexed="12"/>
        <rFont val="Times New Roman"/>
        <family val="1"/>
      </rPr>
      <t>chống thấm</t>
    </r>
  </si>
  <si>
    <r>
      <t>* Công ty cổ phần công nghiệp Vĩnh Tường, địa chỉ: Lô C23a, khu công nghiệp Hiệp Phước, huyện Nhà Bè, tp HCM</t>
    </r>
    <r>
      <rPr>
        <b/>
        <sz val="12"/>
        <color indexed="10"/>
        <rFont val="Times New Roman"/>
        <family val="1"/>
      </rPr>
      <t xml:space="preserve"> 08.3781.8552 
chưa bao gồm VAT và chưa tính chi phí nhân công lắp đặt</t>
    </r>
  </si>
  <si>
    <t>A</t>
  </si>
  <si>
    <t>Hệ Trần Nổi</t>
  </si>
  <si>
    <t>Trần nổi BORAL, kích thước 605 mm x 605 mm:
- Khung trần nổi BORAL Firelock TEE
- Tấm thạch cao trang trí Plankton dày 9 mm</t>
  </si>
  <si>
    <t>Trần nổi BORAL, kích thước 605mm x 605 mm:
- Khung trần nổi USG BORAL Donn DXII
- Tấm thạch cao phủ PVC Casper dày 9 mm</t>
  </si>
  <si>
    <t>B</t>
  </si>
  <si>
    <t>Hệ Trần Chìm - Thanh C Đồng Dạng</t>
  </si>
  <si>
    <t>Trần chìm tiêu chuẩn BORAL, khung SupraCEIL:
- Khung BORAL SupraCEIL mạ nhôm kẽm dày 0.50mm
- Tấm thạch cao tiêu chuẩn BORAL dày 9mm</t>
  </si>
  <si>
    <t>Trần chìm tiêu chuẩn BORAL, khung ProCEIL:
- Khung BORAL ProCEIL mạ nhôm kẽm dày 0.43 mm
- Tấm thạch cao tiêu chuẩn BORAL dày 9mm</t>
  </si>
  <si>
    <t>Trần chìm BORAL, khung XtraCEIL:
- Khung BORAL XtraCEIL mạ nhôm kẽm dày 0.35mm
- Tấm thạch cao tiêu chuẩn BORAL dày 9mm</t>
  </si>
  <si>
    <t>Trần chìm tiêu chuẩn BORAL, khung PT CEIL:
- Khung BORAL PT CEIL mạ kẽm dày 0.32 mm
- Tấm thạch cao tiêu chuẩn BORAL dày 9mm</t>
  </si>
  <si>
    <t>C</t>
  </si>
  <si>
    <t>Hệ Trần Chìm - Thanh Xương Cá</t>
  </si>
  <si>
    <t>Trần chìm BORAL, khung SupraFLEX
- Thanh chính BORAL SupraFLEX dày 0.80 mm
- Thanh phụ BORAL SupraCEIL  dày 0.5 mm
- Tấm thạch cao tiêu chuẩn BORAL dày 9mm</t>
  </si>
  <si>
    <t xml:space="preserve">
ASTM 1396-04
BS EN 520:2004
ASTM C635
JIS G3302
&amp;AS1397</t>
  </si>
  <si>
    <t>Trần chìm BORAL, khung ProFLEX
- Thanh chính BORAL ProFLEX dày 0.80 mm
- Thanh phụ BORAL ProCEIL  dày 0.43 mm
- Tấm thạch cao tiêu chuẩn BORAL dày 9mm</t>
  </si>
  <si>
    <t>Trần chìm BORAL, khung XtraFLEX
- Thanh chính BORAL XtraFLEX dày 0.60 mm
- Thanh phụ BORAL XtraCEIL dày 0.35 mm
- Tấm thạch cao tiêu chuẩn BORAL dày 9mm</t>
  </si>
  <si>
    <t>D</t>
  </si>
  <si>
    <t>Vách Ngăn</t>
  </si>
  <si>
    <t>Vách thạch cao BORAL, khung SupraWall 76/78
- Thanh vách BORAL SupraWall 76/78 dày 0.5 mm       
- Tấm thạch cao tiêu chuẩn BORAL dày 12.5 mm</t>
  </si>
  <si>
    <t>Vách thạch cao BORAL, khung SupraWall 76/78
- Thanh vách BORAL SupraWall 76/78 dày 0.5 mm       
- Tấm thạch cao chống cháy BORAL dày 12.5 mm</t>
  </si>
  <si>
    <t>E</t>
  </si>
  <si>
    <t>Tấm Thạch Cao Tiêu Chuẩn, Kỹ Thuật và Trang Trí</t>
  </si>
  <si>
    <t>Tấm Thạch cao tiêu chuẩn TE (1220x2440x9mm)</t>
  </si>
  <si>
    <t>ASTM 1396-04
BS EN 520:2004
ASTM C635
JIS G3302
&amp;AS1397</t>
  </si>
  <si>
    <t>Tấm Thạch cao tiêu chuẩn SE (1210x2420x9mm)</t>
  </si>
  <si>
    <t>Tấm Thạch cao tiêu chuẩn TE (1220x2440x12.5mm)</t>
  </si>
  <si>
    <t>Tấm Thạch cao chống ẩm TE (1220x2440x9mm)</t>
  </si>
  <si>
    <t>Tấm Thạch cao chống ẩm SE (1210x2420x9mm)</t>
  </si>
  <si>
    <t>Tấm Thạch cao chống ẩm TE (1220x2440x12.5mm)</t>
  </si>
  <si>
    <t>Tấm Thạch cao chống cháy TE (1220x2440x12.5mm)</t>
  </si>
  <si>
    <t>Tấm Thạch cao chống cháy TE (1220x2440x15mm)</t>
  </si>
  <si>
    <t>Tấm Thạch cao trang trí_Diamond (1210x605x9mm)</t>
  </si>
  <si>
    <t>Tấm Thạch cao trang trí_Plankton (1210x605x9mm)</t>
  </si>
  <si>
    <t>Công ty TNHH USG Boral Gypsum Việt Nam.  Địa chỉ: Lô B3a, Nguyễn Văn Tạo, KCN Hiệp Phước, Nhà Bè, TP. Hồ Chí Minh (chưa bao gồm phí lắp đặt)</t>
  </si>
  <si>
    <t>Cty TNHH MTV Xây lắp &amp; VLXD Đồng Tháp, TP Cao Lãnh 
(áp dụng từ ngày 15/05/2015) tại nơi khai thác</t>
  </si>
  <si>
    <t>Cty TNHH MTV Xây lắp &amp; VLXD Đồng Tháp
 (cát vàng nhuyễn) tại khu vực 2 - Thường Phước</t>
  </si>
  <si>
    <r>
      <t xml:space="preserve">Caùt vaøng xaây döïng taïi nôi khai thaùc coù phí moâi tröôøng (keøm theo phuï luïc ñòa ñieåm khai thaùc): </t>
    </r>
    <r>
      <rPr>
        <b/>
        <sz val="11"/>
        <color indexed="10"/>
        <rFont val="Times New Roman"/>
        <family val="1"/>
      </rPr>
      <t>(áp dụng từ ngày 15/05/2015)</t>
    </r>
  </si>
  <si>
    <r>
      <t xml:space="preserve">Ñaù 1 x 2  </t>
    </r>
    <r>
      <rPr>
        <sz val="11"/>
        <color indexed="12"/>
        <rFont val="Times New Roman"/>
        <family val="1"/>
      </rPr>
      <t>Thạnh Phú - Đồng Nai</t>
    </r>
    <r>
      <rPr>
        <sz val="11"/>
        <color indexed="12"/>
        <rFont val="VNI-Times"/>
        <family val="0"/>
      </rPr>
      <t xml:space="preserve"> (cöûa haøng Trần Quốc Toản)</t>
    </r>
  </si>
  <si>
    <t>Đá 1 x 2 Tân cang - Biên Hòa  - Đồng Nai</t>
  </si>
  <si>
    <t>Đá 4 x 6 Biên Hòa  - Đồng Nai</t>
  </si>
  <si>
    <t>Đá 4 x6 Tân cang - Biên Hòa  - Đồng Nai</t>
  </si>
  <si>
    <t>Gạch block bê tông khí chưng áp: Kích thước 600x200x75 mm; 600x200x100 mm; 600x200x150 mm; 600x200x200 mm; 600x200x250 mm cấp B4,  Rnén =  5 Mpa</t>
  </si>
  <si>
    <t>Keo xây tô chuyên dụng 50kg/bao</t>
  </si>
  <si>
    <t>-Trần chìm Vĩnh Tường OMEGA tấm thạch cao tiêu chuẩn Gyproc 9mm 2 lớp
Thanh chính VTV-OMEGA 200 (20,5x30x3660X0,5) @900mm, 
Thanh phụ VTC-OMEGA 204 (37x23x3660x0,44) @406mm, 
Thanh viền tường VTC 20/22 (20x21x3600) ty dây 4mm , phụ kiện</t>
  </si>
  <si>
    <t>-Trần chìm phẳng Vĩnh Tường SERRA tấm thạch cao tiêu chuẩn Gyproc 9mm 2 lớp
Thanh chính VTV-SERRA BV1 (25,5x39x3660) @900mm
Thanh phụ VTC-SERRA FM19 (19x50x4000) @406mm
Thanh viền tường VTC 20/22 (20x21x3600) ty ren 10mm, phụ kiện</t>
  </si>
  <si>
    <t>-Trần chìm phẳng Vĩnh Tường BASI tấm thạch cao tiêu chuẩn Gyproc 12,7 mm 1 lớp
Thanh chính VTV-BASI 3050 (27x23x3660) @1000mm
Thanh phụ VTC-ALPHA4000 (14x35x4000) @406mm 
Thanh viền tường VTC 20/22 (20x21x3600) ty ren 6mm (@900mm), phụ kiện</t>
  </si>
  <si>
    <t>-Trần chìm phẳng Vĩnh Tường BASI tấm thạch cao tiêu chuẩn Gyproc 9 mm 1 lớp 
Thanh chính VTV-BASI 3050 (27x23x3660) @1000mm 
Thanh phụ VTC-ALPHA4000 (14x35x4000) @406mm 
Thanh viền tường VTC 20/22 (20x21x3600) ty ren 6mm (@900mm), phụ kiện</t>
  </si>
  <si>
    <t>-Trần chìm phẳng Vĩnh Tường ALPHA tấm thạch cao tiêu chuẩn Gyproc 9 mm 
Thanh chính VTV-ALPHA4000 (14x35x4000) @1000mm
 Thanh phụ VTC-ALPHA4000 (14x35x4000) @406mm
 Thanh viền tường VTC 20/22 (20x21x3600) ty dây 4mm, phụ kiện</t>
  </si>
  <si>
    <t>-Trần chìm phẳng Vĩnh Tường TIKA tấm thạch cao tiêu chuẩn Gyproc 9 mm 1 lớp
Thanh chính VTV-TIKA4000 (14x35x4000) @800mm 
Thanh phụ VTC-TIKA4000 (14x35x4000) @406mm
 Thanh viền tường VTC 20/22 (20x21x4000) ty dây 4mm, phụ kiện</t>
  </si>
  <si>
    <t>-Trần nổi khung Vĩnh Tường - TOPLINE  tấm trần nhôm Skymetal 600x600x0,6 mm 
Thanh chính VT-TopLine 3660 (24x38x3660) @1220mm 
Thanh phụ VTC-TopLine  1220 (24x32x1200/1200) @610mm 
Thanh phụ VT-TopLine  610 (24x28x610) @1220mm 
Thanh viền tường VTC 20/22 (20x21x3600) ty phi 4mm, phụ kiện</t>
  </si>
  <si>
    <t>-Trần nổi khung Vĩnh Tường - TOPLINE  610 x 610, tấm thạch cao trang trí Vĩnh Tường 
 (tấm thạch cao tiêu chuẩn Gyproc 9mm phủ PVC) 
Thanh chính VT-TopLine 3660 (24x38x3660) @1220mm 
Thanh phụ VTC-TopLine  1220 (24x32x1200/1200) @610mm 
Thanh phụ VT-TopLine  610 (24x28x610) @1220mm 
Thanh viền tường VTC 20/22 (20x21x3600) ty dây 4mm, phụ kiện</t>
  </si>
  <si>
    <t>- Trần nổi khung Vĩnh Tường - FINELINE  610 x 610 tấm thạch cao trang trí Vĩnh Tường 
(tấm thạch cao tiêu chuẩn Gyproc 9mm phủ PVC)
 Thanh chính VT-FINELINE 3660 (24x38x3660) @1220mm 
Thanh phụ VT-FINELINE  1220 (24x32x1200/1200) @610mm 
Thanh phụ VT-FINELINE 610 (24x28x610) @1220mm 
Thanh viền tường VT 20/22 (20x21x3600) ty dây 4mm, phụ kiện</t>
  </si>
  <si>
    <t>-Trần nổi khung Vĩnh Tường - TOPLINE 610 x 610, tấm Duraflex trang trí Vĩnh Tường
 (tấm Duraflex dày 3,5mm in hoa văn nổi) 
Thanh chính VT-TopLine 3660 (24x38x3660) @1220mm 
Thanh phụ VT-TopLine  1220 (24x32x1220) @610mm 
Thanh phụ VT-TopLine  610 (24x28x610) @1220mm
Thanh viền tường VTC 20/21 (20x21x3600) ty dây 4mm, phụ kiện</t>
  </si>
  <si>
    <t>-Trần nổi khung Vĩnh Tường - SMARTLINE 610 x 610,  tấm thạch cao trang trí Vĩnh Tường 
(tấm thạch cao tiêu chuẩn Gyproc 9mm phủ PVC) 
Thanh chính VT-SmartLine 3660 (24x32x3600/3660) @1220mm 
Thanh phụ VTC-SmartLine 1220 (24x32x1200/1200) @610mm 
Thanh viền tường VTC 20/22 (20x21x3600) ty dây 4mm, phụ kiện</t>
  </si>
  <si>
    <t>- Khung vách ngăn chống cháy 60 phút Vĩnh Tường V- WALL VTV 51/52,
 (tấm thạch cao tiêu chuẩn Gyproc chống cháy 15,8mm mỗi mặt 01 lớp) 
Thanh chính VTV Wall C51 (35x51x3000) dày 0,5 mm@406mm 
Thanh phụ VTV Wall U52 (32x52x2700) @2700, có phụ kiện kèm theo</t>
  </si>
  <si>
    <t>- Khung vách ngăn  Vĩnh Tường V- WALL VTV 75/76, 
(tấm thạch cao tiêu chuẩn Gyproc 12,7mm mỗi mặt 01 lớp) 
Thanh chính VTV Wall C75 (35x75x3000) dày 0,52 mm@406mm 
Thanh phụ VTV Wall U76 (32x52x2700) @2700, có phụ kiện kèm theo</t>
  </si>
  <si>
    <t>- Bột trét SPEC sơn gai loại 20kg</t>
  </si>
  <si>
    <t>Công ty TNHH OFIC VIỆT NAM
 (địa chỉ: Số 38 Hoa Lan, phường 2, quận Phú Nhuận, thành phố Hồ Chí Minh)</t>
  </si>
  <si>
    <t>tấm</t>
  </si>
  <si>
    <t>Cây</t>
  </si>
  <si>
    <t>TCVN 5819:1994</t>
  </si>
  <si>
    <t>Tấm lợp sinh thái Onduline 
(Quy cách dài 2.000 mm, rộng 950 mm, dầy 3 mm, chiều cao sóng 40 mm, 10 sóng)</t>
  </si>
  <si>
    <t>Ngói siêu nhẹ Onduvilla 
(Quy cách dài 1.060 mm, rộng 400 mm, dầy 3 mm, chiều cao sóng 38 mm, 06 sóng)</t>
  </si>
  <si>
    <t>Tấm úp nóc Onduline 
(Quy cách dài 1.000 mm, rộng 500 mm, dầy 3 mm)</t>
  </si>
  <si>
    <t>Tấm diềm mái
(Quy cách dài 1.100 mm, rộng 400 mm, dầy 3 mm)</t>
  </si>
  <si>
    <t>Diềm Onduvilla
(Quy cách dài 1.040 mm x cánh rộng 105 mm x cánh 114 mm)</t>
  </si>
  <si>
    <t>Tấm chụp đầu hồi (ngói bò) Onduvilla
(Quy cách dài 1.060 mm x rộng 194 mm)</t>
  </si>
  <si>
    <t>Úp nóc Onduvilla
(Quy cách dài 1.060  mm x rộng 194 mm)</t>
  </si>
  <si>
    <t>Đinh chuyên dụng
(Quy cách đầu nhựa cứng, rãnh chéo, chìm, 4,2 x 68# 2S-Red Horse)</t>
  </si>
  <si>
    <t xml:space="preserve">      Căn cứ Nghị định số 32/2015/NĐ-CP ngày 25/03/2015 của Chính phủ về quản lý chi phí đầu tư xây dựng; </t>
  </si>
  <si>
    <t>- Bột trét tường trong nhà Spring INT</t>
  </si>
  <si>
    <t>- Bột trét tường ngoài trời SPRING EXT</t>
  </si>
  <si>
    <t>- Bột trét tường trong nhà và ngoài trời BOSS EXT và INT</t>
  </si>
  <si>
    <t xml:space="preserve">- Sơn nước trong nhà SPRING </t>
  </si>
  <si>
    <t>- Sơn nước trong nhà BOSS MATT FINISH</t>
  </si>
  <si>
    <t>- Sơn nước trong nhà bóng ngọc trai BOSS SATIN</t>
  </si>
  <si>
    <t>- Sơn trong nhà lau chùi dễ dàng BOSS CLEAN MAX</t>
  </si>
  <si>
    <t>- Sơn nước ngoài trời SPRING màu thường</t>
  </si>
  <si>
    <t xml:space="preserve">- Sơn ngoại thất chống thấm bóng mờ BOSS FUTURE </t>
  </si>
  <si>
    <t>- Sơn ngoại thất bóng nhẹ BOSS SHELL SHINE_MT</t>
  </si>
  <si>
    <t>- Sơn ngoại thất cao cấp bóng BOSS SUPPER SHEEN</t>
  </si>
  <si>
    <t xml:space="preserve">- Sơn lót chống kiềm ngoại thất BOSS EXT ALKALI </t>
  </si>
  <si>
    <t>- Sơn lót chống kiềm ngoại thất SPRING EXT ALKALI</t>
  </si>
  <si>
    <t>- Sơn lót chống kiềm nội thất BOSS INT ALKALI</t>
  </si>
  <si>
    <t>- Hợp chất chống thấm pha xi măng BOSS STOP ONE</t>
  </si>
  <si>
    <t xml:space="preserve"> - Choáng thaám saøn toilet, saøn saân thöôïng, töôøng ñöùng, seâno, beå chöùa nöôùc, hoà bôi, taàng haàm 
( maõ CT-11A) </t>
  </si>
  <si>
    <t>Huyện Cao Lãnh</t>
  </si>
  <si>
    <t>OÁng coáng beâtoâng ly taâm phi 1500
 (H30-HK 80)</t>
  </si>
  <si>
    <t>OÁng coáng beâtoâng ly taâm phi 1000
 (H30-HK 80)</t>
  </si>
  <si>
    <t>OÁng coáng beâtoâng ly taâm phi 800
(H30-HK 80)</t>
  </si>
  <si>
    <r>
      <t xml:space="preserve">Ñaù 1 x 2 </t>
    </r>
    <r>
      <rPr>
        <sz val="11"/>
        <color indexed="12"/>
        <rFont val="VNI-Times"/>
        <family val="0"/>
      </rPr>
      <t xml:space="preserve">Bieân Hoaø - Ñoàng Nai (cöûa haøng </t>
    </r>
    <r>
      <rPr>
        <sz val="11"/>
        <color indexed="12"/>
        <rFont val="Times New Roman"/>
        <family val="1"/>
      </rPr>
      <t>Trần Quốc Toản)</t>
    </r>
  </si>
  <si>
    <t>Đá 1 x 2 Biên Hòa  - Đồng Nai</t>
  </si>
  <si>
    <t>Đá 0 x 4 Biên Hòa  - Đồng Nai</t>
  </si>
  <si>
    <t xml:space="preserve"> Maùng ñeøn 0,6 m đơn coù chuïp mica Điện Quang</t>
  </si>
  <si>
    <t xml:space="preserve"> Maùng ñeøn 1,2m  ñoâi coù chuïp mica Điện Quang</t>
  </si>
  <si>
    <t xml:space="preserve"> Maùng ñeøn 1,2 m ñôn coù chuïp mica Điện Quang</t>
  </si>
  <si>
    <t>- Gạch Porcelain, gạch bóng kiếng 60x60cm màu xám kem, ghi</t>
  </si>
  <si>
    <t>- Gạch Porcelain, gạch phủ men 60x60cm màu xám kem, ghi</t>
  </si>
  <si>
    <t xml:space="preserve"> Traéng 3 mm Vieät-Nhaät
 (thöïc teá daøy 2,9mm)</t>
  </si>
  <si>
    <t xml:space="preserve"> Traéng 5 mm Vieät-Nhaät 
(thöïc teá daøy 4,8mm)</t>
  </si>
  <si>
    <t xml:space="preserve"> Traø, xanh 4 mm Vieät-Nhaät
 (thöïc teá daøy 3,9mm)</t>
  </si>
  <si>
    <t xml:space="preserve"> Khung boâng saét 
(theùp oáng vuoâng 14)</t>
  </si>
  <si>
    <t xml:space="preserve"> Khung boâng saét 
 (saét deït 18 x 3,2 mm)</t>
  </si>
  <si>
    <t>QCVN 16:2014/BXD</t>
  </si>
  <si>
    <t>SƠN CHỐNG THẤM NERO CT11A (NEW) - Màu trắng (20Kg)</t>
  </si>
  <si>
    <t>Sơn SPEC-Công ty TNHH MTV THIÊN PHÚC (địa chỉ: số 107 A đường Trần Hưng Đạo,
 phường 1, thành phố Cao Lãnh, tỉnh Đồng Tháp-điện thoại: 0676 285 286)</t>
  </si>
  <si>
    <t>cây</t>
  </si>
  <si>
    <t>Thép tráng kẽm C 45x100x2mm (cây 6m)</t>
  </si>
  <si>
    <t>Thép tráng kẽm C 45x100x2,5mm (cây 6m)</t>
  </si>
  <si>
    <t>Xà gồ C mạ kẽm Hoa Sen</t>
  </si>
  <si>
    <t>C 80x45x2mm (2,8kg/m)</t>
  </si>
  <si>
    <t>C 100x45x2mm (3,1kg/m)</t>
  </si>
  <si>
    <t>C 150x45x2mm (3,95kg/m)</t>
  </si>
  <si>
    <t>C 125x45x2mm (3,5kg/m)</t>
  </si>
  <si>
    <t>Thép mạ kẽm Hoa Sen</t>
  </si>
  <si>
    <t>JIS G3312</t>
  </si>
  <si>
    <t xml:space="preserve"> Theùp hộp 30 x 30  daøy  1,35ly</t>
  </si>
  <si>
    <t xml:space="preserve"> Theùp hộp 40 x 40  daøy 1,35ly</t>
  </si>
  <si>
    <t>Thép hộp mạ kẽm 20x20x1,4mm</t>
  </si>
  <si>
    <t>Thép hộp mạ kẽm 30x30x2mm</t>
  </si>
  <si>
    <t>Thép hộp mạ kẽm 40x40x1,4mm</t>
  </si>
  <si>
    <t>Thép hộp mạ kẽm 40x40x2mm</t>
  </si>
  <si>
    <t>Thép hộp mạ kẽm 30x60x2mmm</t>
  </si>
  <si>
    <t>Thép hộp mạ kẽm 40x80x2mmm</t>
  </si>
  <si>
    <t>Thép hộp mạ kẽm 50x100x2mmm</t>
  </si>
  <si>
    <r>
      <t xml:space="preserve"> OÁng saét traùng keõm (traùng keõm 2 maët): </t>
    </r>
    <r>
      <rPr>
        <b/>
        <sz val="11"/>
        <color indexed="10"/>
        <rFont val="Times New Roman"/>
        <family val="1"/>
      </rPr>
      <t>cây 6m</t>
    </r>
  </si>
  <si>
    <t xml:space="preserve"> Phi 27 mm daøy 2mm </t>
  </si>
  <si>
    <t xml:space="preserve"> Phi 34 mm daøy 2mm </t>
  </si>
  <si>
    <t xml:space="preserve"> Phi 42 mm daøy 2mm</t>
  </si>
  <si>
    <t xml:space="preserve"> Phi 49 mm daøy 2mm</t>
  </si>
  <si>
    <t xml:space="preserve"> Phi 60 mm  daøy 2,9mm</t>
  </si>
  <si>
    <t xml:space="preserve"> Phi 114 mm daày 3,2mm</t>
  </si>
  <si>
    <r>
      <t>Tấm lợp Gấu Trắng dày 0,47 mm-mạ nhôm kẽm 150g/m</t>
    </r>
    <r>
      <rPr>
        <vertAlign val="superscript"/>
        <sz val="11"/>
        <color indexed="12"/>
        <rFont val="Times New Roman"/>
        <family val="1"/>
      </rPr>
      <t>2</t>
    </r>
    <r>
      <rPr>
        <sz val="11"/>
        <color indexed="12"/>
        <rFont val="Times New Roman"/>
        <family val="1"/>
      </rPr>
      <t>, Zincalume AZ150, 
khổ 1000mm (bảo hành 20 năm)</t>
    </r>
  </si>
  <si>
    <r>
      <t>m</t>
    </r>
    <r>
      <rPr>
        <vertAlign val="superscript"/>
        <sz val="11"/>
        <color indexed="12"/>
        <rFont val="VNI-Times"/>
        <family val="0"/>
      </rPr>
      <t>2</t>
    </r>
  </si>
  <si>
    <r>
      <t>Tấm lợp Gấu Trắng dày 0,44 mm-mạ nhôm kẽm 150g/m</t>
    </r>
    <r>
      <rPr>
        <vertAlign val="superscript"/>
        <sz val="11"/>
        <color indexed="12"/>
        <rFont val="Times New Roman"/>
        <family val="1"/>
      </rPr>
      <t>2</t>
    </r>
    <r>
      <rPr>
        <sz val="11"/>
        <color indexed="12"/>
        <rFont val="Times New Roman"/>
        <family val="1"/>
      </rPr>
      <t>, Zincalume AZ150,
 khổ 1000mm (bảo hành 20 năm)</t>
    </r>
  </si>
  <si>
    <r>
      <t>Tấm lợp Gấu Trắng dày 0,40 mm-mạ nhôm kẽm 150g/m</t>
    </r>
    <r>
      <rPr>
        <vertAlign val="superscript"/>
        <sz val="11"/>
        <color indexed="12"/>
        <rFont val="Times New Roman"/>
        <family val="1"/>
      </rPr>
      <t>2</t>
    </r>
    <r>
      <rPr>
        <sz val="11"/>
        <color indexed="12"/>
        <rFont val="Times New Roman"/>
        <family val="1"/>
      </rPr>
      <t>, Zincalume AZ150, 
khổ 1000mm (bảo hành 20 năm)</t>
    </r>
  </si>
  <si>
    <t>Cát vàng hạt to theo báo cáo giá VLXD của các huyện, thị xã, thành phố</t>
  </si>
  <si>
    <t>BỘT TRÉT TƯỜNG NERO N8 (NEW) nội thất (bao 40kg)</t>
  </si>
  <si>
    <t>BỘT TRÉT TƯỜNG NERO N9 (NEW) ngoại thất (bao 40kg)</t>
  </si>
  <si>
    <t>BỘT TRÉT TƯỜNG NERO PLUS INT (NEW) nội thất (bao 40kg)</t>
  </si>
  <si>
    <t>BỘT TRÉT TƯỜNG NERO PLUS EXT (NEW) ngoại thất (bao 40kg)</t>
  </si>
  <si>
    <t>BỘT TRÉT TƯỜNG SIÊU CAO CẤP NERO SUPER SHIELD (NEW) (Nội &amp; ngoại thất) (bao 40kg)</t>
  </si>
  <si>
    <t>- Sơn Nội thất Extra (thùng 18 lít trọng lượng 22kg)</t>
  </si>
  <si>
    <t>- Sơn Nội thất  Lau chùi (thùng 18 lít trọng lượng 20kg)</t>
  </si>
  <si>
    <t xml:space="preserve">- Sơn Nội thất bán bóng (thùng 18 lít trọng lượng 19kg) </t>
  </si>
  <si>
    <t xml:space="preserve">- Sơn Nội thất  bóng (thùng 18 lít trọng lượng 18kg) </t>
  </si>
  <si>
    <t>- Sơn ngoại thất (thùng 18 lít trọng lượng 20kg)</t>
  </si>
  <si>
    <t>- Sơn ngoại thất Extra (thùng 18 lít trọng lượng 20kg)</t>
  </si>
  <si>
    <t xml:space="preserve">- Sơn ngoại thất bán bóng (thùng 18 lít trọng lượng 19kg) </t>
  </si>
  <si>
    <t xml:space="preserve">- Sơn ngoại thất  bóng (thùng 18 lít trọng lượng 18kg) </t>
  </si>
  <si>
    <t>- Sơn lót kháng kiềm (thùng 18 lít trọng lượng 20kg)</t>
  </si>
  <si>
    <t>- Sơn lót kháng kiềm Extra (thùng 18 lít trọng lượng 20kg)</t>
  </si>
  <si>
    <t>- Bột trét ngoài trời (bao 40kg)</t>
  </si>
  <si>
    <t>- Bột trét trong nhà (bao 40kg)</t>
  </si>
  <si>
    <t>- Bột trét ngoài trời siêu mịn Extra (bao 40kg)</t>
  </si>
  <si>
    <t>- Bột trét trong nhà siêu mịn Extra (bao 40kg)</t>
  </si>
  <si>
    <t xml:space="preserve"> PCB 40 Haø Tieân 2 (1 con laân)  (bao 50kg)</t>
  </si>
  <si>
    <t xml:space="preserve"> PCB 40 Holcim Ña duïng   (bao 50kg)</t>
  </si>
  <si>
    <t xml:space="preserve"> PCB 40 Hạ Long(bao 50kg)</t>
  </si>
  <si>
    <t>Xi măng xây tô Vicem Hà Tiên 1 (bao 50kg)
(tại trạm nghiền Phú Hữu, Quận 9, Thành phố Hồ Chí Minh)</t>
  </si>
  <si>
    <t>Xi măng LAVICA PCB 40(bao 50kg)</t>
  </si>
  <si>
    <r>
      <t xml:space="preserve"> Theùp hộp 14 x 14  daøy  1.07ly</t>
    </r>
    <r>
      <rPr>
        <sz val="11"/>
        <color indexed="12"/>
        <rFont val="Times New Roman"/>
        <family val="1"/>
      </rPr>
      <t xml:space="preserve"> </t>
    </r>
  </si>
  <si>
    <t xml:space="preserve"> Theùp hộp 20 x 20  daøy 1,17ly </t>
  </si>
  <si>
    <t xml:space="preserve"> Theùp hộp 25 x 25 daøy  1,07ly </t>
  </si>
  <si>
    <t xml:space="preserve">  </t>
  </si>
  <si>
    <t xml:space="preserve">Cty TNHH Sông Hậu, Lai Vung </t>
  </si>
  <si>
    <t>Cty TNHH Sông Hậu, huyện Lai Vung
 (anh Hải 0912 549 030)</t>
  </si>
  <si>
    <t xml:space="preserve"> PCB 40 Hà tiên 2 (một con lân)
(bao 50kg)</t>
  </si>
  <si>
    <t xml:space="preserve"> PCB 40 Holcim đa dụng
(bao 50kg)</t>
  </si>
  <si>
    <t>Trắng Mã Lai  40kg/bao</t>
  </si>
  <si>
    <t>Giá bán cát tại các của hàng kinh doanh VLXD Rạch Dầu - H. Cao Lãnh, Xẻo Vạt - Sa Đéc  của Cty TNHH MTV Xây lắp &amp; VLXD Đồng Tháp (áp dụng từ ngày 12/11/2015 theo Bảng Giá số 102/TBG-KD-CTY của Công ty TNHH MTV xây lắp và VLXD Đồng Tháp)</t>
  </si>
  <si>
    <t>SƠN LÓT MODENA SEALER (NEW) ngoại thất - Màu trắng (18 Lít) (thùng 20,9 kg)</t>
  </si>
  <si>
    <t>SƠN LÓT NERO SEALER PLUS (NEW) - Màu trắng (18 Lít) (thùng 21,2kg)</t>
  </si>
  <si>
    <t>SƠN LÓT NERO SUPER PRIMER SHIELD (NEW) - Màu trắng - 18 Lít - Chống ố, chống kiềm và chống thấm gốc nước (thùng 21,4kg)</t>
  </si>
  <si>
    <t>SƠN NERO SUPER WHITE (NEW) - Màu trắng (17 Lít) (thùng 23,8 kg)</t>
  </si>
  <si>
    <t>SƠN NERO N8 NỘI THẤT (NEW) nội thất - 52 Màu (thùng 26.1 Kg)</t>
  </si>
  <si>
    <t>SƠN NERO PLUS NỘI THẤT (NEW) nội thất - 50 Màu (18 Lít) (thùng 24.5 kg)</t>
  </si>
  <si>
    <t>SƠN NERO SUPER STAR (NEW) nội thất - 36 Màu (05 Lít) (thùng 6,1 kg)</t>
  </si>
  <si>
    <t>SƠN NERO N9 NGOẠI THẤT (NEW)  - Màu thường (18 Lít) (thùng 24,8 kg)</t>
  </si>
  <si>
    <t>SƠN NERO PLUS NGOẠI THẤT (NEW) - Màu thường (18 Lít) (thùng 22,5 kg)</t>
  </si>
  <si>
    <t>SƠN NERO SUPER SHIELD (NEW) - 56 màu (05 Lit) (thùng 6,3 kg)</t>
  </si>
  <si>
    <t>Sơn dầu Nero trắng bóng - 18 Lít (thùng 19,4 kg)</t>
  </si>
  <si>
    <t>Sơn dầu Nero màu bạc (thùng 17,1 kg)</t>
  </si>
  <si>
    <t>Sơn dầu Nero chống rỉ chu (thùng 25,4 kg)</t>
  </si>
  <si>
    <t>Sơn dầu Nero chống rỉ xám (thùng 25,2 kg)</t>
  </si>
  <si>
    <t>- Bột trét SPEC FILLER INT-EXTERIOR (trong và ngoài) loại 40 kg</t>
  </si>
  <si>
    <t>- Sơn lót SPEC ALKALI LOCK (Sơn chống kiềm ngoài) loại 18 lít (thùng 26kg)</t>
  </si>
  <si>
    <t>- Sơn lót SPEC ALKALI PRIMER FOR IN (Sơn chống kiềm trong) loại 18 lít (thùng 26kg)</t>
  </si>
  <si>
    <t>- Sơn lót SPEC DAMP SEALER (Sơn chống thấm ngược) loại 4,375 lít (thùng 5,5kg)</t>
  </si>
  <si>
    <t>- Sơn lót SPEC SUPER FIXX (Hợp chất pha xi măng, siêu chống thấm tường, sàn...) loại 18 lít
 (thùng 22kg)</t>
  </si>
  <si>
    <t>- Sơn trong SPEC FAST INTERIOR (Sơn nội-láng mờ) loại 18 lít (thùng 27kg)</t>
  </si>
  <si>
    <t>- Sơn trong SPEC EASY WASH (Sơn nội-dễ lau trùi) loại 18 lít (thùng 25kg)</t>
  </si>
  <si>
    <t>- Sơn ngoài SPEC CEILING COAT (Sơn trắng lăn trần) loại 18 lít (thùng 27kg)</t>
  </si>
  <si>
    <t>- Sơn ngoài SPEC FAST EXTERIOR-màu thường (Sơn ngoại-láng mờ) loại 18 lít (thùng 26kg)</t>
  </si>
  <si>
    <t>- Sơn ngoài SPEC FAST EXTERIOR-màu đặc biệt loại 18 lít (thùng 26kg)</t>
  </si>
  <si>
    <t>- Sơn ngoài SPEC ALL EXTERIOR-màu thường (Sơn ngoại-bóng mờ) loại 18 lít (thùng 24kg)</t>
  </si>
  <si>
    <t>- Sơn ngoài SPEC ALL EXTERIOR-màu đặc biệt loại 18 lít (thùng 24kg)</t>
  </si>
  <si>
    <t>- Sơn ngoài SPEC SATIN-màu đặc biệt loại 18 lít (thùng 23kg)</t>
  </si>
  <si>
    <t>- Sơn ngoài SPEC SATIN KOTE-màu thường (Sơn ngoại-bóng sáng) loại 18 lít (thùng 23kg)</t>
  </si>
  <si>
    <r>
      <t>- Beâtoâng töôi M200,</t>
    </r>
    <r>
      <rPr>
        <sz val="11"/>
        <color indexed="12"/>
        <rFont val="Times New Roman"/>
        <family val="1"/>
      </rPr>
      <t xml:space="preserve"> độ</t>
    </r>
    <r>
      <rPr>
        <sz val="11"/>
        <color indexed="12"/>
        <rFont val="VNI-Times"/>
        <family val="0"/>
      </rPr>
      <t xml:space="preserve"> sụt (10±2) cm</t>
    </r>
  </si>
  <si>
    <r>
      <t>- Beâtoâng töôi M250,</t>
    </r>
    <r>
      <rPr>
        <sz val="11"/>
        <color indexed="12"/>
        <rFont val="Times New Roman"/>
        <family val="1"/>
      </rPr>
      <t xml:space="preserve"> độ</t>
    </r>
    <r>
      <rPr>
        <sz val="11"/>
        <color indexed="12"/>
        <rFont val="VNI-Times"/>
        <family val="0"/>
      </rPr>
      <t xml:space="preserve"> sụt (10±2) cm</t>
    </r>
  </si>
  <si>
    <r>
      <t>- Beâtoâng töôi M300,</t>
    </r>
    <r>
      <rPr>
        <sz val="11"/>
        <color indexed="12"/>
        <rFont val="Times New Roman"/>
        <family val="1"/>
      </rPr>
      <t xml:space="preserve"> độ</t>
    </r>
    <r>
      <rPr>
        <sz val="11"/>
        <color indexed="12"/>
        <rFont val="VNI-Times"/>
        <family val="0"/>
      </rPr>
      <t xml:space="preserve"> sụt (10±2) cm </t>
    </r>
  </si>
  <si>
    <t>á</t>
  </si>
  <si>
    <t>Sơn JOTON - CN Công ty CP L.Q JOTON tại Cần Thơ (địa chỉ: KV Thạnh Mỹ, P. Thường Thạnh, Q. Cái Răng, Tp. Cần Thơ-điện thoại: 07103.765.108 - 07103.527.096)</t>
  </si>
  <si>
    <t>- Sơn  nước nội thất AROMA (thùng 18 lít trọng lượng 24,3kg)</t>
  </si>
  <si>
    <t>- Sơn  nước nội thất NEW FA (thùng 18 lít trọng lượng 24,3kg)</t>
  </si>
  <si>
    <t>- Sơn  nước nội thất ACCORD (thùng 18 lít trọng lượng 24,3kg)</t>
  </si>
  <si>
    <t>- Sơn  nước ngoại thất AROMA (thùng 18 lít trọng lượng 21,6kg)</t>
  </si>
  <si>
    <t>- Sơn  nước ngoại thất JONY (thùng 18 lít trọng lượng 21,6kg)</t>
  </si>
  <si>
    <t>- Sơn lót ngoại thất PROS NEW (thùng 18 lít trọng lượng 23,4kg)</t>
  </si>
  <si>
    <t>- Sơn lót nội thất PROSIN NEW (thùng 18 lít trọng lượng 23,4kg)</t>
  </si>
  <si>
    <t>- Sơn  nước ngoại thất ATOM (thùng 18 lít trọng lượng 23,4kg)</t>
  </si>
  <si>
    <t>- Bột trét tường ngoại thất JOTON (bao 40kg)</t>
  </si>
  <si>
    <t>- Bột trét tường nội thất JOTON (bao 40kg)</t>
  </si>
  <si>
    <t>Cty TNHH MTV Xây lắp &amp; VLXD Đồng Tháp, TP Cao Lãnh (áp dụng từ ngày 01/01/2016) tại cửa hàng VLXD  Trần Quốc Toản</t>
  </si>
  <si>
    <r>
      <t xml:space="preserve">Caùt vaøng: Giaù baùn taïi cöûa haøng kinh doanh VLXD của Cty TNHH MTV XL &amp; VLXD Đồng Thaùp </t>
    </r>
    <r>
      <rPr>
        <b/>
        <sz val="11"/>
        <color indexed="10"/>
        <rFont val="Times New Roman"/>
        <family val="1"/>
      </rPr>
      <t>(áp dụng từ ngày 01/01/2016 theo Bảng Giá số 01/TBG-KD-CTY của Công ty TNHH MTV xây lắp và VLXD Đồng Tháp)</t>
    </r>
    <r>
      <rPr>
        <b/>
        <sz val="11"/>
        <color indexed="10"/>
        <rFont val="VNI-Times"/>
        <family val="0"/>
      </rPr>
      <t xml:space="preserve">
</t>
    </r>
  </si>
  <si>
    <t>*Đá các loại: Giá bán tại các của hàng kinh doanh VLXD Rạch Dầu - H. Cao Lãnh, Xẻo Vạt - Sa Đéc của Cty TNHH MTV Xây lắp &amp; VLXD Đồng Tháp (áp dụng từ ngày 01/01/2016 theo Bảng Giá số 01/TBG-KD-CTY của Công ty TNHH MTV xây lắp và VLXD Đồng Tháp)</t>
  </si>
  <si>
    <t>-Boät treùt töôøng trong nhaø MT City</t>
  </si>
  <si>
    <t>-Mastic trong nhaø MT Deûo</t>
  </si>
  <si>
    <t>-Sơn lót kháng kiềm trong nhà K-109</t>
  </si>
  <si>
    <r>
      <t xml:space="preserve">-Sôn </t>
    </r>
    <r>
      <rPr>
        <sz val="11"/>
        <color indexed="12"/>
        <rFont val="Times New Roman"/>
        <family val="1"/>
      </rPr>
      <t>nước trong nhà</t>
    </r>
    <r>
      <rPr>
        <sz val="11"/>
        <color indexed="12"/>
        <rFont val="VNI-Times"/>
        <family val="0"/>
      </rPr>
      <t xml:space="preserve">  K-771-trắng</t>
    </r>
  </si>
  <si>
    <r>
      <t xml:space="preserve">-Sôn </t>
    </r>
    <r>
      <rPr>
        <sz val="11"/>
        <color indexed="12"/>
        <rFont val="Times New Roman"/>
        <family val="1"/>
      </rPr>
      <t>nước trong nhà</t>
    </r>
    <r>
      <rPr>
        <sz val="11"/>
        <color indexed="12"/>
        <rFont val="VNI-Times"/>
        <family val="0"/>
      </rPr>
      <t xml:space="preserve">  K-260-trắng</t>
    </r>
  </si>
  <si>
    <r>
      <t xml:space="preserve">-Sôn </t>
    </r>
    <r>
      <rPr>
        <sz val="11"/>
        <color indexed="12"/>
        <rFont val="Times New Roman"/>
        <family val="1"/>
      </rPr>
      <t>nước trong nhà</t>
    </r>
    <r>
      <rPr>
        <sz val="11"/>
        <color indexed="12"/>
        <rFont val="VNI-Times"/>
        <family val="0"/>
      </rPr>
      <t xml:space="preserve">  K-5500-</t>
    </r>
    <r>
      <rPr>
        <sz val="11"/>
        <color indexed="12"/>
        <rFont val="Times New Roman"/>
        <family val="1"/>
      </rPr>
      <t>bán bóng</t>
    </r>
    <r>
      <rPr>
        <sz val="11"/>
        <color indexed="12"/>
        <rFont val="VNI-Times"/>
        <family val="0"/>
      </rPr>
      <t xml:space="preserve"> -trắng</t>
    </r>
  </si>
  <si>
    <r>
      <t xml:space="preserve"> - Boät treùt töôøng cao cấp ngoaøi</t>
    </r>
    <r>
      <rPr>
        <sz val="11"/>
        <color indexed="12"/>
        <rFont val="Times New Roman"/>
        <family val="1"/>
      </rPr>
      <t xml:space="preserve"> nhà </t>
    </r>
    <r>
      <rPr>
        <sz val="11"/>
        <color indexed="12"/>
        <rFont val="VNI-Times"/>
        <family val="0"/>
      </rPr>
      <t>City</t>
    </r>
  </si>
  <si>
    <t>- Sơn nước ngoài trời K-261-trắng</t>
  </si>
  <si>
    <t>- Sơn nước ngoài trời K-265-trắng</t>
  </si>
  <si>
    <r>
      <t xml:space="preserve"> - Sôn</t>
    </r>
    <r>
      <rPr>
        <sz val="11"/>
        <color indexed="12"/>
        <rFont val="Times New Roman"/>
        <family val="1"/>
      </rPr>
      <t xml:space="preserve"> lót ngoài trời kháng </t>
    </r>
    <r>
      <rPr>
        <sz val="11"/>
        <color indexed="12"/>
        <rFont val="VNI-Times"/>
        <family val="0"/>
      </rPr>
      <t>kiềm</t>
    </r>
    <r>
      <rPr>
        <sz val="11"/>
        <color indexed="12"/>
        <rFont val="Times New Roman"/>
        <family val="1"/>
      </rPr>
      <t xml:space="preserve"> </t>
    </r>
    <r>
      <rPr>
        <sz val="11"/>
        <color indexed="12"/>
        <rFont val="VNI-Times"/>
        <family val="0"/>
      </rPr>
      <t>K-209</t>
    </r>
  </si>
  <si>
    <r>
      <t xml:space="preserve"> - Sôn</t>
    </r>
    <r>
      <rPr>
        <sz val="11"/>
        <color indexed="12"/>
        <rFont val="Times New Roman"/>
        <family val="1"/>
      </rPr>
      <t xml:space="preserve"> ngoài trời </t>
    </r>
    <r>
      <rPr>
        <sz val="11"/>
        <color indexed="12"/>
        <rFont val="VNI-Times"/>
        <family val="0"/>
      </rPr>
      <t>K-5510-</t>
    </r>
    <r>
      <rPr>
        <sz val="11"/>
        <color indexed="12"/>
        <rFont val="Times New Roman"/>
        <family val="1"/>
      </rPr>
      <t>Bán bóng</t>
    </r>
    <r>
      <rPr>
        <sz val="11"/>
        <color indexed="12"/>
        <rFont val="VNI-Times"/>
        <family val="0"/>
      </rPr>
      <t>-trắng</t>
    </r>
  </si>
  <si>
    <r>
      <t xml:space="preserve"> - Sôn</t>
    </r>
    <r>
      <rPr>
        <sz val="11"/>
        <color indexed="12"/>
        <rFont val="Times New Roman"/>
        <family val="1"/>
      </rPr>
      <t xml:space="preserve"> chống thấm ngoài trời </t>
    </r>
    <r>
      <rPr>
        <sz val="11"/>
        <color indexed="12"/>
        <rFont val="VNI-Times"/>
        <family val="0"/>
      </rPr>
      <t>CT04 -</t>
    </r>
    <r>
      <rPr>
        <sz val="11"/>
        <color indexed="12"/>
        <rFont val="Times New Roman"/>
        <family val="1"/>
      </rPr>
      <t>Bán bóng</t>
    </r>
    <r>
      <rPr>
        <sz val="11"/>
        <color indexed="12"/>
        <rFont val="VNI-Times"/>
        <family val="0"/>
      </rPr>
      <t>-trắng</t>
    </r>
  </si>
  <si>
    <t>- Sơn men Epoxy KL - 5 tường</t>
  </si>
  <si>
    <r>
      <t>- Sơn men Epoxy KL - 5</t>
    </r>
    <r>
      <rPr>
        <sz val="11"/>
        <color indexed="12"/>
        <rFont val="Times New Roman"/>
        <family val="1"/>
      </rPr>
      <t xml:space="preserve"> sàn kháng khuẩn</t>
    </r>
  </si>
  <si>
    <r>
      <t>- Sơn men Epoxy KL - 5</t>
    </r>
    <r>
      <rPr>
        <sz val="11"/>
        <color indexed="12"/>
        <rFont val="Times New Roman"/>
        <family val="1"/>
      </rPr>
      <t xml:space="preserve"> thực phầm</t>
    </r>
  </si>
  <si>
    <r>
      <t>Sơn phủ</t>
    </r>
    <r>
      <rPr>
        <b/>
        <sz val="11"/>
        <color indexed="10"/>
        <rFont val="Times New Roman"/>
        <family val="1"/>
      </rPr>
      <t xml:space="preserve"> sàn:</t>
    </r>
  </si>
  <si>
    <r>
      <t xml:space="preserve">Sơn dầu </t>
    </r>
    <r>
      <rPr>
        <b/>
        <sz val="11"/>
        <color indexed="10"/>
        <rFont val="Times New Roman"/>
        <family val="1"/>
      </rPr>
      <t xml:space="preserve">chống rỉ sét cho sắt thép </t>
    </r>
  </si>
  <si>
    <t>Sơn dầu trên bề mặt sắt và gỗ các màu</t>
  </si>
  <si>
    <t>- Sơn dầu Somic màu chuẩn theo bảng màu</t>
  </si>
  <si>
    <t>- Sơn dầu Somic chống rỉ sét màu đỏ chu</t>
  </si>
  <si>
    <t>- Sơn dầu Somic chống rỉ sét màu xám</t>
  </si>
  <si>
    <t xml:space="preserve">- Sơn dầu Somic màu đặt biệt 111, F11, 000, 444, 332, 333 </t>
  </si>
  <si>
    <t>- Sơn dầu Somic màu nhũ vàng 999</t>
  </si>
  <si>
    <t>Sơn lót trên bề mặt có mạ kẽm</t>
  </si>
  <si>
    <t>- Sơn Somic lót 2K trên bề mặt có mạ kẽm, màu trắng, màu xám</t>
  </si>
  <si>
    <t>- Sơn Somic lót EPOXY trên bề mặt có mạ kẽm, màu trắng, màu xám</t>
  </si>
  <si>
    <t>Sơn phủ trên lớp lót trên bề mặt có mạ kẽm</t>
  </si>
  <si>
    <t>- Sơn Somic phủ 2K và EPOXY màu chuẩn trên bảng màu</t>
  </si>
  <si>
    <t>- Sơn Somic phủ 2K và EPOXY màu đặt biệt</t>
  </si>
  <si>
    <t>Sơn phủ 2K đa dụng các màu khong cần sơn lót trên bề mặt có mạ kẽm và inox</t>
  </si>
  <si>
    <t>- Sơn phủ 2K inox và thép mạ kẽm không cần sơn lót màu chuẩn</t>
  </si>
  <si>
    <t>Sơn dầu EPOXY, Sơn cho tàu biển và cơ khí</t>
  </si>
  <si>
    <t>- Sơn phủ Epoxy, sơn cho tàu biển và cơ khí màu chuẩn</t>
  </si>
  <si>
    <t>- Sơn phủ Epoxy, sơn cho tàu biển và cơ khí màu đặt biệt</t>
  </si>
  <si>
    <t>- Dung môi pha Sơn</t>
  </si>
  <si>
    <t>- Sơn tầy, sơn củ</t>
  </si>
  <si>
    <t xml:space="preserve">   SỞ TÀI CHÍNH - SỞ XÂY DỰNG                                               Độc lập - Tự do - Hạnh phúc</t>
  </si>
  <si>
    <t xml:space="preserve">         UBND TÆNH ÑOÀNG THAÙP                                COÄNG HOAØ XAÕ HOÄI CHUÛ NGHÓA VIEÄT NAM</t>
  </si>
  <si>
    <r>
      <t xml:space="preserve">COÂNG TY COÅ PHAÀN  ÑÒA OÁC AN GIANG; </t>
    </r>
    <r>
      <rPr>
        <b/>
        <sz val="11"/>
        <color indexed="10"/>
        <rFont val="Times New Roman"/>
        <family val="1"/>
      </rPr>
      <t>Nhà máy Cấu kiện bê tông An Giang,</t>
    </r>
    <r>
      <rPr>
        <b/>
        <sz val="11"/>
        <color indexed="10"/>
        <rFont val="VNI-Centur"/>
        <family val="0"/>
      </rPr>
      <t xml:space="preserve"> 
Ñ.chæ: Vónh Höng  - Vónh Thaïnh Trung – Chaâu Phuù- An Giang; Ñieän thoaïi: 076.3686788   - Fax: 076.3689 698</t>
    </r>
  </si>
  <si>
    <t xml:space="preserve"> Traéng INDO 40kg/bao</t>
  </si>
  <si>
    <t>- Bê tông tươi M200, đá 1x2 Thạnh Phú - Đồng Nai, độ sụt (10±2) cm, R28</t>
  </si>
  <si>
    <t>- Bê tông tươi M250, đá 1x2 Thạnh Phú - Đồng Nai, độ sụt (10±2) cm, R28</t>
  </si>
  <si>
    <t>- Bê tông tươi M300, đá 1x2 Thạnh Phú - Đồng Nai, độ sụt (10±2) cm, R28</t>
  </si>
  <si>
    <t>- Bê tông tươi M200, đá 1x2 Tân Cang - Biên Hoà, độ sụt (10±2) cm, R28</t>
  </si>
  <si>
    <t>- Bê tông tươi M250, đá 1x2 Tân Cang - Biên Hoà, độ sụt (10±2) cm, R28</t>
  </si>
  <si>
    <t>- Bê tông tươi M300, đá 1x2 Tân Cang - Biên Hoà, độ sụt (10±2) cm, R28</t>
  </si>
  <si>
    <t>- Bê tông tươi M350, đá 1x2 Tân Cang - Biên Hoà, độ sụt (10±2) cm, R28</t>
  </si>
  <si>
    <t>- Bê tông tươi M200, đá 1x2 Tân Đông Hiệp, độ sụt (10±2) cm, R28</t>
  </si>
  <si>
    <t>- Bê tông tươi M250, đá 1x2 Tân Đông Hiệp, độ sụt (10±2) cm, R28</t>
  </si>
  <si>
    <t>- Bê tông tươi M300, đá 1x2 Tân Đông Hiệp, độ sụt (10±2) cm, R28</t>
  </si>
  <si>
    <t>- Bê tông tươi M350, đá 1x2 Tân Đông Hiệp, độ sụt (10±2) cm, R28</t>
  </si>
  <si>
    <r>
      <t xml:space="preserve"> Ñaù, </t>
    </r>
    <r>
      <rPr>
        <b/>
        <sz val="11"/>
        <color indexed="60"/>
        <rFont val="Times New Roman"/>
        <family val="1"/>
      </rPr>
      <t>bê tông thương phẩm</t>
    </r>
    <r>
      <rPr>
        <b/>
        <sz val="11"/>
        <color indexed="60"/>
        <rFont val="VNI-Times"/>
        <family val="0"/>
      </rPr>
      <t xml:space="preserve"> caùc loaïi:</t>
    </r>
  </si>
  <si>
    <t>Cọc BTCT 25x25cmx800N, M250 đá 1x2 (Thạnh phú- Đồng Nai)</t>
  </si>
  <si>
    <t>Cọc BTCT 25x25cmx800B2, M250 đá 1x2 (Thạnh phú- Đồng Nai)</t>
  </si>
  <si>
    <t>Cọc BTCT 30x30cmx800N, M300 đá 1x2 (Thạnh phú- Đồng Nai)</t>
  </si>
  <si>
    <t>Ống cống  phi 300 (loại L= 4m) vỉa hè</t>
  </si>
  <si>
    <t>Ống cống  phi 400 (loại L= 4m) vỉa hè</t>
  </si>
  <si>
    <t>Ống cống  phi 500 (loại L= 4m) vỉa hè</t>
  </si>
  <si>
    <t>Ống cống  phi 600 (loại L= 4m) vỉa hè</t>
  </si>
  <si>
    <t>Ống cống  phi 800 (loại L= 4m) vỉa hè</t>
  </si>
  <si>
    <t>Ống cống  phi 1.000 (loại L= 4m) vỉa hè</t>
  </si>
  <si>
    <t>Ống cống  phi 300 (loại L= 4m) H10-X60</t>
  </si>
  <si>
    <t>Ống cống  phi 400 (loại L= 4m) H10-X60</t>
  </si>
  <si>
    <t>Ống cống  phi 500 (loại L= 4m) H10-X60</t>
  </si>
  <si>
    <t>Ống cống  phi 600 (loại L= 4m) H10-X60</t>
  </si>
  <si>
    <t>Ống cống  phi 800 (loại L= 4m) H10-X60</t>
  </si>
  <si>
    <t>Ống cống  phi 1.000 (loại L= 4m) H10-X60</t>
  </si>
  <si>
    <t>Ống cống phi 300 (loại L= 4m) H30-XB 80</t>
  </si>
  <si>
    <t>Ống cống phi 400 (loại L= 4m) H30-XB 80</t>
  </si>
  <si>
    <t>Ống cống phi 500 (loại L= 4m) H30-XB 80</t>
  </si>
  <si>
    <t>Ống cống phi 600 (loại L= 4m) H30-XB 80</t>
  </si>
  <si>
    <t>Ống cống phi 800 (loại L= 4m) H30-XB 80</t>
  </si>
  <si>
    <t>Ống cống phi 1.000 (loại L= 4m) H30-XB 80</t>
  </si>
  <si>
    <t>CÔNG TY TNHH THÉP SEAH VIỆT NAM (địa chỉ: Số 7 đường 3A-KCN Biên Hòa II-tỉnh Đồng Nai, sđt: 093 800 1413 ) giá đã có VAT và giao hàng tại Đồng Tháp</t>
  </si>
  <si>
    <t>- Ống thép đen (tròn, vuông, hộp) độ dày 1.0 đến 1.5 mm. Đường kính từ DN 10 đến DN 100</t>
  </si>
  <si>
    <t>- Ống thép đen (tròn, vuông, hộp) độ dày 2.0 đến 5.4 mm. Đường kính từ DN 10 đến DN 100</t>
  </si>
  <si>
    <t>- Ống thép đen (tròn, vuông, hộp) độ dày 1.6 đến 1.9 mm. Đường kính từ DN 10 đến DN 100</t>
  </si>
  <si>
    <t>- Ống thép đen (tròn, vuông, hộp) độ dày 5.5 đến 6.35 mm. Đường kính từ DN 10 đến DN 100</t>
  </si>
  <si>
    <t>- Ống thép đen (ống tròn) độ dày trên 6.35 mm. Đường kính từ DN 10 đến DN 100</t>
  </si>
  <si>
    <t>- Ống thép đen độ dày trên 8.2 mm. Đường kính từ DN 125 đến DN 200</t>
  </si>
  <si>
    <t>- Ống thép mạ kẽm nhúng nóng độ dày 1.6 đến 1.9 mm. Đường kính từ DN 10 đến DN 100</t>
  </si>
  <si>
    <t>- Ống thép mạ kẽm nhúng nóng độ dày 2.0 đến 5.4 mm. Đường kính từ DN 10 đến DN 100</t>
  </si>
  <si>
    <t>- Ống thép mạ kẽm nhúng nóng độ dày trên 5.4 mm. Đường kính từ DN 10 đến DN 100</t>
  </si>
  <si>
    <t>- Ống thép đen độ dày từ 3.4 đến 8.2 mm. Đường kính từ DN 125 đến DN 200</t>
  </si>
  <si>
    <t>- Ống thép mạ kẽm nhúng nóng độ dày 3.4 đến 8.2 mm. Đường kính từ DN 125 đến DN 200</t>
  </si>
  <si>
    <t>- Ống thép mạ kẽm nhúng nóng độ dày trên 8.2 mm. Đường kính từ DN 125 đến DN 200</t>
  </si>
  <si>
    <t>- Ống tôn kẽm (tròn, vuông, hộp) độ dày 1.0 đến 2.3 mm. Đường kính từ DN 10 đến DN 200</t>
  </si>
  <si>
    <r>
      <t>- Trần hợp kim Austrong Lay-in 600x600 (T-Black) màu trắng dày 0,6mm, làm từ hợp kim nhôm siêu bền, bề mặt  đục lỗ D18-23 sơn tỉnh điện cao cấp Akzo Nobel. Phụ kiện: khung T-Black 3000=1.62m, Tblack 600=1.62m và</t>
    </r>
    <r>
      <rPr>
        <sz val="11"/>
        <color indexed="12"/>
        <rFont val="Times New Roman"/>
        <family val="1"/>
      </rPr>
      <t xml:space="preserve"> nhân công lắp đặt hoàn thiện tại công trình</t>
    </r>
  </si>
  <si>
    <r>
      <t>- Lam chắn nắng Austrong 132S-Sun Louver, làm từ hợp kim nhôm siêu bền, sơn gia nhiệt màu trắng, ghi (màu vân gỗ + 20%), dày 0.6mm. Móc treo 6 chiếc/m</t>
    </r>
    <r>
      <rPr>
        <vertAlign val="superscript"/>
        <sz val="11"/>
        <color indexed="12"/>
        <rFont val="Times New Roman"/>
        <family val="1"/>
      </rPr>
      <t xml:space="preserve">2  </t>
    </r>
    <r>
      <rPr>
        <sz val="11"/>
        <color indexed="12"/>
        <rFont val="Times New Roman"/>
        <family val="1"/>
      </rPr>
      <t>và nhân công lắp đặt hoàn thiện tại công trình</t>
    </r>
  </si>
  <si>
    <r>
      <t>- Lam chắn nắng Austrong ASL-200 (hình viên đạn), làm từ hợp kim nhôm siêu bền, dày 1.3mm. Bề mặt nhôm tiêu chuẩn</t>
    </r>
    <r>
      <rPr>
        <vertAlign val="superscript"/>
        <sz val="11"/>
        <color indexed="12"/>
        <rFont val="Times New Roman"/>
        <family val="1"/>
      </rPr>
      <t xml:space="preserve">  </t>
    </r>
    <r>
      <rPr>
        <sz val="11"/>
        <color indexed="12"/>
        <rFont val="Times New Roman"/>
        <family val="1"/>
      </rPr>
      <t>và nhân công lắp đặt hoàn thiện tại công trình</t>
    </r>
  </si>
  <si>
    <r>
      <t>- Trần nhôm Austrong C85-Shaped sơn gia nhiệt màu trắng (màu vân gỗ + 20%), dày 0,6mm, làm từ hợp kim nhôm siêu bền,  khung thép 1,2m</t>
    </r>
    <r>
      <rPr>
        <vertAlign val="superscript"/>
        <sz val="11"/>
        <color indexed="12"/>
        <rFont val="Times New Roman"/>
        <family val="1"/>
      </rPr>
      <t xml:space="preserve"> </t>
    </r>
    <r>
      <rPr>
        <sz val="11"/>
        <color indexed="12"/>
        <rFont val="Times New Roman"/>
        <family val="1"/>
      </rPr>
      <t>và nhân công lắp đặt hoàn thiện tại công trình</t>
    </r>
  </si>
  <si>
    <t>- Sơn lót SAKURA Total Primer Seal loại 5kg (Sơn lót chống kiềm đa năng ngoại thất)</t>
  </si>
  <si>
    <t>- Sơn lót SAKURA Alkali for Exterior 2in1 loại 5kg (Sơn lót chống kiềm nội ngoài thất)</t>
  </si>
  <si>
    <t>- Sơn SAKURA chống thấm pha xi măng đa năng loại 5kg</t>
  </si>
  <si>
    <t>- Bột trét tường SAKURA ECO 2IN1 xanh bao 40kg</t>
  </si>
  <si>
    <t>- Bột trét tường SAKURA  ngoại thất Đỏ bao 40kg</t>
  </si>
  <si>
    <t>- Sơn nội thất Ceiling white for Ceiling loại 5kg (siêu trắng lăn trần - chống ố vàng)</t>
  </si>
  <si>
    <t>- Sơn nội thất SAKURA ECO-INT loại 6kg (màng sơn láng mịn)</t>
  </si>
  <si>
    <t>- Sơn nội thất SAKURA EASY CLEAR loại 5kg (bóng mờ, lau chùi dễ dàng)</t>
  </si>
  <si>
    <t>- Sơn nội thất SAKURA SATIN loại 5kg (siêu bóng, lau chùi tối đa)</t>
  </si>
  <si>
    <t>- Sơn ngoại thất SAKURA ECO-EXT loại 6kg</t>
  </si>
  <si>
    <t>- Sơn ngoại thất SAKURA HI-SHEEN KOTE loại 5kg (LV5) (bóng mờ cao cấp)</t>
  </si>
  <si>
    <t>- Sơn ngoại thất SAKURA HI-SHEEN KOTE  loại 5kg (siêu bóng cao cấp)</t>
  </si>
  <si>
    <t>- Sơn ngoại thất MASTER loại 6kg (siêu bóng bảo vệ 10 năm)</t>
  </si>
  <si>
    <t>Cửa sổ lùa Hệ 888 (YH 898), Nhôm Thanh hiệu YNGHUA, kính 8 li, phụ kiện, khóa…(có chia ô),
 Sơn Tĩnh Điện (trắng sữa)</t>
  </si>
  <si>
    <t>Cửa đi  Hệ 1000-3cm Nhôm Thanh hiệu YNGHUA, kính 8 li, phụ kiện, khóa…(không có chia ô), 
Sơn Tĩnh Điện (trắng sữa)</t>
  </si>
  <si>
    <t>Cửa đi  Hệ 1000-3cm Nhôm Thanh hiệu YNGHUA, kính 8 li, phụ kiện, khóa…(có chia ô), 
Sơn Tĩnh Điện (trắng sữa)</t>
  </si>
  <si>
    <t>Cửa đi  Hệ 1000-4cm Nhôm Thanh hiệu YNGHUA, kính 8 li, phụ kiện, khóa…(không có chia ô), 
Sơn Tĩnh Điện (trắng sữa)</t>
  </si>
  <si>
    <t>Cửa đi  Hệ 1000-4cm Nhôm Thanh hiệu YNGHUA, kính 8 li, phụ kiện, khóa…(có chia ô), 
Sơn Tĩnh Điện (trắng sữa)</t>
  </si>
  <si>
    <t>Cửa đi  Hệ 1000-4.5cm Nhôm Thanh hiệu YNGHUA, kính 8 li, phụ kiện, khóa…(có chia ô), 
Sơn Tĩnh Điện (trắng sữa)</t>
  </si>
  <si>
    <t>Cửa sổ lùa Hệ 888 (YH 898), Nhôm Thanh hiệu YNGHUA, kính 8 li, phụ kiện, khóa…(có chia ô),
 Vân gỗ</t>
  </si>
  <si>
    <t>Sơn BOSS-SPRING - Cửa hàng TTNT Tường Vy 
(Địa chỉ: Ngã 3 cầu Ngân Hàng, khóm 1 thị trấn Mỹ An sđt 0673 895 333)</t>
  </si>
  <si>
    <t>OÁng u.PVC phi 34 PN12 daøy 2.0</t>
  </si>
  <si>
    <r>
      <t xml:space="preserve">*Ñaù caùc loaïi: Giaù baùn taïi cöûa haøng kinh doanh VLXD của Cty TNHH MTV XL &amp; VLXD Đồng Thaùp </t>
    </r>
    <r>
      <rPr>
        <b/>
        <sz val="11"/>
        <color indexed="10"/>
        <rFont val="Times New Roman"/>
        <family val="1"/>
      </rPr>
      <t>(áp dụng từ ngày 12/11/2015 theo Bảng Giá số 102/TBG-KD-CTY của Công ty TNHH MTV xây lắp và VLXD Đồng Tháp)</t>
    </r>
  </si>
  <si>
    <t xml:space="preserve">Công ty VƯƠNG HẢI ; Vp: C1B Đồng Khởi, KP.4, P. Tân Hiệp, TP. Biên Hòa, Đồng Nai; ĐT: 061.3895.060; 
Nhà máy: ấp Ông Hường, xã Thiện Tân, tỉnh Đồng Nai </t>
  </si>
  <si>
    <t>. Hi - Sealer 2001 (loại I) ngoaøi trôøi thuøng 18 lít trọng lượng 21,6kg</t>
  </si>
  <si>
    <r>
      <t>. Hi - Sealer 2001 (loại II) trong</t>
    </r>
    <r>
      <rPr>
        <sz val="11"/>
        <color indexed="12"/>
        <rFont val="Times New Roman"/>
        <family val="1"/>
      </rPr>
      <t xml:space="preserve"> nhà và ngoài trời </t>
    </r>
    <r>
      <rPr>
        <sz val="11"/>
        <color indexed="12"/>
        <rFont val="VNI-Times"/>
        <family val="0"/>
      </rPr>
      <t>thuøng 18 lít trọng lượng 21,6kg</t>
    </r>
  </si>
  <si>
    <t>Cửa đi Hệ 1000-4.5cm , Nhôm Thanh hiệu YNGHUA, kính 8 li, phụ kiện, khóa…(có chia ô), 
Vân gỗ</t>
  </si>
  <si>
    <t>Cửa sổ lùa Hệ 188 (YH 1088), Nhôm Thanh hiệu YNGHUA, kính 8 li, phụ kiện, khóa…( có chia ô), Sơn Tĩnh Điện (trắng sữa)</t>
  </si>
  <si>
    <t>* Công ty TNHH MTV Xây Lắp &amp; VLXD Đồng Tháp 
(điện thoại văn phòng công ty: 067.3858959 - 3872717, nhà máy bê tông: 067.3890366)</t>
  </si>
  <si>
    <t>Cty CP nhựa Thieáu nieân Tieàn Phong phía Nam:</t>
  </si>
  <si>
    <t>Cửa đi 2 cánh mở trượt: kính trắng Việt Nhật 5mm. Phụ kiện kim khí (PKKK): thanh chốt đa điểm, con lăn-GQ, tay nắm-hãng GU, ổ khoá hãng Winkhaus</t>
  </si>
  <si>
    <t>CTY TNHH MTV BÊ TÔNG TICCO, Địa chỉ: Lô 1-6, Khu công nghiệp Mỹ Tho, cầu Bình Đức, Thành phố Mỹ Tho, Tiền Giang.</t>
  </si>
  <si>
    <r>
      <t xml:space="preserve">- Ñoái vôùi goùi thaàu söûû duïng voán </t>
    </r>
    <r>
      <rPr>
        <sz val="14"/>
        <color indexed="12"/>
        <rFont val="Times New Roman"/>
        <family val="1"/>
      </rPr>
      <t>nhà</t>
    </r>
    <r>
      <rPr>
        <sz val="14"/>
        <color indexed="12"/>
        <rFont val="VNI-Times"/>
        <family val="0"/>
      </rPr>
      <t xml:space="preserve"> nöôùc thuoäc hình thöùc chæ ñònh thaàu, neáu saûn phaåm, vaät lieäu, vaät tö coù cuøng tính naêng kyõ thuaät töông ñöông coù giaù coâng boá khaùc nhau thì öu tieân söû duïng loaïi coù chi phí thaáp hôn ñöôïc tính ñeán chaân coâng tröôøng (bao goàm vaät lieäu, vaät tö, saûn phaåm vaø chi phí vaän chuyeån)./.</t>
    </r>
  </si>
  <si>
    <t xml:space="preserve">      Lieân Sôû Taøi chính - Xaây döïng coâng boá giaù baùn moät soáù vaät lieäu xaây döïng treân thò tröôøng tænh Ñoàng Thaùp nhö sau:</t>
  </si>
  <si>
    <t>CÔNG TY CỔ PHẦN BÊ TÔNG LY TÂM ĐỒNG THÁP
(Địa chỉ: Số 09 quốc lộ 80 ấp Phú Thành, xã Tân Phú Đông, thành phố Sa Đéc, tỉnh Đồng Tháp)(giá chưa VAT và chưa tính phí vận chuyển) sđt: 067 377 2222</t>
  </si>
  <si>
    <r>
      <t>CÔNG TY TNHH THÀNH GIAO (Phú Mỹ Hưng, phường Tân Phong, thành phố Hồ Chí Minh: 08.54101791)</t>
    </r>
    <r>
      <rPr>
        <b/>
        <sz val="12"/>
        <color indexed="10"/>
        <rFont val="Times New Roman"/>
        <family val="1"/>
      </rPr>
      <t xml:space="preserve"> (chưa tính VAT)</t>
    </r>
  </si>
  <si>
    <t>Carboncor Asphalt (25kg/bao)</t>
  </si>
  <si>
    <r>
      <t xml:space="preserve">SÔN TERRACO - </t>
    </r>
    <r>
      <rPr>
        <b/>
        <sz val="11"/>
        <color indexed="10"/>
        <rFont val="Times New Roman"/>
        <family val="1"/>
      </rPr>
      <t>Cửa hàng Hoàng Phương
(địa chỉ: 71 khóm Hòa Khánh, phường 2, thành phố Sa Đéc sđt: 0673 861 830)</t>
    </r>
  </si>
  <si>
    <t xml:space="preserve"> Traéng Malaysia 40kg/bao</t>
  </si>
  <si>
    <t>Nguyễn Văn Cả</t>
  </si>
  <si>
    <t>PHÓ GIÁM ĐỐC</t>
  </si>
  <si>
    <t>SÔÛ TAØI CHÍNH</t>
  </si>
  <si>
    <t>Sơn SAKURA - Công ty TNHH SX TM XNK SAKURA (Địa chỉ: 43/14B, ấp Tiền Lân, Bà Điểm, Hóc Môn, tp HCM, 0901.020.329 anh Yên)</t>
  </si>
  <si>
    <t>Sơn KIM CƯƠNG - Nhà phân phối Hoàng Thành (địa chỉ: số 82 quốc lộ 30, phường Mỹ Phú, thành phố Cao Lãnh, tỉnh Đồng Tháp. Sđt: 067 3876 695 - anh Hoàng 0918 55 33 50) đã có VAT</t>
  </si>
  <si>
    <r>
      <t>" G</t>
    </r>
    <r>
      <rPr>
        <b/>
        <sz val="15"/>
        <color indexed="12"/>
        <rFont val="VNI-Times"/>
        <family val="0"/>
      </rPr>
      <t xml:space="preserve">iaù vaät lieäu xaây döïng thaùng 5 naêm 2016 </t>
    </r>
    <r>
      <rPr>
        <sz val="15"/>
        <color indexed="12"/>
        <rFont val="VNI-Times"/>
        <family val="0"/>
      </rPr>
      <t>"</t>
    </r>
  </si>
  <si>
    <t xml:space="preserve"> Áp dụng từ ngày 20/04/2016</t>
  </si>
  <si>
    <t xml:space="preserve"> Áp dụng từ ngày 05/5/2016</t>
  </si>
  <si>
    <t xml:space="preserve"> Áp dụng từ ngày 20/5/2016</t>
  </si>
  <si>
    <t>Xi măng STARMAX PCB 40 (bao 50kg)</t>
  </si>
  <si>
    <r>
      <t xml:space="preserve"> Theùp cuoän </t>
    </r>
    <r>
      <rPr>
        <sz val="11"/>
        <color indexed="12"/>
        <rFont val="Symbol"/>
        <family val="1"/>
      </rPr>
      <t>f</t>
    </r>
    <r>
      <rPr>
        <sz val="11"/>
        <color indexed="12"/>
        <rFont val="VNI-Times"/>
        <family val="0"/>
      </rPr>
      <t xml:space="preserve"> 8 CT3</t>
    </r>
  </si>
  <si>
    <r>
      <t xml:space="preserve"> </t>
    </r>
    <r>
      <rPr>
        <sz val="11"/>
        <color indexed="12"/>
        <rFont val="Times New Roman"/>
        <family val="1"/>
      </rPr>
      <t>Thép cuộn</t>
    </r>
    <r>
      <rPr>
        <sz val="11"/>
        <color indexed="12"/>
        <rFont val="VNI-Times"/>
        <family val="0"/>
      </rPr>
      <t xml:space="preserve"> </t>
    </r>
    <r>
      <rPr>
        <sz val="11"/>
        <color indexed="12"/>
        <rFont val="Symbol"/>
        <family val="1"/>
      </rPr>
      <t>f</t>
    </r>
    <r>
      <rPr>
        <sz val="11"/>
        <color indexed="12"/>
        <rFont val="VNI-Times"/>
        <family val="0"/>
      </rPr>
      <t xml:space="preserve"> 8 CT3</t>
    </r>
  </si>
  <si>
    <t>- Sơn nội thất DIVA INTERIOR (thùng 18,5 lít/25kg)</t>
  </si>
  <si>
    <t>- Sơn ngoại thất DIVA EXTERIOR (thùng 18,5 lít/24kg)</t>
  </si>
  <si>
    <t>- Sơn nội thất KITTY INTERIOR (thùng 18,5 lít/23kg)</t>
  </si>
  <si>
    <t>- Sơn ngoại thất chống thấm KITTY EXTERIOR (thùng 18,5 lít/22kg)</t>
  </si>
  <si>
    <t>- Sơn ngoại thất chống thấm siêu hạng, chùi rửa tối đa SAPPHIRE HIGH SHEEN (thùng 18,5 lít/21kg)</t>
  </si>
  <si>
    <t>- Sơn lót chống kiềm (tăng độ bền màu cho lớp sơn phủ) SAPPHIRE SUPPER SEALER 100% (thùng 18,5 lít/22,7kg)</t>
  </si>
  <si>
    <t>- Bột trét tường KIMCOAT nội thất (bao 40kg)</t>
  </si>
  <si>
    <t>- Bột trét tường KIMCOAT ngoại thất (bao 40kg)</t>
  </si>
  <si>
    <t>- Bột trét tường DIVA nội thất (bao 40kg)</t>
  </si>
  <si>
    <t>- Bột trét tường DIVA ngoại thất (bao 40kg)</t>
  </si>
  <si>
    <t xml:space="preserve"> Áp dụng từ ngày04/6/2016</t>
  </si>
  <si>
    <t>Cửa đi Hệ 1000-4.5cm , Nhôm Thanh hiệu YNGHUA, kính 8 li, phụ kiện, khóa…(không có chia ô), Vân gỗ</t>
  </si>
  <si>
    <t>Cửa sổ lùa Hệ 188 (YH 1088), Nhôm Thanh hiệu YNGHUA, kính 8 li, phụ kiện, khóa…(có chia ô), Vân gỗ</t>
  </si>
  <si>
    <t>Cửa đi  Hệ 1000-4.5cm Nhôm Thanh hiệu YNGHUA, kính 8 li, phụ kiện, khóa…(không có chia ô), Sơn Tĩnh Điện (trắng sữa)</t>
  </si>
  <si>
    <t>KT. GIÁM ĐỐC</t>
  </si>
  <si>
    <t>Đinh Xuân Hoàng</t>
  </si>
  <si>
    <t>đã ký</t>
  </si>
  <si>
    <t>Kèm theo Công bố giá vật liệu xây dựng tháng 5 năm 2016 số:  202 /CB-LS ngày  13 tháng 6 năm 2016</t>
  </si>
  <si>
    <r>
      <t xml:space="preserve">                Soá: 202  /CB-LS                                                      </t>
    </r>
    <r>
      <rPr>
        <i/>
        <sz val="18"/>
        <color indexed="12"/>
        <rFont val="Times New Roman"/>
        <family val="1"/>
      </rPr>
      <t>Đồng Tháp, ngày  13  tháng 6 năm 2016</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</si>
</sst>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Z$&quot;#,##0_);\(&quot;Z$&quot;#,##0\)"/>
    <numFmt numFmtId="179" formatCode="&quot;Z$&quot;#,##0_);[Red]\(&quot;Z$&quot;#,##0\)"/>
    <numFmt numFmtId="180" formatCode="&quot;Z$&quot;#,##0.00_);\(&quot;Z$&quot;#,##0.00\)"/>
    <numFmt numFmtId="181" formatCode="&quot;Z$&quot;#,##0.00_);[Red]\(&quot;Z$&quot;#,##0.00\)"/>
    <numFmt numFmtId="182" formatCode="_(&quot;Z$&quot;* #,##0_);_(&quot;Z$&quot;* \(#,##0\);_(&quot;Z$&quot;* &quot;-&quot;_);_(@_)"/>
    <numFmt numFmtId="183" formatCode="_(&quot;Z$&quot;* #,##0.00_);_(&quot;Z$&quot;* \(#,##0.00\);_(&quot;Z$&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_-&quot;öS&quot;\ * #,##0_-;\-&quot;öS&quot;\ * #,##0_-;_-&quot;öS&quot;\ * &quot;-&quot;_-;_-@_-"/>
    <numFmt numFmtId="193" formatCode="_-&quot;öS&quot;\ * #,##0.00_-;\-&quot;öS&quot;\ * #,##0.00_-;_-&quot;öS&quot;\ * &quot;-&quot;??_-;_-@_-"/>
    <numFmt numFmtId="194" formatCode="#,##0;[Red]#,##0"/>
    <numFmt numFmtId="195" formatCode="0.000%"/>
    <numFmt numFmtId="196" formatCode="00.000"/>
    <numFmt numFmtId="197" formatCode="&quot;￥&quot;#,##0;&quot;￥&quot;\-#,##0"/>
    <numFmt numFmtId="198" formatCode="#,##0\ &quot;DM&quot;;\-#,##0\ &quot;DM&quot;"/>
    <numFmt numFmtId="199" formatCode="0.000000"/>
    <numFmt numFmtId="200" formatCode="0.0000000"/>
    <numFmt numFmtId="201" formatCode="0.00000"/>
    <numFmt numFmtId="202" formatCode="0.0000"/>
    <numFmt numFmtId="203" formatCode="0.000"/>
    <numFmt numFmtId="204" formatCode="m/d"/>
    <numFmt numFmtId="205" formatCode="m/d/yy"/>
    <numFmt numFmtId="206" formatCode="mmmmm\-yy"/>
    <numFmt numFmtId="207" formatCode="\t\t\-\n\n"/>
    <numFmt numFmtId="208" formatCode="#,##0.00;[Red]#,##0.00"/>
    <numFmt numFmtId="209" formatCode="_(* #,##0_);_(* \(#,##0\);_(* &quot;-&quot;??_);_(@_)"/>
    <numFmt numFmtId="210" formatCode="&quot;Yes&quot;;&quot;Yes&quot;;&quot;No&quot;"/>
    <numFmt numFmtId="211" formatCode="&quot;True&quot;;&quot;True&quot;;&quot;False&quot;"/>
    <numFmt numFmtId="212" formatCode="&quot;On&quot;;&quot;On&quot;;&quot;Off&quot;"/>
    <numFmt numFmtId="213" formatCode="[$€-2]\ #,##0.00_);[Red]\([$€-2]\ #,##0.00\)"/>
    <numFmt numFmtId="214" formatCode="#,##0.0"/>
    <numFmt numFmtId="215" formatCode="0.0"/>
    <numFmt numFmtId="216" formatCode="_-* #,##0_-;\-* #,##0_-;_-* &quot;-&quot;??_-;_-@_-"/>
    <numFmt numFmtId="217" formatCode="_-* #,##0.0_-;\-* #,##0.0_-;_-* &quot;-&quot;??_-;_-@_-"/>
    <numFmt numFmtId="218" formatCode="_-* #,##0_$_-;\-* #,##0_$_-;_-* &quot;-&quot;??_$_-;_-@_-"/>
    <numFmt numFmtId="219" formatCode="_-* #,##0\ _₫_-;\-* #,##0\ _₫_-;_-* &quot;-&quot;??\ _₫_-;_-@_-"/>
  </numFmts>
  <fonts count="153">
    <font>
      <sz val="12"/>
      <name val="Vni-times"/>
      <family val="0"/>
    </font>
    <font>
      <sz val="12"/>
      <color indexed="12"/>
      <name val="VNI-Times"/>
      <family val="0"/>
    </font>
    <font>
      <sz val="10"/>
      <color indexed="12"/>
      <name val="VNI-Times"/>
      <family val="0"/>
    </font>
    <font>
      <sz val="11"/>
      <color indexed="12"/>
      <name val="VNI-Times"/>
      <family val="0"/>
    </font>
    <font>
      <sz val="14"/>
      <color indexed="12"/>
      <name val="VNI-Times"/>
      <family val="0"/>
    </font>
    <font>
      <b/>
      <sz val="14"/>
      <color indexed="12"/>
      <name val="VNI-Times"/>
      <family val="0"/>
    </font>
    <font>
      <b/>
      <sz val="20"/>
      <color indexed="12"/>
      <name val="VNI-Times"/>
      <family val="0"/>
    </font>
    <font>
      <sz val="15"/>
      <color indexed="12"/>
      <name val="VNI-Times"/>
      <family val="0"/>
    </font>
    <font>
      <b/>
      <sz val="18"/>
      <color indexed="12"/>
      <name val="VNI-Times"/>
      <family val="0"/>
    </font>
    <font>
      <b/>
      <sz val="12"/>
      <color indexed="12"/>
      <name val="VNI-Times"/>
      <family val="0"/>
    </font>
    <font>
      <b/>
      <sz val="13"/>
      <color indexed="12"/>
      <name val="VNI-Times"/>
      <family val="0"/>
    </font>
    <font>
      <sz val="13"/>
      <color indexed="12"/>
      <name val="VNI-Times"/>
      <family val="0"/>
    </font>
    <font>
      <b/>
      <sz val="11"/>
      <color indexed="53"/>
      <name val="VNI-Times"/>
      <family val="0"/>
    </font>
    <font>
      <sz val="12"/>
      <color indexed="10"/>
      <name val="VN-NTime"/>
      <family val="0"/>
    </font>
    <font>
      <u val="single"/>
      <sz val="12"/>
      <color indexed="36"/>
      <name val=".VnTime"/>
      <family val="2"/>
    </font>
    <font>
      <b/>
      <sz val="12"/>
      <name val="Arial"/>
      <family val="2"/>
    </font>
    <font>
      <u val="single"/>
      <sz val="12"/>
      <color indexed="12"/>
      <name val=".VnTime"/>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name val="돋움"/>
      <family val="3"/>
    </font>
    <font>
      <b/>
      <sz val="10"/>
      <color indexed="10"/>
      <name val="Arial"/>
      <family val="2"/>
    </font>
    <font>
      <b/>
      <sz val="10"/>
      <color indexed="8"/>
      <name val="Arial"/>
      <family val="2"/>
    </font>
    <font>
      <sz val="12"/>
      <name val="Times New Roman"/>
      <family val="1"/>
    </font>
    <font>
      <b/>
      <sz val="12"/>
      <name val="Times New Roman"/>
      <family val="1"/>
    </font>
    <font>
      <sz val="12"/>
      <name val="Arial"/>
      <family val="2"/>
    </font>
    <font>
      <sz val="8"/>
      <name val="VNI-Times"/>
      <family val="0"/>
    </font>
    <font>
      <sz val="10"/>
      <color indexed="60"/>
      <name val="VNI-Times"/>
      <family val="0"/>
    </font>
    <font>
      <b/>
      <sz val="11"/>
      <color indexed="12"/>
      <name val="VNI-Times"/>
      <family val="0"/>
    </font>
    <font>
      <sz val="11"/>
      <color indexed="12"/>
      <name val="Times New Roman"/>
      <family val="1"/>
    </font>
    <font>
      <b/>
      <sz val="11"/>
      <color indexed="10"/>
      <name val="Times New Roman"/>
      <family val="1"/>
    </font>
    <font>
      <b/>
      <sz val="11"/>
      <color indexed="10"/>
      <name val="VNI-Times"/>
      <family val="0"/>
    </font>
    <font>
      <sz val="12"/>
      <color indexed="12"/>
      <name val="Times New Roman"/>
      <family val="1"/>
    </font>
    <font>
      <b/>
      <sz val="14"/>
      <color indexed="12"/>
      <name val="Times New Roman"/>
      <family val="1"/>
    </font>
    <font>
      <sz val="11"/>
      <color indexed="53"/>
      <name val="VNI-Times"/>
      <family val="0"/>
    </font>
    <font>
      <sz val="11"/>
      <color indexed="10"/>
      <name val="VNI-Times"/>
      <family val="0"/>
    </font>
    <font>
      <sz val="11"/>
      <color indexed="10"/>
      <name val="Times New Roman"/>
      <family val="1"/>
    </font>
    <font>
      <b/>
      <sz val="11"/>
      <color indexed="60"/>
      <name val="VNI-Times"/>
      <family val="0"/>
    </font>
    <font>
      <sz val="11"/>
      <name val="VNI-Times"/>
      <family val="0"/>
    </font>
    <font>
      <sz val="11"/>
      <color indexed="48"/>
      <name val="VNI-Times"/>
      <family val="0"/>
    </font>
    <font>
      <sz val="11"/>
      <name val="Times New Roman"/>
      <family val="1"/>
    </font>
    <font>
      <vertAlign val="superscript"/>
      <sz val="11"/>
      <color indexed="53"/>
      <name val="VNI-Times"/>
      <family val="0"/>
    </font>
    <font>
      <vertAlign val="subscript"/>
      <sz val="11"/>
      <color indexed="53"/>
      <name val="VNI-Times"/>
      <family val="0"/>
    </font>
    <font>
      <sz val="11"/>
      <color indexed="60"/>
      <name val="VNI-Times"/>
      <family val="0"/>
    </font>
    <font>
      <sz val="11"/>
      <color indexed="12"/>
      <name val="Symbol"/>
      <family val="1"/>
    </font>
    <font>
      <b/>
      <sz val="11"/>
      <color indexed="12"/>
      <name val="Times New Roman"/>
      <family val="1"/>
    </font>
    <font>
      <b/>
      <i/>
      <sz val="11"/>
      <color indexed="10"/>
      <name val="VNI-Times"/>
      <family val="0"/>
    </font>
    <font>
      <sz val="10"/>
      <color indexed="12"/>
      <name val="Times New Roman"/>
      <family val="1"/>
    </font>
    <font>
      <b/>
      <sz val="12"/>
      <color indexed="10"/>
      <name val="VNI-Times"/>
      <family val="0"/>
    </font>
    <font>
      <b/>
      <sz val="15"/>
      <color indexed="12"/>
      <name val="VNI-Times"/>
      <family val="0"/>
    </font>
    <font>
      <sz val="14"/>
      <color indexed="12"/>
      <name val="Times New Roman"/>
      <family val="1"/>
    </font>
    <font>
      <b/>
      <sz val="12"/>
      <color indexed="12"/>
      <name val="Times New Roman"/>
      <family val="1"/>
    </font>
    <font>
      <sz val="9"/>
      <color indexed="60"/>
      <name val="VNI-Times"/>
      <family val="0"/>
    </font>
    <font>
      <b/>
      <i/>
      <sz val="14"/>
      <color indexed="12"/>
      <name val="Times New Roman"/>
      <family val="1"/>
    </font>
    <font>
      <b/>
      <sz val="11"/>
      <name val="Times New Roman"/>
      <family val="1"/>
    </font>
    <font>
      <i/>
      <sz val="14"/>
      <color indexed="12"/>
      <name val="VNI-Times"/>
      <family val="0"/>
    </font>
    <font>
      <sz val="16"/>
      <color indexed="12"/>
      <name val="Times New Roman"/>
      <family val="1"/>
    </font>
    <font>
      <vertAlign val="superscript"/>
      <sz val="11"/>
      <color indexed="12"/>
      <name val="Times New Roman"/>
      <family val="1"/>
    </font>
    <font>
      <b/>
      <i/>
      <sz val="11"/>
      <color indexed="10"/>
      <name val="Times New Roman"/>
      <family val="1"/>
    </font>
    <font>
      <sz val="16"/>
      <color indexed="12"/>
      <name val="VNI-Times"/>
      <family val="0"/>
    </font>
    <font>
      <sz val="10"/>
      <name val="VNI-Times"/>
      <family val="0"/>
    </font>
    <font>
      <b/>
      <sz val="12"/>
      <color indexed="10"/>
      <name val="Times New Roman"/>
      <family val="1"/>
    </font>
    <font>
      <vertAlign val="superscript"/>
      <sz val="11"/>
      <color indexed="12"/>
      <name val="VNI-Times"/>
      <family val="0"/>
    </font>
    <font>
      <vertAlign val="superscript"/>
      <sz val="10"/>
      <color indexed="12"/>
      <name val="VNI-Times"/>
      <family val="0"/>
    </font>
    <font>
      <vertAlign val="superscript"/>
      <sz val="11"/>
      <name val="VNI-Times"/>
      <family val="0"/>
    </font>
    <font>
      <b/>
      <sz val="11"/>
      <name val="VNI-Times"/>
      <family val="0"/>
    </font>
    <font>
      <vertAlign val="superscript"/>
      <sz val="10"/>
      <color indexed="12"/>
      <name val="Times New Roman"/>
      <family val="1"/>
    </font>
    <font>
      <vertAlign val="superscript"/>
      <sz val="11"/>
      <name val="Times New Roman"/>
      <family val="1"/>
    </font>
    <font>
      <sz val="15"/>
      <color indexed="12"/>
      <name val="Times New Roman"/>
      <family val="1"/>
    </font>
    <font>
      <b/>
      <sz val="11"/>
      <color indexed="60"/>
      <name val="Times New Roman"/>
      <family val="1"/>
    </font>
    <font>
      <sz val="10"/>
      <name val="Times New Roman"/>
      <family val="1"/>
    </font>
    <font>
      <sz val="11"/>
      <color indexed="60"/>
      <name val="Times New Roman"/>
      <family val="1"/>
    </font>
    <font>
      <b/>
      <sz val="18"/>
      <name val="Times New Roman"/>
      <family val="1"/>
    </font>
    <font>
      <i/>
      <sz val="18"/>
      <color indexed="12"/>
      <name val="Times New Roman"/>
      <family val="1"/>
    </font>
    <font>
      <b/>
      <sz val="11"/>
      <color indexed="10"/>
      <name val="VNI-Centur"/>
      <family val="0"/>
    </font>
    <font>
      <b/>
      <sz val="15"/>
      <color indexed="12"/>
      <name val="Times New Roman"/>
      <family val="1"/>
    </font>
    <font>
      <b/>
      <sz val="14"/>
      <color indexed="53"/>
      <name val="VNI-Times"/>
      <family val="0"/>
    </font>
    <font>
      <b/>
      <sz val="14"/>
      <color indexed="61"/>
      <name val="VNI-Times"/>
      <family val="0"/>
    </font>
    <font>
      <b/>
      <sz val="14"/>
      <color indexed="14"/>
      <name val="Times New Roman"/>
      <family val="1"/>
    </font>
    <font>
      <b/>
      <sz val="14"/>
      <color indexed="14"/>
      <name val="VNI-Times"/>
      <family val="0"/>
    </font>
    <font>
      <b/>
      <sz val="14"/>
      <color indexed="8"/>
      <name val="Times New Roman"/>
      <family val="1"/>
    </font>
    <font>
      <sz val="20"/>
      <color indexed="12"/>
      <name val="VNI-Times"/>
      <family val="0"/>
    </font>
    <font>
      <b/>
      <sz val="20"/>
      <color indexed="12"/>
      <name val="Times New Roman"/>
      <family val="1"/>
    </font>
    <font>
      <i/>
      <sz val="20"/>
      <color indexed="12"/>
      <name val="Times New Roman"/>
      <family val="1"/>
    </font>
    <font>
      <i/>
      <sz val="20"/>
      <color indexed="12"/>
      <name val="VNI-Times"/>
      <family val="0"/>
    </font>
    <font>
      <b/>
      <i/>
      <sz val="20"/>
      <color indexed="12"/>
      <name val="Times New Roman"/>
      <family val="1"/>
    </font>
    <font>
      <sz val="20"/>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48"/>
      <name val="Times New Roman"/>
      <family val="1"/>
    </font>
    <font>
      <sz val="11"/>
      <color indexed="48"/>
      <name val="Times New Roman"/>
      <family val="1"/>
    </font>
    <font>
      <sz val="9"/>
      <color indexed="30"/>
      <name val="Times New Roman"/>
      <family val="1"/>
    </font>
    <font>
      <b/>
      <sz val="11"/>
      <color indexed="30"/>
      <name val="VNI-Times"/>
      <family val="0"/>
    </font>
    <font>
      <sz val="11"/>
      <color indexed="30"/>
      <name val="Times New Roman"/>
      <family val="1"/>
    </font>
    <font>
      <sz val="11"/>
      <color indexed="18"/>
      <name val="Times New Roman"/>
      <family val="1"/>
    </font>
    <font>
      <sz val="11"/>
      <color indexed="18"/>
      <name val="VNI-Times"/>
      <family val="0"/>
    </font>
    <font>
      <sz val="10"/>
      <color indexed="8"/>
      <name val="Times New Roman"/>
      <family val="1"/>
    </font>
    <font>
      <b/>
      <sz val="11"/>
      <color indexed="3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3333FF"/>
      <name val="Times New Roman"/>
      <family val="1"/>
    </font>
    <font>
      <sz val="11"/>
      <color rgb="FF3333FF"/>
      <name val="Times New Roman"/>
      <family val="1"/>
    </font>
    <font>
      <sz val="9"/>
      <color rgb="FF0033CC"/>
      <name val="Times New Roman"/>
      <family val="1"/>
    </font>
    <font>
      <b/>
      <sz val="11"/>
      <color rgb="FF0033CC"/>
      <name val="VNI-Times"/>
      <family val="0"/>
    </font>
    <font>
      <b/>
      <sz val="11"/>
      <color rgb="FFFF0000"/>
      <name val="Times New Roman"/>
      <family val="1"/>
    </font>
    <font>
      <sz val="10"/>
      <color rgb="FF0000FF"/>
      <name val="Times New Roman"/>
      <family val="1"/>
    </font>
    <font>
      <sz val="11"/>
      <color rgb="FF0033CC"/>
      <name val="Times New Roman"/>
      <family val="1"/>
    </font>
    <font>
      <sz val="11"/>
      <color rgb="FF0000FF"/>
      <name val="Times New Roman"/>
      <family val="1"/>
    </font>
    <font>
      <b/>
      <sz val="11"/>
      <color rgb="FF0000FF"/>
      <name val="Times New Roman"/>
      <family val="1"/>
    </font>
    <font>
      <sz val="11"/>
      <color rgb="FF0000FF"/>
      <name val="VNI-Times"/>
      <family val="0"/>
    </font>
    <font>
      <sz val="11"/>
      <color rgb="FF000099"/>
      <name val="Times New Roman"/>
      <family val="1"/>
    </font>
    <font>
      <sz val="11"/>
      <color rgb="FF000099"/>
      <name val="VNI-Times"/>
      <family val="0"/>
    </font>
    <font>
      <sz val="11"/>
      <color rgb="FF0070C0"/>
      <name val="Times New Roman"/>
      <family val="1"/>
    </font>
    <font>
      <b/>
      <sz val="11"/>
      <color rgb="FFFF0000"/>
      <name val="VNI-Times"/>
      <family val="0"/>
    </font>
    <font>
      <b/>
      <sz val="12"/>
      <color rgb="FFFF0000"/>
      <name val="Times New Roman"/>
      <family val="1"/>
    </font>
    <font>
      <sz val="11"/>
      <color rgb="FFFF0000"/>
      <name val="VNI-Times"/>
      <family val="0"/>
    </font>
    <font>
      <sz val="10"/>
      <color theme="1"/>
      <name val="Times New Roman"/>
      <family val="1"/>
    </font>
    <font>
      <b/>
      <sz val="11"/>
      <color rgb="FF0070C0"/>
      <name val="Times New Roman"/>
      <family val="1"/>
    </font>
    <font>
      <b/>
      <sz val="11"/>
      <color rgb="FFFF0000"/>
      <name val="VNI-Centur"/>
      <family val="0"/>
    </font>
  </fonts>
  <fills count="38">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hair"/>
      <bottom style="hair"/>
    </border>
    <border>
      <left style="thin"/>
      <right style="thin"/>
      <top style="thin"/>
      <bottom style="thin"/>
    </border>
    <border>
      <left style="thin"/>
      <right style="thin"/>
      <top style="hair"/>
      <bottom style="thin"/>
    </border>
    <border>
      <left style="thin"/>
      <right style="thin"/>
      <top style="thin"/>
      <bottom style="hair"/>
    </border>
    <border>
      <left style="thin"/>
      <right style="thin"/>
      <top>
        <color indexed="63"/>
      </top>
      <bottom style="hair"/>
    </border>
    <border>
      <left style="thin"/>
      <right style="thin"/>
      <top style="hair"/>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style="thin"/>
      <right>
        <color indexed="63"/>
      </right>
      <top style="hair"/>
      <bottom style="hair"/>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13" fillId="2" borderId="1">
      <alignment horizontal="center"/>
      <protection/>
    </xf>
    <xf numFmtId="0" fontId="117" fillId="3" borderId="0" applyNumberFormat="0" applyBorder="0" applyAlignment="0" applyProtection="0"/>
    <xf numFmtId="0" fontId="117" fillId="4" borderId="0" applyNumberFormat="0" applyBorder="0" applyAlignment="0" applyProtection="0"/>
    <xf numFmtId="0" fontId="117" fillId="5" borderId="0" applyNumberFormat="0" applyBorder="0" applyAlignment="0" applyProtection="0"/>
    <xf numFmtId="0" fontId="117" fillId="6" borderId="0" applyNumberFormat="0" applyBorder="0" applyAlignment="0" applyProtection="0"/>
    <xf numFmtId="0" fontId="117" fillId="7" borderId="0" applyNumberFormat="0" applyBorder="0" applyAlignment="0" applyProtection="0"/>
    <xf numFmtId="0" fontId="117" fillId="8" borderId="0" applyNumberFormat="0" applyBorder="0" applyAlignment="0" applyProtection="0"/>
    <xf numFmtId="0" fontId="117" fillId="9" borderId="0" applyNumberFormat="0" applyBorder="0" applyAlignment="0" applyProtection="0"/>
    <xf numFmtId="0" fontId="117" fillId="10" borderId="0" applyNumberFormat="0" applyBorder="0" applyAlignment="0" applyProtection="0"/>
    <xf numFmtId="0" fontId="117" fillId="11" borderId="0" applyNumberFormat="0" applyBorder="0" applyAlignment="0" applyProtection="0"/>
    <xf numFmtId="0" fontId="117" fillId="12" borderId="0" applyNumberFormat="0" applyBorder="0" applyAlignment="0" applyProtection="0"/>
    <xf numFmtId="0" fontId="117" fillId="13" borderId="0" applyNumberFormat="0" applyBorder="0" applyAlignment="0" applyProtection="0"/>
    <xf numFmtId="0" fontId="117" fillId="14" borderId="0" applyNumberFormat="0" applyBorder="0" applyAlignment="0" applyProtection="0"/>
    <xf numFmtId="0" fontId="118" fillId="15" borderId="0" applyNumberFormat="0" applyBorder="0" applyAlignment="0" applyProtection="0"/>
    <xf numFmtId="0" fontId="118" fillId="16" borderId="0" applyNumberFormat="0" applyBorder="0" applyAlignment="0" applyProtection="0"/>
    <xf numFmtId="0" fontId="118" fillId="11" borderId="0" applyNumberFormat="0" applyBorder="0" applyAlignment="0" applyProtection="0"/>
    <xf numFmtId="0" fontId="118" fillId="17" borderId="0" applyNumberFormat="0" applyBorder="0" applyAlignment="0" applyProtection="0"/>
    <xf numFmtId="0" fontId="118" fillId="18" borderId="0" applyNumberFormat="0" applyBorder="0" applyAlignment="0" applyProtection="0"/>
    <xf numFmtId="0" fontId="118" fillId="19" borderId="0" applyNumberFormat="0" applyBorder="0" applyAlignment="0" applyProtection="0"/>
    <xf numFmtId="0" fontId="118" fillId="20" borderId="0" applyNumberFormat="0" applyBorder="0" applyAlignment="0" applyProtection="0"/>
    <xf numFmtId="0" fontId="118" fillId="21" borderId="0" applyNumberFormat="0" applyBorder="0" applyAlignment="0" applyProtection="0"/>
    <xf numFmtId="0" fontId="118" fillId="22" borderId="0" applyNumberFormat="0" applyBorder="0" applyAlignment="0" applyProtection="0"/>
    <xf numFmtId="0" fontId="118" fillId="23" borderId="0" applyNumberFormat="0" applyBorder="0" applyAlignment="0" applyProtection="0"/>
    <xf numFmtId="0" fontId="118" fillId="24" borderId="0" applyNumberFormat="0" applyBorder="0" applyAlignment="0" applyProtection="0"/>
    <xf numFmtId="0" fontId="118" fillId="25" borderId="0" applyNumberFormat="0" applyBorder="0" applyAlignment="0" applyProtection="0"/>
    <xf numFmtId="0" fontId="119" fillId="26" borderId="0" applyNumberFormat="0" applyBorder="0" applyAlignment="0" applyProtection="0"/>
    <xf numFmtId="0" fontId="120" fillId="27" borderId="2" applyNumberFormat="0" applyAlignment="0" applyProtection="0"/>
    <xf numFmtId="0" fontId="121"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122" fillId="0" borderId="0" applyNumberFormat="0" applyFill="0" applyBorder="0" applyAlignment="0" applyProtection="0"/>
    <xf numFmtId="0" fontId="14" fillId="0" borderId="0" applyNumberFormat="0" applyFill="0" applyBorder="0" applyAlignment="0" applyProtection="0"/>
    <xf numFmtId="0" fontId="123" fillId="29" borderId="0" applyNumberFormat="0" applyBorder="0" applyAlignment="0" applyProtection="0"/>
    <xf numFmtId="0" fontId="15" fillId="0" borderId="4" applyNumberFormat="0" applyAlignment="0" applyProtection="0"/>
    <xf numFmtId="0" fontId="15" fillId="0" borderId="5">
      <alignment horizontal="left" vertical="center"/>
      <protection/>
    </xf>
    <xf numFmtId="0" fontId="124" fillId="0" borderId="6" applyNumberFormat="0" applyFill="0" applyAlignment="0" applyProtection="0"/>
    <xf numFmtId="0" fontId="125" fillId="0" borderId="7" applyNumberFormat="0" applyFill="0" applyAlignment="0" applyProtection="0"/>
    <xf numFmtId="0" fontId="126" fillId="0" borderId="8" applyNumberFormat="0" applyFill="0" applyAlignment="0" applyProtection="0"/>
    <xf numFmtId="0" fontId="126" fillId="0" borderId="0" applyNumberFormat="0" applyFill="0" applyBorder="0" applyAlignment="0" applyProtection="0"/>
    <xf numFmtId="0" fontId="16" fillId="0" borderId="0" applyNumberFormat="0" applyFill="0" applyBorder="0" applyAlignment="0" applyProtection="0"/>
    <xf numFmtId="0" fontId="127" fillId="30" borderId="2" applyNumberFormat="0" applyAlignment="0" applyProtection="0"/>
    <xf numFmtId="0" fontId="128" fillId="0" borderId="9" applyNumberFormat="0" applyFill="0" applyAlignment="0" applyProtection="0"/>
    <xf numFmtId="0" fontId="129" fillId="31" borderId="0" applyNumberFormat="0" applyBorder="0" applyAlignment="0" applyProtection="0"/>
    <xf numFmtId="0" fontId="23" fillId="0" borderId="0">
      <alignment/>
      <protection/>
    </xf>
    <xf numFmtId="0" fontId="64" fillId="0" borderId="0">
      <alignment/>
      <protection/>
    </xf>
    <xf numFmtId="0" fontId="0" fillId="32" borderId="10" applyNumberFormat="0" applyFont="0" applyAlignment="0" applyProtection="0"/>
    <xf numFmtId="0" fontId="130" fillId="27" borderId="11" applyNumberFormat="0" applyAlignment="0" applyProtection="0"/>
    <xf numFmtId="9" fontId="0" fillId="0" borderId="0" applyFont="0" applyFill="0" applyBorder="0" applyAlignment="0" applyProtection="0"/>
    <xf numFmtId="0" fontId="131" fillId="0" borderId="0" applyNumberFormat="0" applyFill="0" applyBorder="0" applyAlignment="0" applyProtection="0"/>
    <xf numFmtId="0" fontId="132" fillId="0" borderId="12" applyNumberFormat="0" applyFill="0" applyAlignment="0" applyProtection="0"/>
    <xf numFmtId="0" fontId="133" fillId="0" borderId="0" applyNumberForma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9" fontId="18" fillId="0" borderId="0" applyFont="0" applyFill="0" applyBorder="0" applyAlignment="0" applyProtection="0"/>
    <xf numFmtId="0" fontId="19" fillId="0" borderId="0">
      <alignment/>
      <protection/>
    </xf>
    <xf numFmtId="198" fontId="21" fillId="0" borderId="0" applyFont="0" applyFill="0" applyBorder="0" applyAlignment="0" applyProtection="0"/>
    <xf numFmtId="195" fontId="21" fillId="0" borderId="0" applyFont="0" applyFill="0" applyBorder="0" applyAlignment="0" applyProtection="0"/>
    <xf numFmtId="197" fontId="21" fillId="0" borderId="0" applyFont="0" applyFill="0" applyBorder="0" applyAlignment="0" applyProtection="0"/>
    <xf numFmtId="196" fontId="21" fillId="0" borderId="0" applyFont="0" applyFill="0" applyBorder="0" applyAlignment="0" applyProtection="0"/>
    <xf numFmtId="0" fontId="22" fillId="0" borderId="0">
      <alignment/>
      <protection/>
    </xf>
    <xf numFmtId="0" fontId="23" fillId="0" borderId="0">
      <alignment/>
      <protection/>
    </xf>
    <xf numFmtId="0" fontId="20" fillId="0" borderId="0">
      <alignment/>
      <protection/>
    </xf>
    <xf numFmtId="41" fontId="20" fillId="0" borderId="0" applyFont="0" applyFill="0" applyBorder="0" applyAlignment="0" applyProtection="0"/>
    <xf numFmtId="43" fontId="20" fillId="0" borderId="0" applyFont="0" applyFill="0" applyBorder="0" applyAlignment="0" applyProtection="0"/>
    <xf numFmtId="168" fontId="20" fillId="0" borderId="0" applyFont="0" applyFill="0" applyBorder="0" applyAlignment="0" applyProtection="0"/>
    <xf numFmtId="169" fontId="20" fillId="0" borderId="0" applyFont="0" applyFill="0" applyBorder="0" applyAlignment="0" applyProtection="0"/>
  </cellStyleXfs>
  <cellXfs count="613">
    <xf numFmtId="0" fontId="0" fillId="0" borderId="0" xfId="0" applyAlignment="1">
      <alignment/>
    </xf>
    <xf numFmtId="0" fontId="24" fillId="5" borderId="0" xfId="80" applyFont="1" applyFill="1">
      <alignment/>
      <protection/>
    </xf>
    <xf numFmtId="0" fontId="23" fillId="0" borderId="0" xfId="80">
      <alignment/>
      <protection/>
    </xf>
    <xf numFmtId="0" fontId="23" fillId="5" borderId="0" xfId="80" applyFill="1">
      <alignment/>
      <protection/>
    </xf>
    <xf numFmtId="0" fontId="23" fillId="33" borderId="13" xfId="80" applyFill="1" applyBorder="1">
      <alignment/>
      <protection/>
    </xf>
    <xf numFmtId="0" fontId="25" fillId="34" borderId="14" xfId="80" applyFont="1" applyFill="1" applyBorder="1" applyAlignment="1">
      <alignment horizontal="center"/>
      <protection/>
    </xf>
    <xf numFmtId="0" fontId="26" fillId="35" borderId="15" xfId="80" applyFont="1" applyFill="1" applyBorder="1" applyAlignment="1">
      <alignment horizontal="center"/>
      <protection/>
    </xf>
    <xf numFmtId="0" fontId="25" fillId="34" borderId="15" xfId="80" applyFont="1" applyFill="1" applyBorder="1" applyAlignment="1">
      <alignment horizontal="center"/>
      <protection/>
    </xf>
    <xf numFmtId="0" fontId="25" fillId="34" borderId="16" xfId="80" applyFont="1" applyFill="1" applyBorder="1" applyAlignment="1">
      <alignment horizontal="center"/>
      <protection/>
    </xf>
    <xf numFmtId="0" fontId="23" fillId="33" borderId="17" xfId="80" applyFill="1" applyBorder="1">
      <alignment/>
      <protection/>
    </xf>
    <xf numFmtId="0" fontId="23" fillId="33" borderId="18" xfId="80" applyFill="1" applyBorder="1">
      <alignment/>
      <protection/>
    </xf>
    <xf numFmtId="0" fontId="0" fillId="0" borderId="0" xfId="0" applyAlignment="1" applyProtection="1">
      <alignment/>
      <protection hidden="1" locked="0"/>
    </xf>
    <xf numFmtId="0" fontId="2" fillId="0" borderId="0" xfId="0" applyFont="1" applyAlignment="1">
      <alignment vertical="top"/>
    </xf>
    <xf numFmtId="0" fontId="27" fillId="0" borderId="19" xfId="0" applyFont="1" applyBorder="1" applyAlignment="1" quotePrefix="1">
      <alignment vertical="top" wrapText="1"/>
    </xf>
    <xf numFmtId="0" fontId="27" fillId="0" borderId="19" xfId="0" applyFont="1" applyBorder="1" applyAlignment="1">
      <alignment vertical="top"/>
    </xf>
    <xf numFmtId="0" fontId="4" fillId="0" borderId="0" xfId="0" applyFont="1" applyAlignment="1">
      <alignment horizontal="center" vertical="top"/>
    </xf>
    <xf numFmtId="3" fontId="4" fillId="0" borderId="0" xfId="0" applyNumberFormat="1" applyFont="1" applyAlignment="1">
      <alignment horizontal="center" vertical="top"/>
    </xf>
    <xf numFmtId="0" fontId="4"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3" fillId="0" borderId="0" xfId="0" applyFont="1" applyAlignment="1">
      <alignment vertical="top"/>
    </xf>
    <xf numFmtId="0" fontId="29" fillId="0" borderId="0" xfId="0" applyFont="1" applyAlignment="1">
      <alignment/>
    </xf>
    <xf numFmtId="0" fontId="28" fillId="0" borderId="20" xfId="0" applyFont="1" applyBorder="1" applyAlignment="1">
      <alignment horizontal="center" vertical="top"/>
    </xf>
    <xf numFmtId="0" fontId="27" fillId="0" borderId="19" xfId="0" applyFont="1" applyBorder="1" applyAlignment="1">
      <alignment vertical="top" wrapText="1"/>
    </xf>
    <xf numFmtId="0" fontId="27" fillId="0" borderId="21" xfId="0" applyFont="1" applyBorder="1" applyAlignment="1">
      <alignment vertical="top" wrapText="1"/>
    </xf>
    <xf numFmtId="0" fontId="29" fillId="0" borderId="19" xfId="0" applyFont="1" applyBorder="1" applyAlignment="1">
      <alignment/>
    </xf>
    <xf numFmtId="0" fontId="29" fillId="0" borderId="19" xfId="0" applyFont="1" applyBorder="1" applyAlignment="1">
      <alignment vertical="top"/>
    </xf>
    <xf numFmtId="0" fontId="29" fillId="0" borderId="21" xfId="0" applyFont="1" applyBorder="1" applyAlignment="1">
      <alignment/>
    </xf>
    <xf numFmtId="0" fontId="28" fillId="0" borderId="0" xfId="0" applyFont="1" applyBorder="1" applyAlignment="1">
      <alignment horizontal="center"/>
    </xf>
    <xf numFmtId="0" fontId="29" fillId="0" borderId="0" xfId="0" applyFont="1" applyBorder="1" applyAlignment="1">
      <alignment/>
    </xf>
    <xf numFmtId="0" fontId="31" fillId="0" borderId="0" xfId="0" applyFont="1" applyAlignment="1">
      <alignment vertical="top"/>
    </xf>
    <xf numFmtId="0" fontId="33" fillId="0" borderId="19" xfId="0" applyFont="1" applyBorder="1" applyAlignment="1">
      <alignment vertical="top" wrapText="1"/>
    </xf>
    <xf numFmtId="0" fontId="32" fillId="0" borderId="19" xfId="0" applyFont="1" applyBorder="1" applyAlignment="1">
      <alignment horizontal="center" vertical="top"/>
    </xf>
    <xf numFmtId="0" fontId="3" fillId="0" borderId="19" xfId="0" applyFont="1" applyBorder="1" applyAlignment="1">
      <alignment horizontal="center" vertical="top"/>
    </xf>
    <xf numFmtId="0" fontId="33" fillId="0" borderId="19" xfId="0" applyFont="1" applyBorder="1" applyAlignment="1">
      <alignment horizontal="center" vertical="top"/>
    </xf>
    <xf numFmtId="3" fontId="3" fillId="0" borderId="19" xfId="0" applyNumberFormat="1" applyFont="1" applyBorder="1" applyAlignment="1">
      <alignment horizontal="right" vertical="top"/>
    </xf>
    <xf numFmtId="0" fontId="3" fillId="0" borderId="19" xfId="0" applyFont="1" applyBorder="1" applyAlignment="1">
      <alignment vertical="top" wrapText="1"/>
    </xf>
    <xf numFmtId="0" fontId="3" fillId="0" borderId="19" xfId="0" applyFont="1" applyBorder="1" applyAlignment="1">
      <alignment horizontal="center" vertical="top" wrapText="1"/>
    </xf>
    <xf numFmtId="0" fontId="34" fillId="0" borderId="19" xfId="0" applyFont="1" applyBorder="1" applyAlignment="1">
      <alignment vertical="top" wrapText="1"/>
    </xf>
    <xf numFmtId="0" fontId="35" fillId="0" borderId="19" xfId="0" applyFont="1" applyBorder="1" applyAlignment="1">
      <alignment vertical="top" wrapText="1"/>
    </xf>
    <xf numFmtId="0" fontId="35" fillId="0" borderId="19" xfId="0" applyFont="1" applyBorder="1" applyAlignment="1">
      <alignment horizontal="left" vertical="top" wrapText="1"/>
    </xf>
    <xf numFmtId="0" fontId="35" fillId="0" borderId="19" xfId="0" applyFont="1" applyBorder="1" applyAlignment="1">
      <alignment horizontal="center" vertical="top"/>
    </xf>
    <xf numFmtId="0" fontId="41" fillId="0" borderId="22" xfId="0" applyFont="1" applyBorder="1" applyAlignment="1">
      <alignment vertical="top" wrapText="1"/>
    </xf>
    <xf numFmtId="0" fontId="33" fillId="0" borderId="19" xfId="0" applyFont="1" applyBorder="1" applyAlignment="1">
      <alignment vertical="center" wrapText="1"/>
    </xf>
    <xf numFmtId="0" fontId="41" fillId="0" borderId="19" xfId="0" applyFont="1" applyBorder="1" applyAlignment="1">
      <alignment vertical="top" wrapText="1"/>
    </xf>
    <xf numFmtId="0" fontId="32" fillId="0" borderId="0" xfId="0" applyFont="1" applyAlignment="1">
      <alignment vertical="top"/>
    </xf>
    <xf numFmtId="0" fontId="35" fillId="0" borderId="20" xfId="0" applyFont="1" applyBorder="1" applyAlignment="1">
      <alignment horizontal="center" vertical="top"/>
    </xf>
    <xf numFmtId="3" fontId="35" fillId="0" borderId="20" xfId="0" applyNumberFormat="1" applyFont="1" applyBorder="1" applyAlignment="1">
      <alignment horizontal="center" vertical="top"/>
    </xf>
    <xf numFmtId="0" fontId="38" fillId="0" borderId="22" xfId="0" applyFont="1" applyBorder="1" applyAlignment="1">
      <alignment horizontal="center" vertical="top"/>
    </xf>
    <xf numFmtId="0" fontId="38" fillId="0" borderId="0" xfId="0" applyFont="1" applyAlignment="1">
      <alignment vertical="top"/>
    </xf>
    <xf numFmtId="0" fontId="3" fillId="0" borderId="19" xfId="0" applyFont="1" applyBorder="1" applyAlignment="1">
      <alignment horizontal="center" vertical="center"/>
    </xf>
    <xf numFmtId="0" fontId="38" fillId="0" borderId="19" xfId="0" applyFont="1" applyBorder="1" applyAlignment="1">
      <alignment horizontal="center" vertical="top"/>
    </xf>
    <xf numFmtId="3" fontId="38" fillId="0" borderId="19" xfId="0" applyNumberFormat="1" applyFont="1" applyBorder="1" applyAlignment="1">
      <alignment horizontal="right" vertical="top"/>
    </xf>
    <xf numFmtId="0" fontId="41" fillId="0" borderId="19" xfId="0" applyFont="1" applyBorder="1" applyAlignment="1">
      <alignment horizontal="center" vertical="top"/>
    </xf>
    <xf numFmtId="0" fontId="12" fillId="0" borderId="19" xfId="0" applyFont="1" applyBorder="1" applyAlignment="1">
      <alignment horizontal="center" vertical="top"/>
    </xf>
    <xf numFmtId="0" fontId="38" fillId="0" borderId="19" xfId="0" applyFont="1" applyBorder="1" applyAlignment="1">
      <alignment horizontal="center" wrapText="1"/>
    </xf>
    <xf numFmtId="0" fontId="38" fillId="0" borderId="19" xfId="0" applyFont="1" applyBorder="1" applyAlignment="1">
      <alignment horizontal="center"/>
    </xf>
    <xf numFmtId="3" fontId="3" fillId="2" borderId="19" xfId="0" applyNumberFormat="1" applyFont="1" applyFill="1" applyBorder="1" applyAlignment="1">
      <alignment horizontal="right" vertical="top"/>
    </xf>
    <xf numFmtId="0" fontId="3" fillId="0" borderId="19" xfId="0" applyFont="1" applyBorder="1" applyAlignment="1" quotePrefix="1">
      <alignment horizontal="center" vertical="top"/>
    </xf>
    <xf numFmtId="0" fontId="47" fillId="0" borderId="19" xfId="0" applyFont="1" applyBorder="1" applyAlignment="1">
      <alignment horizontal="center" vertical="top"/>
    </xf>
    <xf numFmtId="3" fontId="47" fillId="0" borderId="19" xfId="0" applyNumberFormat="1" applyFont="1" applyBorder="1" applyAlignment="1">
      <alignment horizontal="right" vertical="top"/>
    </xf>
    <xf numFmtId="0" fontId="47" fillId="0" borderId="0" xfId="0" applyFont="1" applyAlignment="1">
      <alignment vertical="top"/>
    </xf>
    <xf numFmtId="3" fontId="42" fillId="2" borderId="19" xfId="0" applyNumberFormat="1" applyFont="1" applyFill="1" applyBorder="1" applyAlignment="1">
      <alignment horizontal="right" vertical="top"/>
    </xf>
    <xf numFmtId="0" fontId="3" fillId="0" borderId="19" xfId="0" applyFont="1" applyBorder="1" applyAlignment="1" quotePrefix="1">
      <alignment horizontal="center" vertical="top" wrapText="1"/>
    </xf>
    <xf numFmtId="3" fontId="3" fillId="0" borderId="19" xfId="0" applyNumberFormat="1" applyFont="1" applyFill="1" applyBorder="1" applyAlignment="1">
      <alignment horizontal="right" vertical="top"/>
    </xf>
    <xf numFmtId="0" fontId="3" fillId="0" borderId="19" xfId="0" applyFont="1" applyFill="1" applyBorder="1" applyAlignment="1">
      <alignment horizontal="center" vertical="top"/>
    </xf>
    <xf numFmtId="0" fontId="3" fillId="0" borderId="19" xfId="0" applyFont="1" applyFill="1" applyBorder="1" applyAlignment="1">
      <alignment vertical="top" wrapText="1"/>
    </xf>
    <xf numFmtId="0" fontId="12" fillId="0" borderId="0" xfId="0" applyFont="1" applyAlignment="1">
      <alignment vertical="top"/>
    </xf>
    <xf numFmtId="3" fontId="33" fillId="0" borderId="19" xfId="0" applyNumberFormat="1" applyFont="1" applyBorder="1" applyAlignment="1">
      <alignment horizontal="right" vertical="top"/>
    </xf>
    <xf numFmtId="0" fontId="41" fillId="0" borderId="19" xfId="0" applyFont="1" applyBorder="1" applyAlignment="1">
      <alignment vertical="center"/>
    </xf>
    <xf numFmtId="0" fontId="35" fillId="0" borderId="19" xfId="0" applyFont="1" applyBorder="1" applyAlignment="1">
      <alignment vertical="center" wrapText="1"/>
    </xf>
    <xf numFmtId="0" fontId="42" fillId="0" borderId="19" xfId="0" applyFont="1" applyBorder="1" applyAlignment="1">
      <alignment horizontal="center" vertical="top"/>
    </xf>
    <xf numFmtId="0" fontId="42" fillId="0" borderId="0" xfId="0" applyFont="1" applyAlignment="1">
      <alignment vertical="top"/>
    </xf>
    <xf numFmtId="0" fontId="33" fillId="0" borderId="0" xfId="0" applyFont="1" applyAlignment="1">
      <alignment vertical="top"/>
    </xf>
    <xf numFmtId="0" fontId="41" fillId="0" borderId="19" xfId="0" applyFont="1" applyBorder="1" applyAlignment="1">
      <alignment horizontal="center" vertical="center"/>
    </xf>
    <xf numFmtId="3" fontId="3" fillId="0" borderId="19" xfId="0" applyNumberFormat="1" applyFont="1" applyBorder="1" applyAlignment="1">
      <alignment horizontal="right" vertical="center"/>
    </xf>
    <xf numFmtId="0" fontId="12" fillId="0" borderId="22" xfId="0" applyFont="1" applyBorder="1" applyAlignment="1">
      <alignment horizontal="center" vertical="top"/>
    </xf>
    <xf numFmtId="209" fontId="44" fillId="0" borderId="19" xfId="43" applyNumberFormat="1" applyFont="1" applyBorder="1" applyAlignment="1">
      <alignment horizontal="center" vertical="top"/>
    </xf>
    <xf numFmtId="0" fontId="32" fillId="0" borderId="19" xfId="0" applyFont="1" applyBorder="1" applyAlignment="1">
      <alignment horizontal="center" vertical="top" wrapText="1"/>
    </xf>
    <xf numFmtId="0" fontId="50" fillId="0" borderId="19" xfId="0" applyFont="1" applyBorder="1" applyAlignment="1">
      <alignment horizontal="center" vertical="top"/>
    </xf>
    <xf numFmtId="0" fontId="27" fillId="0" borderId="20" xfId="0" applyFont="1" applyBorder="1" applyAlignment="1">
      <alignment vertical="top"/>
    </xf>
    <xf numFmtId="0" fontId="27" fillId="0" borderId="20" xfId="0" applyFont="1" applyBorder="1" applyAlignment="1">
      <alignment horizontal="center" vertical="top"/>
    </xf>
    <xf numFmtId="0" fontId="27" fillId="0" borderId="20" xfId="0" applyFont="1" applyBorder="1" applyAlignment="1">
      <alignment vertical="top" wrapText="1"/>
    </xf>
    <xf numFmtId="0" fontId="28" fillId="0" borderId="20" xfId="0" applyFont="1" applyBorder="1" applyAlignment="1">
      <alignment horizontal="center"/>
    </xf>
    <xf numFmtId="0" fontId="29" fillId="0" borderId="20" xfId="0" applyFont="1" applyBorder="1" applyAlignment="1">
      <alignment/>
    </xf>
    <xf numFmtId="0" fontId="11" fillId="0" borderId="0" xfId="0" applyFont="1" applyAlignment="1" quotePrefix="1">
      <alignment horizontal="left" vertical="top" wrapText="1"/>
    </xf>
    <xf numFmtId="0" fontId="34" fillId="0" borderId="19" xfId="0" applyFont="1" applyBorder="1" applyAlignment="1">
      <alignment vertical="center" wrapText="1"/>
    </xf>
    <xf numFmtId="3" fontId="3" fillId="2" borderId="19" xfId="0" applyNumberFormat="1" applyFont="1" applyFill="1" applyBorder="1" applyAlignment="1">
      <alignment horizontal="right" vertical="center"/>
    </xf>
    <xf numFmtId="0" fontId="33" fillId="0" borderId="19" xfId="0" applyFont="1" applyBorder="1" applyAlignment="1">
      <alignment horizontal="center" vertical="center"/>
    </xf>
    <xf numFmtId="0" fontId="11" fillId="0" borderId="0" xfId="0" applyFont="1" applyAlignment="1">
      <alignment horizontal="center" vertical="center" wrapText="1"/>
    </xf>
    <xf numFmtId="0" fontId="3"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35" fillId="0" borderId="20" xfId="0" applyFont="1" applyBorder="1" applyAlignment="1">
      <alignment horizontal="center" vertical="center"/>
    </xf>
    <xf numFmtId="0" fontId="41" fillId="0" borderId="22" xfId="0" applyFont="1" applyBorder="1" applyAlignment="1">
      <alignment horizontal="center" vertical="center"/>
    </xf>
    <xf numFmtId="0" fontId="43" fillId="2" borderId="19" xfId="0" applyFont="1" applyFill="1" applyBorder="1" applyAlignment="1">
      <alignment horizontal="center" vertical="center"/>
    </xf>
    <xf numFmtId="0" fontId="41" fillId="2" borderId="19" xfId="0" applyFont="1" applyFill="1" applyBorder="1" applyAlignment="1">
      <alignment horizontal="center" vertical="center"/>
    </xf>
    <xf numFmtId="0" fontId="12" fillId="0" borderId="19" xfId="0" applyFont="1" applyBorder="1" applyAlignment="1">
      <alignment horizontal="center" vertical="center"/>
    </xf>
    <xf numFmtId="0" fontId="38" fillId="0" borderId="19" xfId="0" applyFont="1" applyBorder="1" applyAlignment="1">
      <alignment horizontal="center" vertical="center"/>
    </xf>
    <xf numFmtId="0" fontId="32" fillId="0" borderId="19" xfId="0" applyFont="1" applyBorder="1" applyAlignment="1">
      <alignment horizontal="center" vertical="center"/>
    </xf>
    <xf numFmtId="0" fontId="35" fillId="0" borderId="19" xfId="0" applyFont="1" applyBorder="1" applyAlignment="1">
      <alignment horizontal="center" vertical="center"/>
    </xf>
    <xf numFmtId="0" fontId="3" fillId="0" borderId="19" xfId="0" applyFont="1" applyFill="1" applyBorder="1" applyAlignment="1">
      <alignment horizontal="center" vertical="center"/>
    </xf>
    <xf numFmtId="0" fontId="42" fillId="0" borderId="19" xfId="0" applyFont="1" applyBorder="1" applyAlignment="1">
      <alignment horizontal="center" vertical="center"/>
    </xf>
    <xf numFmtId="0" fontId="49" fillId="0" borderId="19" xfId="0" applyFont="1" applyBorder="1" applyAlignment="1">
      <alignment horizontal="center" vertical="center"/>
    </xf>
    <xf numFmtId="0" fontId="33" fillId="0" borderId="19" xfId="0" applyFont="1" applyBorder="1" applyAlignment="1" quotePrefix="1">
      <alignment vertical="center" wrapText="1"/>
    </xf>
    <xf numFmtId="0" fontId="2" fillId="0" borderId="19" xfId="0" applyFont="1" applyFill="1" applyBorder="1" applyAlignment="1">
      <alignment horizontal="center" vertical="center"/>
    </xf>
    <xf numFmtId="0" fontId="49" fillId="0" borderId="19" xfId="0" applyFont="1" applyFill="1" applyBorder="1" applyAlignment="1">
      <alignment horizontal="center" vertical="center"/>
    </xf>
    <xf numFmtId="3" fontId="3" fillId="0" borderId="19" xfId="0" applyNumberFormat="1" applyFont="1" applyFill="1" applyBorder="1" applyAlignment="1">
      <alignment horizontal="right" vertical="center"/>
    </xf>
    <xf numFmtId="0" fontId="33" fillId="0" borderId="19" xfId="0" applyFont="1" applyFill="1" applyBorder="1" applyAlignment="1">
      <alignment horizontal="center" vertical="center"/>
    </xf>
    <xf numFmtId="3" fontId="37" fillId="0" borderId="0" xfId="0" applyNumberFormat="1" applyFont="1" applyAlignment="1">
      <alignment horizontal="center" vertical="center"/>
    </xf>
    <xf numFmtId="0" fontId="1" fillId="0" borderId="0" xfId="0" applyFont="1" applyAlignment="1">
      <alignment horizontal="center" vertical="top" wrapText="1"/>
    </xf>
    <xf numFmtId="0" fontId="35" fillId="0" borderId="20" xfId="0" applyFont="1" applyBorder="1" applyAlignment="1">
      <alignment horizontal="center" vertical="top" wrapText="1"/>
    </xf>
    <xf numFmtId="0" fontId="12" fillId="0" borderId="22" xfId="0" applyFont="1" applyBorder="1" applyAlignment="1">
      <alignment horizontal="center" vertical="top" wrapText="1"/>
    </xf>
    <xf numFmtId="0" fontId="12" fillId="0" borderId="19" xfId="0" applyFont="1" applyBorder="1" applyAlignment="1">
      <alignment horizontal="center" vertical="top" wrapText="1"/>
    </xf>
    <xf numFmtId="0" fontId="12" fillId="0" borderId="19" xfId="0" applyFont="1" applyBorder="1" applyAlignment="1">
      <alignment horizontal="center" wrapText="1"/>
    </xf>
    <xf numFmtId="0" fontId="38" fillId="0" borderId="19" xfId="0" applyFont="1" applyBorder="1" applyAlignment="1">
      <alignment horizontal="center" vertical="top" wrapText="1"/>
    </xf>
    <xf numFmtId="0" fontId="41" fillId="0" borderId="19" xfId="0" applyFont="1" applyBorder="1" applyAlignment="1">
      <alignment horizontal="center" vertical="top" wrapText="1"/>
    </xf>
    <xf numFmtId="0" fontId="47" fillId="0" borderId="19" xfId="0" applyFont="1" applyBorder="1" applyAlignment="1">
      <alignment horizontal="center" vertical="top" wrapText="1"/>
    </xf>
    <xf numFmtId="0" fontId="33" fillId="0" borderId="19" xfId="0" applyFont="1" applyBorder="1" applyAlignment="1">
      <alignment horizontal="center" vertical="top" wrapText="1"/>
    </xf>
    <xf numFmtId="0" fontId="3" fillId="0" borderId="19" xfId="0" applyFont="1" applyFill="1" applyBorder="1" applyAlignment="1">
      <alignment horizontal="center" vertical="top" wrapText="1"/>
    </xf>
    <xf numFmtId="0" fontId="55" fillId="0" borderId="0" xfId="0" applyFont="1" applyAlignment="1">
      <alignment horizontal="center" vertical="center"/>
    </xf>
    <xf numFmtId="0" fontId="55" fillId="0" borderId="0" xfId="0" applyFont="1" applyAlignment="1">
      <alignment vertical="top"/>
    </xf>
    <xf numFmtId="0" fontId="55" fillId="0" borderId="0" xfId="0" applyFont="1" applyAlignment="1">
      <alignment horizontal="center" vertical="top"/>
    </xf>
    <xf numFmtId="3" fontId="10" fillId="0" borderId="0" xfId="0" applyNumberFormat="1" applyFont="1" applyAlignment="1">
      <alignment vertical="top"/>
    </xf>
    <xf numFmtId="3" fontId="59" fillId="0" borderId="0" xfId="0" applyNumberFormat="1" applyFont="1" applyAlignment="1">
      <alignment vertical="top"/>
    </xf>
    <xf numFmtId="0" fontId="41" fillId="0" borderId="19" xfId="0" applyFont="1" applyBorder="1" applyAlignment="1">
      <alignment horizontal="center" vertical="center" wrapText="1"/>
    </xf>
    <xf numFmtId="0" fontId="3" fillId="0" borderId="0" xfId="0" applyFont="1" applyAlignment="1">
      <alignment vertical="top" wrapText="1"/>
    </xf>
    <xf numFmtId="0" fontId="28" fillId="0" borderId="0" xfId="0" applyFont="1" applyAlignment="1">
      <alignment horizontal="center" vertical="center"/>
    </xf>
    <xf numFmtId="0" fontId="35" fillId="0" borderId="0" xfId="0" applyFont="1" applyAlignment="1">
      <alignment wrapText="1"/>
    </xf>
    <xf numFmtId="3" fontId="4" fillId="0" borderId="0" xfId="0" applyNumberFormat="1" applyFont="1" applyAlignment="1">
      <alignment horizontal="right" vertical="top"/>
    </xf>
    <xf numFmtId="3" fontId="55" fillId="0" borderId="0" xfId="0" applyNumberFormat="1" applyFont="1" applyAlignment="1">
      <alignment horizontal="right" vertical="top"/>
    </xf>
    <xf numFmtId="3" fontId="38" fillId="0" borderId="22" xfId="0" applyNumberFormat="1" applyFont="1" applyBorder="1" applyAlignment="1">
      <alignment horizontal="right" vertical="top"/>
    </xf>
    <xf numFmtId="0" fontId="3" fillId="0" borderId="19" xfId="0" applyFont="1" applyBorder="1" applyAlignment="1">
      <alignment horizontal="right" vertical="top"/>
    </xf>
    <xf numFmtId="3" fontId="12" fillId="0" borderId="19" xfId="0" applyNumberFormat="1" applyFont="1" applyBorder="1" applyAlignment="1">
      <alignment horizontal="right" vertical="top"/>
    </xf>
    <xf numFmtId="3" fontId="42" fillId="0" borderId="19" xfId="0" applyNumberFormat="1" applyFont="1" applyBorder="1" applyAlignment="1">
      <alignment horizontal="right" vertical="top"/>
    </xf>
    <xf numFmtId="3" fontId="1" fillId="0" borderId="0" xfId="0" applyNumberFormat="1" applyFont="1" applyAlignment="1">
      <alignment horizontal="right" vertical="top"/>
    </xf>
    <xf numFmtId="3" fontId="37" fillId="0" borderId="0" xfId="0" applyNumberFormat="1" applyFont="1" applyAlignment="1">
      <alignment horizontal="right" vertical="center"/>
    </xf>
    <xf numFmtId="3" fontId="5" fillId="0" borderId="0" xfId="0" applyNumberFormat="1" applyFont="1" applyAlignment="1">
      <alignment horizontal="right" vertical="center"/>
    </xf>
    <xf numFmtId="3" fontId="1" fillId="0" borderId="0" xfId="0" applyNumberFormat="1" applyFont="1" applyAlignment="1">
      <alignment horizontal="right" vertical="center"/>
    </xf>
    <xf numFmtId="0" fontId="1" fillId="0" borderId="0" xfId="0" applyFont="1" applyAlignment="1">
      <alignment horizontal="right" vertical="center"/>
    </xf>
    <xf numFmtId="3" fontId="38" fillId="0" borderId="22" xfId="0" applyNumberFormat="1" applyFont="1" applyBorder="1" applyAlignment="1">
      <alignment horizontal="right" vertical="center"/>
    </xf>
    <xf numFmtId="0" fontId="38" fillId="0" borderId="22" xfId="0" applyFont="1" applyBorder="1" applyAlignment="1">
      <alignment horizontal="right" vertical="center"/>
    </xf>
    <xf numFmtId="0" fontId="3" fillId="0" borderId="19" xfId="0" applyFont="1" applyBorder="1" applyAlignment="1">
      <alignment horizontal="right" vertical="center"/>
    </xf>
    <xf numFmtId="3" fontId="38" fillId="0" borderId="19" xfId="0" applyNumberFormat="1" applyFont="1" applyBorder="1" applyAlignment="1">
      <alignment horizontal="right" vertical="center"/>
    </xf>
    <xf numFmtId="0" fontId="38" fillId="0" borderId="19" xfId="0" applyFont="1" applyBorder="1" applyAlignment="1">
      <alignment horizontal="right" vertical="center"/>
    </xf>
    <xf numFmtId="4" fontId="3" fillId="0" borderId="19" xfId="0" applyNumberFormat="1" applyFont="1" applyBorder="1" applyAlignment="1">
      <alignment horizontal="right" vertical="center"/>
    </xf>
    <xf numFmtId="3" fontId="47" fillId="0" borderId="19" xfId="0" applyNumberFormat="1" applyFont="1" applyBorder="1" applyAlignment="1">
      <alignment horizontal="right" vertical="center" wrapText="1"/>
    </xf>
    <xf numFmtId="0" fontId="3" fillId="0" borderId="19" xfId="0" applyFont="1" applyBorder="1" applyAlignment="1">
      <alignment horizontal="right" vertical="center" wrapText="1"/>
    </xf>
    <xf numFmtId="0" fontId="47" fillId="0" borderId="19" xfId="0" applyFont="1" applyBorder="1" applyAlignment="1">
      <alignment horizontal="right" vertical="center"/>
    </xf>
    <xf numFmtId="3" fontId="47" fillId="0" borderId="19" xfId="0" applyNumberFormat="1" applyFont="1" applyBorder="1" applyAlignment="1">
      <alignment horizontal="right" vertical="center"/>
    </xf>
    <xf numFmtId="3" fontId="33" fillId="0" borderId="19" xfId="0" applyNumberFormat="1" applyFont="1" applyBorder="1" applyAlignment="1">
      <alignment horizontal="right" vertical="center"/>
    </xf>
    <xf numFmtId="0" fontId="33" fillId="0" borderId="19" xfId="0" applyFont="1" applyBorder="1" applyAlignment="1">
      <alignment horizontal="right" vertical="center"/>
    </xf>
    <xf numFmtId="0" fontId="3" fillId="0" borderId="0" xfId="0" applyFont="1" applyAlignment="1">
      <alignment horizontal="right" vertical="center"/>
    </xf>
    <xf numFmtId="0" fontId="11" fillId="0" borderId="0" xfId="0" applyFont="1" applyAlignment="1" quotePrefix="1">
      <alignment horizontal="right" vertical="center" wrapText="1"/>
    </xf>
    <xf numFmtId="0" fontId="33" fillId="0" borderId="0" xfId="0" applyFont="1" applyAlignment="1">
      <alignment horizontal="right" vertical="center"/>
    </xf>
    <xf numFmtId="3" fontId="4" fillId="0" borderId="0" xfId="0" applyNumberFormat="1" applyFont="1" applyAlignment="1">
      <alignment horizontal="right" vertical="center"/>
    </xf>
    <xf numFmtId="0" fontId="31" fillId="0" borderId="0" xfId="0" applyFont="1" applyAlignment="1">
      <alignment horizontal="right" vertical="center"/>
    </xf>
    <xf numFmtId="3" fontId="36" fillId="0" borderId="0" xfId="0" applyNumberFormat="1" applyFont="1" applyAlignment="1">
      <alignment horizontal="right" vertical="center"/>
    </xf>
    <xf numFmtId="0" fontId="2" fillId="0" borderId="0" xfId="0" applyFont="1" applyAlignment="1">
      <alignment horizontal="right" vertical="center"/>
    </xf>
    <xf numFmtId="0" fontId="11" fillId="0" borderId="0" xfId="0" applyFont="1" applyAlignment="1">
      <alignment horizontal="right" vertical="center" wrapText="1"/>
    </xf>
    <xf numFmtId="0" fontId="11" fillId="0" borderId="0" xfId="0" applyFont="1" applyAlignment="1">
      <alignment horizontal="right" vertical="center"/>
    </xf>
    <xf numFmtId="0" fontId="4" fillId="0" borderId="0" xfId="0" applyFont="1" applyAlignment="1">
      <alignment horizontal="right" vertical="center"/>
    </xf>
    <xf numFmtId="0" fontId="38" fillId="0" borderId="19" xfId="0" applyFont="1" applyBorder="1" applyAlignment="1">
      <alignment horizontal="center" vertical="center" wrapText="1"/>
    </xf>
    <xf numFmtId="0" fontId="2" fillId="0" borderId="19" xfId="0" applyFont="1" applyBorder="1" applyAlignment="1">
      <alignment horizontal="center" vertical="top" wrapText="1"/>
    </xf>
    <xf numFmtId="0" fontId="60" fillId="0" borderId="1" xfId="0" applyFont="1" applyBorder="1" applyAlignment="1">
      <alignment horizontal="center" vertical="top"/>
    </xf>
    <xf numFmtId="0" fontId="33" fillId="0" borderId="19" xfId="0" applyFont="1" applyBorder="1" applyAlignment="1">
      <alignment vertical="top"/>
    </xf>
    <xf numFmtId="0" fontId="49" fillId="0" borderId="19" xfId="0" applyFont="1" applyFill="1" applyBorder="1" applyAlignment="1">
      <alignment horizontal="center"/>
    </xf>
    <xf numFmtId="0" fontId="33" fillId="0" borderId="23" xfId="0" applyFont="1" applyBorder="1" applyAlignment="1">
      <alignment vertical="top"/>
    </xf>
    <xf numFmtId="0" fontId="33" fillId="0" borderId="19" xfId="0" applyNumberFormat="1" applyFont="1" applyBorder="1" applyAlignment="1" quotePrefix="1">
      <alignment wrapText="1"/>
    </xf>
    <xf numFmtId="0" fontId="3" fillId="0" borderId="0" xfId="0" applyFont="1" applyFill="1" applyAlignment="1">
      <alignment vertical="top"/>
    </xf>
    <xf numFmtId="0" fontId="3" fillId="2" borderId="19" xfId="0" applyFont="1" applyFill="1" applyBorder="1" applyAlignment="1">
      <alignment horizontal="center" vertical="center"/>
    </xf>
    <xf numFmtId="0" fontId="3" fillId="2" borderId="19" xfId="0" applyFont="1" applyFill="1" applyBorder="1" applyAlignment="1">
      <alignment horizontal="center" vertical="top"/>
    </xf>
    <xf numFmtId="0" fontId="3" fillId="2" borderId="0" xfId="0" applyFont="1" applyFill="1" applyAlignment="1">
      <alignment vertical="top"/>
    </xf>
    <xf numFmtId="0" fontId="3" fillId="0" borderId="19" xfId="0" applyFont="1" applyBorder="1" applyAlignment="1">
      <alignment vertical="top"/>
    </xf>
    <xf numFmtId="0" fontId="49" fillId="0" borderId="19" xfId="0" applyNumberFormat="1" applyFont="1" applyBorder="1" applyAlignment="1">
      <alignment vertical="center" wrapText="1"/>
    </xf>
    <xf numFmtId="0" fontId="3" fillId="0" borderId="19" xfId="0" applyFont="1" applyBorder="1" applyAlignment="1">
      <alignment vertical="center" wrapText="1"/>
    </xf>
    <xf numFmtId="3" fontId="3" fillId="36" borderId="19" xfId="0" applyNumberFormat="1" applyFont="1" applyFill="1" applyBorder="1" applyAlignment="1">
      <alignment horizontal="right" vertical="center"/>
    </xf>
    <xf numFmtId="3" fontId="38" fillId="36" borderId="19" xfId="0" applyNumberFormat="1" applyFont="1" applyFill="1" applyBorder="1" applyAlignment="1">
      <alignment horizontal="right" vertical="center"/>
    </xf>
    <xf numFmtId="0" fontId="60" fillId="0" borderId="19" xfId="0" applyFont="1" applyBorder="1" applyAlignment="1">
      <alignment horizontal="center" vertical="top"/>
    </xf>
    <xf numFmtId="0" fontId="33" fillId="0" borderId="23" xfId="0" applyFont="1" applyBorder="1" applyAlignment="1">
      <alignment vertical="top" wrapText="1"/>
    </xf>
    <xf numFmtId="0" fontId="3" fillId="36" borderId="19" xfId="0" applyFont="1" applyFill="1" applyBorder="1" applyAlignment="1">
      <alignment horizontal="center" vertical="center"/>
    </xf>
    <xf numFmtId="0" fontId="3" fillId="36" borderId="19" xfId="0" applyFont="1" applyFill="1" applyBorder="1" applyAlignment="1">
      <alignment horizontal="center" vertical="top"/>
    </xf>
    <xf numFmtId="3" fontId="3" fillId="36" borderId="19" xfId="0" applyNumberFormat="1" applyFont="1" applyFill="1" applyBorder="1" applyAlignment="1">
      <alignment horizontal="right" vertical="top"/>
    </xf>
    <xf numFmtId="0" fontId="3" fillId="36" borderId="0" xfId="0" applyFont="1" applyFill="1" applyAlignment="1">
      <alignment vertical="top"/>
    </xf>
    <xf numFmtId="0" fontId="3" fillId="36" borderId="19" xfId="0" applyFont="1" applyFill="1" applyBorder="1" applyAlignment="1">
      <alignment horizontal="center" vertical="top" wrapText="1"/>
    </xf>
    <xf numFmtId="0" fontId="32" fillId="36" borderId="19" xfId="0" applyFont="1" applyFill="1" applyBorder="1" applyAlignment="1">
      <alignment horizontal="center" vertical="center"/>
    </xf>
    <xf numFmtId="0" fontId="33" fillId="36" borderId="0" xfId="0" applyFont="1" applyFill="1" applyAlignment="1">
      <alignment vertical="top"/>
    </xf>
    <xf numFmtId="0" fontId="33" fillId="36" borderId="19" xfId="0" applyFont="1" applyFill="1" applyBorder="1" applyAlignment="1">
      <alignment horizontal="center" vertical="top"/>
    </xf>
    <xf numFmtId="0" fontId="47" fillId="36" borderId="0" xfId="0" applyFont="1" applyFill="1" applyAlignment="1">
      <alignment vertical="top"/>
    </xf>
    <xf numFmtId="0" fontId="33" fillId="0" borderId="0" xfId="0" applyFont="1" applyAlignment="1" quotePrefix="1">
      <alignment/>
    </xf>
    <xf numFmtId="0" fontId="2" fillId="0" borderId="19" xfId="0" applyFont="1" applyBorder="1" applyAlignment="1">
      <alignment horizontal="center" vertical="top"/>
    </xf>
    <xf numFmtId="3" fontId="33" fillId="36" borderId="19" xfId="0" applyNumberFormat="1" applyFont="1" applyFill="1" applyBorder="1" applyAlignment="1">
      <alignment horizontal="right" vertical="top"/>
    </xf>
    <xf numFmtId="0" fontId="33" fillId="36" borderId="19" xfId="0" applyFont="1" applyFill="1" applyBorder="1" applyAlignment="1">
      <alignment horizontal="center" vertical="center"/>
    </xf>
    <xf numFmtId="0" fontId="33" fillId="0" borderId="0" xfId="0" applyFont="1" applyBorder="1" applyAlignment="1">
      <alignment vertical="top"/>
    </xf>
    <xf numFmtId="0" fontId="44" fillId="0" borderId="19" xfId="0" applyFont="1" applyBorder="1" applyAlignment="1">
      <alignment horizontal="left" vertical="top" wrapText="1"/>
    </xf>
    <xf numFmtId="0" fontId="42" fillId="0" borderId="19" xfId="0" applyFont="1" applyBorder="1" applyAlignment="1">
      <alignment horizontal="left" vertical="top" wrapText="1"/>
    </xf>
    <xf numFmtId="0" fontId="42" fillId="0" borderId="19" xfId="0" applyFont="1" applyBorder="1" applyAlignment="1">
      <alignment horizontal="center" vertical="top" wrapText="1"/>
    </xf>
    <xf numFmtId="3" fontId="42" fillId="0" borderId="19" xfId="0" applyNumberFormat="1" applyFont="1" applyBorder="1" applyAlignment="1">
      <alignment horizontal="right" vertical="top" wrapText="1"/>
    </xf>
    <xf numFmtId="0" fontId="3" fillId="0" borderId="19" xfId="0" applyFont="1" applyBorder="1" applyAlignment="1">
      <alignment horizontal="center" vertical="center" wrapText="1"/>
    </xf>
    <xf numFmtId="0" fontId="47" fillId="0" borderId="19"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top"/>
    </xf>
    <xf numFmtId="3" fontId="3" fillId="0" borderId="24" xfId="0" applyNumberFormat="1" applyFont="1" applyBorder="1" applyAlignment="1">
      <alignment horizontal="right" vertical="top"/>
    </xf>
    <xf numFmtId="0" fontId="4" fillId="0" borderId="0" xfId="0" applyFont="1" applyAlignment="1">
      <alignment horizontal="left" vertical="center"/>
    </xf>
    <xf numFmtId="0" fontId="38" fillId="0" borderId="22" xfId="0" applyFont="1" applyBorder="1" applyAlignment="1">
      <alignment horizontal="center" vertical="center"/>
    </xf>
    <xf numFmtId="0" fontId="3" fillId="0" borderId="19" xfId="0" applyFont="1" applyBorder="1" applyAlignment="1">
      <alignment horizontal="left" vertical="center"/>
    </xf>
    <xf numFmtId="3" fontId="33" fillId="0" borderId="24" xfId="0" applyNumberFormat="1" applyFont="1" applyBorder="1" applyAlignment="1">
      <alignment horizontal="right" vertical="top"/>
    </xf>
    <xf numFmtId="3" fontId="33" fillId="0" borderId="23" xfId="0" applyNumberFormat="1" applyFont="1" applyBorder="1" applyAlignment="1">
      <alignment horizontal="right" vertical="top"/>
    </xf>
    <xf numFmtId="3" fontId="47" fillId="0" borderId="23" xfId="0" applyNumberFormat="1" applyFont="1" applyBorder="1" applyAlignment="1">
      <alignment horizontal="right" vertical="top"/>
    </xf>
    <xf numFmtId="0" fontId="33" fillId="0" borderId="19" xfId="0" applyFont="1" applyBorder="1" applyAlignment="1">
      <alignment horizontal="left" vertical="center" wrapText="1"/>
    </xf>
    <xf numFmtId="0" fontId="12" fillId="36" borderId="19" xfId="0" applyFont="1" applyFill="1" applyBorder="1" applyAlignment="1">
      <alignment horizontal="center" vertical="top"/>
    </xf>
    <xf numFmtId="3" fontId="38" fillId="36" borderId="19" xfId="0" applyNumberFormat="1" applyFont="1" applyFill="1" applyBorder="1" applyAlignment="1">
      <alignment horizontal="right" vertical="top"/>
    </xf>
    <xf numFmtId="0" fontId="38" fillId="36" borderId="0" xfId="0" applyFont="1" applyFill="1" applyAlignment="1">
      <alignment vertical="top"/>
    </xf>
    <xf numFmtId="0" fontId="38" fillId="36" borderId="19" xfId="0" applyFont="1" applyFill="1" applyBorder="1" applyAlignment="1">
      <alignment horizontal="center" wrapText="1"/>
    </xf>
    <xf numFmtId="0" fontId="12" fillId="36" borderId="19" xfId="0" applyFont="1" applyFill="1" applyBorder="1" applyAlignment="1">
      <alignment horizontal="center"/>
    </xf>
    <xf numFmtId="0" fontId="34" fillId="0" borderId="19" xfId="0" applyFont="1" applyBorder="1" applyAlignment="1">
      <alignment horizontal="left" vertical="top" wrapText="1"/>
    </xf>
    <xf numFmtId="0" fontId="3" fillId="0" borderId="25" xfId="0" applyFont="1" applyBorder="1" applyAlignment="1">
      <alignment horizontal="center" vertical="top"/>
    </xf>
    <xf numFmtId="3" fontId="3" fillId="0" borderId="26" xfId="0" applyNumberFormat="1" applyFont="1" applyBorder="1" applyAlignment="1">
      <alignment horizontal="right" vertical="top"/>
    </xf>
    <xf numFmtId="0" fontId="47" fillId="0" borderId="19" xfId="0" applyFont="1" applyBorder="1" applyAlignment="1">
      <alignment horizontal="center" vertical="center" wrapText="1"/>
    </xf>
    <xf numFmtId="0" fontId="3" fillId="0" borderId="0" xfId="0" applyFont="1" applyAlignment="1">
      <alignment vertical="center" wrapText="1"/>
    </xf>
    <xf numFmtId="0" fontId="42" fillId="0" borderId="19" xfId="0" applyFont="1" applyBorder="1" applyAlignment="1">
      <alignment horizontal="right" vertical="top" wrapText="1"/>
    </xf>
    <xf numFmtId="0" fontId="1" fillId="0" borderId="19" xfId="0" applyFont="1" applyBorder="1" applyAlignment="1">
      <alignment horizontal="center" vertical="center"/>
    </xf>
    <xf numFmtId="3" fontId="1" fillId="0" borderId="17" xfId="0" applyNumberFormat="1" applyFont="1" applyBorder="1" applyAlignment="1">
      <alignment horizontal="right" vertical="top"/>
    </xf>
    <xf numFmtId="3" fontId="3" fillId="0" borderId="17" xfId="0" applyNumberFormat="1" applyFont="1" applyBorder="1" applyAlignment="1">
      <alignment horizontal="right" vertical="top"/>
    </xf>
    <xf numFmtId="0" fontId="33" fillId="0" borderId="23" xfId="0" applyFont="1" applyBorder="1" applyAlignment="1">
      <alignment horizontal="center" vertical="top"/>
    </xf>
    <xf numFmtId="0" fontId="33" fillId="0" borderId="23" xfId="0" applyFont="1" applyBorder="1" applyAlignment="1">
      <alignment horizontal="center" vertical="center"/>
    </xf>
    <xf numFmtId="0" fontId="54" fillId="0" borderId="0" xfId="0" applyFont="1" applyAlignment="1">
      <alignment vertical="top"/>
    </xf>
    <xf numFmtId="0" fontId="4" fillId="0" borderId="0" xfId="0" applyFont="1" applyAlignment="1">
      <alignment horizontal="center" vertical="top" wrapText="1"/>
    </xf>
    <xf numFmtId="0" fontId="63" fillId="0" borderId="0" xfId="0" applyFont="1" applyAlignment="1">
      <alignment vertical="top"/>
    </xf>
    <xf numFmtId="0" fontId="57" fillId="0" borderId="0" xfId="0" applyFont="1" applyAlignment="1">
      <alignment vertical="top"/>
    </xf>
    <xf numFmtId="0" fontId="4" fillId="0" borderId="0" xfId="0" applyFont="1" applyAlignment="1" quotePrefix="1">
      <alignment vertical="top"/>
    </xf>
    <xf numFmtId="209" fontId="44" fillId="0" borderId="19" xfId="43" applyNumberFormat="1" applyFont="1" applyBorder="1" applyAlignment="1">
      <alignment horizontal="center" vertical="center" wrapText="1"/>
    </xf>
    <xf numFmtId="0" fontId="134" fillId="0" borderId="25" xfId="0" applyFont="1" applyBorder="1" applyAlignment="1" quotePrefix="1">
      <alignment horizontal="center" vertical="center" wrapText="1"/>
    </xf>
    <xf numFmtId="0" fontId="3" fillId="0" borderId="23" xfId="0" applyFont="1" applyBorder="1" applyAlignment="1">
      <alignment horizontal="center" vertical="top"/>
    </xf>
    <xf numFmtId="0" fontId="3" fillId="0" borderId="23" xfId="0" applyFont="1" applyBorder="1" applyAlignment="1">
      <alignment horizontal="center" vertical="center"/>
    </xf>
    <xf numFmtId="3" fontId="3" fillId="0" borderId="23" xfId="0" applyNumberFormat="1" applyFont="1" applyBorder="1" applyAlignment="1">
      <alignment horizontal="right" vertical="top"/>
    </xf>
    <xf numFmtId="3" fontId="3" fillId="0" borderId="25" xfId="0" applyNumberFormat="1" applyFont="1" applyBorder="1" applyAlignment="1">
      <alignment horizontal="right" vertical="top"/>
    </xf>
    <xf numFmtId="0" fontId="134" fillId="0" borderId="19" xfId="0" applyFont="1" applyBorder="1" applyAlignment="1">
      <alignment horizontal="left" vertical="center" wrapText="1"/>
    </xf>
    <xf numFmtId="216" fontId="135" fillId="0" borderId="19" xfId="45" applyNumberFormat="1" applyFont="1" applyBorder="1" applyAlignment="1">
      <alignment horizontal="left" vertical="center" wrapText="1"/>
    </xf>
    <xf numFmtId="0" fontId="134" fillId="0" borderId="19" xfId="0" applyFont="1" applyBorder="1" applyAlignment="1" quotePrefix="1">
      <alignment horizontal="center" vertical="center" wrapText="1"/>
    </xf>
    <xf numFmtId="0" fontId="134" fillId="0" borderId="19" xfId="0" applyFont="1" applyBorder="1" applyAlignment="1">
      <alignment horizontal="center" vertical="center" wrapText="1"/>
    </xf>
    <xf numFmtId="4" fontId="3" fillId="0" borderId="19" xfId="0" applyNumberFormat="1" applyFont="1" applyBorder="1" applyAlignment="1">
      <alignment horizontal="right" vertical="top"/>
    </xf>
    <xf numFmtId="3" fontId="4" fillId="36" borderId="0" xfId="0" applyNumberFormat="1" applyFont="1" applyFill="1" applyAlignment="1">
      <alignment horizontal="right" vertical="top"/>
    </xf>
    <xf numFmtId="0" fontId="4" fillId="36" borderId="0" xfId="0" applyFont="1" applyFill="1" applyAlignment="1">
      <alignment vertical="top"/>
    </xf>
    <xf numFmtId="0" fontId="134" fillId="0" borderId="27" xfId="0" applyFont="1" applyBorder="1" applyAlignment="1" quotePrefix="1">
      <alignment horizontal="center" vertical="center" wrapText="1"/>
    </xf>
    <xf numFmtId="3" fontId="3" fillId="0" borderId="23" xfId="0" applyNumberFormat="1" applyFont="1" applyBorder="1" applyAlignment="1">
      <alignment horizontal="right" vertical="center"/>
    </xf>
    <xf numFmtId="3" fontId="33" fillId="0" borderId="23" xfId="0" applyNumberFormat="1" applyFont="1" applyBorder="1" applyAlignment="1">
      <alignment horizontal="right" vertical="center"/>
    </xf>
    <xf numFmtId="0" fontId="35" fillId="0" borderId="24" xfId="0" applyFont="1" applyBorder="1" applyAlignment="1">
      <alignment vertical="top" wrapText="1"/>
    </xf>
    <xf numFmtId="0" fontId="47" fillId="0" borderId="24" xfId="0" applyFont="1" applyBorder="1" applyAlignment="1">
      <alignment horizontal="center" vertical="top" wrapText="1"/>
    </xf>
    <xf numFmtId="0" fontId="47" fillId="0" borderId="24" xfId="0" applyFont="1" applyBorder="1" applyAlignment="1">
      <alignment horizontal="center" vertical="top"/>
    </xf>
    <xf numFmtId="3" fontId="3" fillId="0" borderId="24" xfId="0" applyNumberFormat="1" applyFont="1" applyBorder="1" applyAlignment="1">
      <alignment horizontal="right" vertical="center"/>
    </xf>
    <xf numFmtId="3" fontId="3" fillId="2" borderId="24" xfId="0" applyNumberFormat="1" applyFont="1" applyFill="1" applyBorder="1" applyAlignment="1">
      <alignment horizontal="right" vertical="center"/>
    </xf>
    <xf numFmtId="0" fontId="3" fillId="0" borderId="24" xfId="0" applyFont="1" applyBorder="1" applyAlignment="1">
      <alignment horizontal="right" vertical="center"/>
    </xf>
    <xf numFmtId="0" fontId="136" fillId="0" borderId="19" xfId="0" applyFont="1" applyFill="1" applyBorder="1" applyAlignment="1">
      <alignment vertical="center" wrapText="1"/>
    </xf>
    <xf numFmtId="0" fontId="137" fillId="0" borderId="19" xfId="0" applyFont="1" applyBorder="1" applyAlignment="1">
      <alignment horizontal="center" vertical="center"/>
    </xf>
    <xf numFmtId="3" fontId="32" fillId="0" borderId="19" xfId="0" applyNumberFormat="1" applyFont="1" applyBorder="1" applyAlignment="1">
      <alignment horizontal="right" vertical="center"/>
    </xf>
    <xf numFmtId="0" fontId="33" fillId="0" borderId="0" xfId="0" applyFont="1" applyAlignment="1">
      <alignment vertical="center"/>
    </xf>
    <xf numFmtId="0" fontId="38" fillId="0" borderId="0" xfId="0" applyFont="1" applyAlignment="1">
      <alignment vertical="center"/>
    </xf>
    <xf numFmtId="49" fontId="10" fillId="0" borderId="0" xfId="0" applyNumberFormat="1" applyFont="1" applyAlignment="1">
      <alignment horizontal="center" vertical="top"/>
    </xf>
    <xf numFmtId="49" fontId="55" fillId="0" borderId="0" xfId="0" applyNumberFormat="1" applyFont="1" applyAlignment="1">
      <alignment vertical="top"/>
    </xf>
    <xf numFmtId="49" fontId="35" fillId="0" borderId="20" xfId="0" applyNumberFormat="1" applyFont="1" applyBorder="1" applyAlignment="1">
      <alignment horizontal="center" vertical="top"/>
    </xf>
    <xf numFmtId="49" fontId="3" fillId="0" borderId="19" xfId="0" applyNumberFormat="1" applyFont="1" applyBorder="1" applyAlignment="1">
      <alignment vertical="top" wrapText="1"/>
    </xf>
    <xf numFmtId="49" fontId="33" fillId="0" borderId="19" xfId="0" applyNumberFormat="1" applyFont="1" applyBorder="1" applyAlignment="1">
      <alignment vertical="center" wrapText="1"/>
    </xf>
    <xf numFmtId="49" fontId="35" fillId="0" borderId="19" xfId="0" applyNumberFormat="1" applyFont="1" applyBorder="1" applyAlignment="1">
      <alignment vertical="top" wrapText="1"/>
    </xf>
    <xf numFmtId="49" fontId="33" fillId="0" borderId="19" xfId="0" applyNumberFormat="1" applyFont="1" applyBorder="1" applyAlignment="1" quotePrefix="1">
      <alignment vertical="top" wrapText="1"/>
    </xf>
    <xf numFmtId="49" fontId="33" fillId="0" borderId="19" xfId="0" applyNumberFormat="1" applyFont="1" applyBorder="1" applyAlignment="1">
      <alignment vertical="top" wrapText="1"/>
    </xf>
    <xf numFmtId="49" fontId="41" fillId="0" borderId="19" xfId="0" applyNumberFormat="1" applyFont="1" applyBorder="1" applyAlignment="1">
      <alignment vertical="top" wrapText="1"/>
    </xf>
    <xf numFmtId="49" fontId="3" fillId="36" borderId="19" xfId="0" applyNumberFormat="1" applyFont="1" applyFill="1" applyBorder="1" applyAlignment="1">
      <alignment vertical="top" wrapText="1"/>
    </xf>
    <xf numFmtId="49" fontId="3" fillId="0" borderId="19" xfId="0" applyNumberFormat="1" applyFont="1" applyBorder="1" applyAlignment="1" quotePrefix="1">
      <alignment vertical="top" wrapText="1"/>
    </xf>
    <xf numFmtId="49" fontId="44" fillId="0" borderId="19" xfId="0" applyNumberFormat="1" applyFont="1" applyBorder="1" applyAlignment="1" quotePrefix="1">
      <alignment vertical="top" wrapText="1"/>
    </xf>
    <xf numFmtId="49" fontId="34" fillId="0" borderId="19" xfId="0" applyNumberFormat="1" applyFont="1" applyBorder="1" applyAlignment="1">
      <alignment vertical="center" wrapText="1"/>
    </xf>
    <xf numFmtId="49" fontId="3" fillId="36" borderId="19" xfId="0" applyNumberFormat="1" applyFont="1" applyFill="1" applyBorder="1" applyAlignment="1" quotePrefix="1">
      <alignment vertical="top" wrapText="1"/>
    </xf>
    <xf numFmtId="49" fontId="33" fillId="36" borderId="19" xfId="0" applyNumberFormat="1" applyFont="1" applyFill="1" applyBorder="1" applyAlignment="1" quotePrefix="1">
      <alignment vertical="top" wrapText="1"/>
    </xf>
    <xf numFmtId="49" fontId="33" fillId="0" borderId="19" xfId="0" applyNumberFormat="1" applyFont="1" applyBorder="1" applyAlignment="1" quotePrefix="1">
      <alignment vertical="center" wrapText="1"/>
    </xf>
    <xf numFmtId="49" fontId="33" fillId="0" borderId="28" xfId="0" applyNumberFormat="1" applyFont="1" applyBorder="1" applyAlignment="1" quotePrefix="1">
      <alignment vertical="center" wrapText="1"/>
    </xf>
    <xf numFmtId="49" fontId="44" fillId="0" borderId="19" xfId="62" applyNumberFormat="1" applyFont="1" applyBorder="1" applyAlignment="1">
      <alignment horizontal="justify" vertical="center" wrapText="1"/>
      <protection/>
    </xf>
    <xf numFmtId="49" fontId="135" fillId="0" borderId="19" xfId="0" applyNumberFormat="1" applyFont="1" applyBorder="1" applyAlignment="1" quotePrefix="1">
      <alignment vertical="center" wrapText="1"/>
    </xf>
    <xf numFmtId="49" fontId="3" fillId="0" borderId="19" xfId="0" applyNumberFormat="1" applyFont="1" applyBorder="1" applyAlignment="1">
      <alignment vertical="center" wrapText="1"/>
    </xf>
    <xf numFmtId="49" fontId="32" fillId="0" borderId="19" xfId="0" applyNumberFormat="1" applyFont="1" applyBorder="1" applyAlignment="1">
      <alignment vertical="top" wrapText="1"/>
    </xf>
    <xf numFmtId="49" fontId="34" fillId="0" borderId="19" xfId="0" applyNumberFormat="1" applyFont="1" applyBorder="1" applyAlignment="1">
      <alignment vertical="top" wrapText="1"/>
    </xf>
    <xf numFmtId="49" fontId="33" fillId="0" borderId="19" xfId="0" applyNumberFormat="1" applyFont="1" applyBorder="1" applyAlignment="1">
      <alignment vertical="top" wrapText="1"/>
    </xf>
    <xf numFmtId="49" fontId="35" fillId="0" borderId="19" xfId="0" applyNumberFormat="1" applyFont="1" applyBorder="1" applyAlignment="1">
      <alignment vertical="center" wrapText="1"/>
    </xf>
    <xf numFmtId="49" fontId="49" fillId="0" borderId="19" xfId="0" applyNumberFormat="1" applyFont="1" applyBorder="1" applyAlignment="1">
      <alignment vertical="top" wrapText="1"/>
    </xf>
    <xf numFmtId="49" fontId="3" fillId="0" borderId="19" xfId="0" applyNumberFormat="1" applyFont="1" applyFill="1" applyBorder="1" applyAlignment="1">
      <alignment vertical="top" wrapText="1"/>
    </xf>
    <xf numFmtId="49" fontId="52" fillId="0" borderId="19" xfId="0" applyNumberFormat="1" applyFont="1" applyBorder="1" applyAlignment="1">
      <alignment vertical="top" wrapText="1"/>
    </xf>
    <xf numFmtId="49" fontId="3" fillId="0" borderId="19" xfId="0" applyNumberFormat="1" applyFont="1" applyBorder="1" applyAlignment="1" quotePrefix="1">
      <alignment vertical="center" wrapText="1"/>
    </xf>
    <xf numFmtId="49" fontId="35" fillId="0" borderId="19" xfId="0" applyNumberFormat="1" applyFont="1" applyBorder="1" applyAlignment="1">
      <alignment horizontal="left" vertical="top" wrapText="1"/>
    </xf>
    <xf numFmtId="49" fontId="35" fillId="2" borderId="19" xfId="0" applyNumberFormat="1" applyFont="1" applyFill="1" applyBorder="1" applyAlignment="1">
      <alignment vertical="top" wrapText="1"/>
    </xf>
    <xf numFmtId="49" fontId="35" fillId="0" borderId="19" xfId="0" applyNumberFormat="1" applyFont="1" applyBorder="1" applyAlignment="1">
      <alignment horizontal="left" vertical="center" wrapText="1"/>
    </xf>
    <xf numFmtId="49" fontId="35" fillId="0" borderId="19" xfId="0" applyNumberFormat="1" applyFont="1" applyFill="1" applyBorder="1" applyAlignment="1">
      <alignment vertical="center" wrapText="1"/>
    </xf>
    <xf numFmtId="49" fontId="33" fillId="0" borderId="24" xfId="0" applyNumberFormat="1" applyFont="1" applyBorder="1" applyAlignment="1" quotePrefix="1">
      <alignment vertical="top" wrapText="1"/>
    </xf>
    <xf numFmtId="49" fontId="35" fillId="0" borderId="23" xfId="0" applyNumberFormat="1" applyFont="1" applyBorder="1" applyAlignment="1">
      <alignment vertical="center" wrapText="1"/>
    </xf>
    <xf numFmtId="49" fontId="34" fillId="36" borderId="19" xfId="0" applyNumberFormat="1" applyFont="1" applyFill="1" applyBorder="1" applyAlignment="1">
      <alignment vertical="top" wrapText="1"/>
    </xf>
    <xf numFmtId="49" fontId="62" fillId="36" borderId="19" xfId="0" applyNumberFormat="1" applyFont="1" applyFill="1" applyBorder="1" applyAlignment="1">
      <alignment horizontal="left" vertical="top" wrapText="1"/>
    </xf>
    <xf numFmtId="49" fontId="62" fillId="36" borderId="19" xfId="0" applyNumberFormat="1" applyFont="1" applyFill="1" applyBorder="1" applyAlignment="1">
      <alignment vertical="center" wrapText="1"/>
    </xf>
    <xf numFmtId="49" fontId="62" fillId="36" borderId="19" xfId="0" applyNumberFormat="1" applyFont="1" applyFill="1" applyBorder="1" applyAlignment="1">
      <alignment vertical="top" wrapText="1"/>
    </xf>
    <xf numFmtId="49" fontId="35" fillId="0" borderId="19" xfId="0" applyNumberFormat="1" applyFont="1" applyBorder="1" applyAlignment="1">
      <alignment wrapText="1"/>
    </xf>
    <xf numFmtId="49" fontId="33" fillId="0" borderId="19" xfId="0" applyNumberFormat="1" applyFont="1" applyBorder="1" applyAlignment="1">
      <alignment wrapText="1"/>
    </xf>
    <xf numFmtId="49" fontId="34" fillId="0" borderId="19" xfId="0" applyNumberFormat="1" applyFont="1" applyBorder="1" applyAlignment="1">
      <alignment vertical="top" wrapText="1"/>
    </xf>
    <xf numFmtId="49" fontId="138" fillId="0" borderId="19" xfId="0" applyNumberFormat="1" applyFont="1" applyBorder="1" applyAlignment="1">
      <alignment vertical="top" wrapText="1"/>
    </xf>
    <xf numFmtId="49" fontId="35" fillId="0" borderId="19" xfId="0" applyNumberFormat="1" applyFont="1" applyFill="1" applyBorder="1" applyAlignment="1">
      <alignment vertical="top" wrapText="1"/>
    </xf>
    <xf numFmtId="49" fontId="49" fillId="0" borderId="19" xfId="0" applyNumberFormat="1" applyFont="1" applyBorder="1" applyAlignment="1">
      <alignment vertical="center" wrapText="1"/>
    </xf>
    <xf numFmtId="49" fontId="3" fillId="0" borderId="24" xfId="0" applyNumberFormat="1" applyFont="1" applyBorder="1" applyAlignment="1">
      <alignment vertical="top" wrapText="1"/>
    </xf>
    <xf numFmtId="49" fontId="1" fillId="0" borderId="0" xfId="0" applyNumberFormat="1" applyFont="1" applyAlignment="1">
      <alignment vertical="top"/>
    </xf>
    <xf numFmtId="3" fontId="51" fillId="0" borderId="19" xfId="0" applyNumberFormat="1" applyFont="1" applyBorder="1" applyAlignment="1">
      <alignment horizontal="center" vertical="center"/>
    </xf>
    <xf numFmtId="49" fontId="139" fillId="0" borderId="19" xfId="0" applyNumberFormat="1" applyFont="1" applyFill="1" applyBorder="1" applyAlignment="1" quotePrefix="1">
      <alignment horizontal="left" vertical="center" wrapText="1"/>
    </xf>
    <xf numFmtId="49" fontId="139" fillId="0" borderId="19" xfId="0" applyNumberFormat="1" applyFont="1" applyFill="1" applyBorder="1" applyAlignment="1" quotePrefix="1">
      <alignment vertical="center" wrapText="1"/>
    </xf>
    <xf numFmtId="0" fontId="134" fillId="0" borderId="0" xfId="0" applyFont="1" applyBorder="1" applyAlignment="1" quotePrefix="1">
      <alignment horizontal="center" vertical="center" wrapText="1"/>
    </xf>
    <xf numFmtId="0" fontId="140" fillId="0" borderId="1" xfId="0" applyFont="1" applyBorder="1" applyAlignment="1">
      <alignment horizontal="center" vertical="center"/>
    </xf>
    <xf numFmtId="3" fontId="140" fillId="0" borderId="1" xfId="0" applyNumberFormat="1" applyFont="1" applyBorder="1" applyAlignment="1">
      <alignment horizontal="right" vertical="center"/>
    </xf>
    <xf numFmtId="0" fontId="141" fillId="0" borderId="19" xfId="0" applyFont="1" applyBorder="1" applyAlignment="1">
      <alignment horizontal="center" vertical="center"/>
    </xf>
    <xf numFmtId="37" fontId="139" fillId="0" borderId="19" xfId="43" applyNumberFormat="1" applyFont="1" applyFill="1" applyBorder="1" applyAlignment="1">
      <alignment horizontal="right" vertical="center" wrapText="1"/>
    </xf>
    <xf numFmtId="37" fontId="139" fillId="0" borderId="19" xfId="43" applyNumberFormat="1" applyFont="1" applyFill="1" applyBorder="1" applyAlignment="1">
      <alignment horizontal="right" vertical="center"/>
    </xf>
    <xf numFmtId="3" fontId="141" fillId="0" borderId="19" xfId="0" applyNumberFormat="1" applyFont="1" applyBorder="1" applyAlignment="1">
      <alignment horizontal="right" vertical="center"/>
    </xf>
    <xf numFmtId="0" fontId="142" fillId="0" borderId="28" xfId="0" applyFont="1" applyBorder="1" applyAlignment="1" quotePrefix="1">
      <alignment horizontal="center" vertical="center" wrapText="1"/>
    </xf>
    <xf numFmtId="0" fontId="143" fillId="0" borderId="19" xfId="0" applyFont="1" applyBorder="1" applyAlignment="1">
      <alignment horizontal="center" vertical="center"/>
    </xf>
    <xf numFmtId="0" fontId="44" fillId="2" borderId="20" xfId="0" applyFont="1" applyFill="1" applyBorder="1" applyAlignment="1">
      <alignment horizontal="center" vertical="center"/>
    </xf>
    <xf numFmtId="0" fontId="58" fillId="0" borderId="20" xfId="0" applyFont="1" applyBorder="1" applyAlignment="1">
      <alignment horizontal="left" vertical="center" wrapText="1"/>
    </xf>
    <xf numFmtId="3" fontId="33" fillId="36" borderId="19" xfId="0" applyNumberFormat="1" applyFont="1" applyFill="1" applyBorder="1" applyAlignment="1">
      <alignment horizontal="right" vertical="center"/>
    </xf>
    <xf numFmtId="0" fontId="44" fillId="0" borderId="20" xfId="0" applyFont="1" applyBorder="1" applyAlignment="1">
      <alignment vertical="center" wrapText="1"/>
    </xf>
    <xf numFmtId="0" fontId="44" fillId="0" borderId="20" xfId="0" applyFont="1" applyBorder="1" applyAlignment="1">
      <alignment horizontal="center" vertical="center" wrapText="1"/>
    </xf>
    <xf numFmtId="3" fontId="44" fillId="0" borderId="20" xfId="0" applyNumberFormat="1" applyFont="1" applyBorder="1" applyAlignment="1">
      <alignment horizontal="right" vertical="center"/>
    </xf>
    <xf numFmtId="0" fontId="44" fillId="0" borderId="20" xfId="0" applyFont="1" applyBorder="1" applyAlignment="1">
      <alignment horizontal="center" vertical="center"/>
    </xf>
    <xf numFmtId="0" fontId="58" fillId="2" borderId="20" xfId="0" applyFont="1" applyFill="1" applyBorder="1" applyAlignment="1">
      <alignment horizontal="center" vertical="center"/>
    </xf>
    <xf numFmtId="0" fontId="58" fillId="0" borderId="20" xfId="0" applyFont="1" applyBorder="1" applyAlignment="1">
      <alignment vertical="center" wrapText="1"/>
    </xf>
    <xf numFmtId="0" fontId="33" fillId="36" borderId="24" xfId="0" applyFont="1" applyFill="1" applyBorder="1" applyAlignment="1">
      <alignment horizontal="center" vertical="center"/>
    </xf>
    <xf numFmtId="3" fontId="33" fillId="36" borderId="24" xfId="0" applyNumberFormat="1" applyFont="1" applyFill="1" applyBorder="1" applyAlignment="1">
      <alignment horizontal="right" vertical="center"/>
    </xf>
    <xf numFmtId="0" fontId="33" fillId="36" borderId="20" xfId="0" applyFont="1" applyFill="1" applyBorder="1" applyAlignment="1">
      <alignment horizontal="center" vertical="center"/>
    </xf>
    <xf numFmtId="3" fontId="33" fillId="36" borderId="20" xfId="0" applyNumberFormat="1" applyFont="1" applyFill="1" applyBorder="1" applyAlignment="1">
      <alignment horizontal="right" vertical="center"/>
    </xf>
    <xf numFmtId="0" fontId="33" fillId="36" borderId="20" xfId="0" applyFont="1" applyFill="1" applyBorder="1" applyAlignment="1">
      <alignment vertical="center"/>
    </xf>
    <xf numFmtId="3" fontId="44" fillId="0" borderId="20" xfId="0" applyNumberFormat="1" applyFont="1" applyBorder="1" applyAlignment="1">
      <alignment horizontal="center" vertical="center"/>
    </xf>
    <xf numFmtId="0" fontId="44" fillId="36" borderId="20" xfId="0" applyFont="1" applyFill="1" applyBorder="1" applyAlignment="1">
      <alignment vertical="center" wrapText="1"/>
    </xf>
    <xf numFmtId="218" fontId="44" fillId="36" borderId="20" xfId="45" applyNumberFormat="1" applyFont="1" applyFill="1" applyBorder="1" applyAlignment="1">
      <alignment horizontal="right" vertical="center"/>
    </xf>
    <xf numFmtId="0" fontId="34" fillId="36" borderId="19" xfId="0" applyFont="1" applyFill="1" applyBorder="1" applyAlignment="1">
      <alignment vertical="center" wrapText="1"/>
    </xf>
    <xf numFmtId="49" fontId="33" fillId="0" borderId="19" xfId="0" applyNumberFormat="1" applyFont="1" applyFill="1" applyBorder="1" applyAlignment="1" quotePrefix="1">
      <alignment vertical="top" wrapText="1"/>
    </xf>
    <xf numFmtId="49" fontId="49" fillId="0" borderId="19" xfId="0" applyNumberFormat="1" applyFont="1" applyFill="1" applyBorder="1" applyAlignment="1" quotePrefix="1">
      <alignment vertical="center" wrapText="1"/>
    </xf>
    <xf numFmtId="0" fontId="3" fillId="0" borderId="19" xfId="0" applyFont="1" applyFill="1" applyBorder="1" applyAlignment="1">
      <alignment vertical="center"/>
    </xf>
    <xf numFmtId="0" fontId="33" fillId="0" borderId="19" xfId="0" applyNumberFormat="1" applyFont="1" applyFill="1" applyBorder="1" applyAlignment="1" quotePrefix="1">
      <alignment vertical="top" wrapText="1"/>
    </xf>
    <xf numFmtId="49" fontId="49" fillId="0" borderId="19" xfId="0" applyNumberFormat="1" applyFont="1" applyFill="1" applyBorder="1" applyAlignment="1" quotePrefix="1">
      <alignment vertical="top" wrapText="1"/>
    </xf>
    <xf numFmtId="0" fontId="144" fillId="36" borderId="19" xfId="0" applyFont="1" applyFill="1" applyBorder="1" applyAlignment="1">
      <alignment horizontal="center" vertical="top"/>
    </xf>
    <xf numFmtId="0" fontId="144" fillId="36" borderId="19" xfId="0" applyFont="1" applyFill="1" applyBorder="1" applyAlignment="1">
      <alignment horizontal="center" vertical="center"/>
    </xf>
    <xf numFmtId="0" fontId="145" fillId="36" borderId="0" xfId="0" applyFont="1" applyFill="1" applyAlignment="1">
      <alignment vertical="top"/>
    </xf>
    <xf numFmtId="0" fontId="7" fillId="0" borderId="0" xfId="0" applyFont="1" applyAlignment="1">
      <alignment horizontal="left" vertical="top" wrapText="1"/>
    </xf>
    <xf numFmtId="4" fontId="1" fillId="0" borderId="0" xfId="0" applyNumberFormat="1" applyFont="1" applyAlignment="1">
      <alignment horizontal="right" vertical="center"/>
    </xf>
    <xf numFmtId="3" fontId="51" fillId="0" borderId="19" xfId="0" applyNumberFormat="1" applyFont="1" applyBorder="1" applyAlignment="1">
      <alignment horizontal="right" vertical="center"/>
    </xf>
    <xf numFmtId="0" fontId="33" fillId="0" borderId="19" xfId="0" applyFont="1" applyFill="1" applyBorder="1" applyAlignment="1">
      <alignment horizontal="center" vertical="top"/>
    </xf>
    <xf numFmtId="3" fontId="33" fillId="0" borderId="19" xfId="0" applyNumberFormat="1" applyFont="1" applyFill="1" applyBorder="1" applyAlignment="1">
      <alignment horizontal="right" vertical="top"/>
    </xf>
    <xf numFmtId="3" fontId="32" fillId="0" borderId="19" xfId="0" applyNumberFormat="1" applyFont="1" applyFill="1" applyBorder="1" applyAlignment="1">
      <alignment horizontal="right" vertical="top"/>
    </xf>
    <xf numFmtId="3" fontId="32" fillId="0" borderId="19" xfId="0" applyNumberFormat="1" applyFont="1" applyFill="1" applyBorder="1" applyAlignment="1">
      <alignment horizontal="right" vertical="center"/>
    </xf>
    <xf numFmtId="0" fontId="32" fillId="0" borderId="0" xfId="0" applyFont="1" applyFill="1" applyAlignment="1">
      <alignment vertical="top"/>
    </xf>
    <xf numFmtId="0" fontId="33" fillId="0" borderId="19" xfId="0" applyFont="1" applyBorder="1" applyAlignment="1" quotePrefix="1">
      <alignment vertical="top" wrapText="1"/>
    </xf>
    <xf numFmtId="0" fontId="49" fillId="0" borderId="23" xfId="0" applyFont="1" applyBorder="1" applyAlignment="1">
      <alignment horizontal="center" vertical="top"/>
    </xf>
    <xf numFmtId="0" fontId="49" fillId="0" borderId="23" xfId="0" applyFont="1" applyBorder="1" applyAlignment="1">
      <alignment horizontal="center" vertical="center"/>
    </xf>
    <xf numFmtId="3" fontId="49" fillId="0" borderId="23" xfId="0" applyNumberFormat="1" applyFont="1" applyBorder="1" applyAlignment="1">
      <alignment horizontal="right" vertical="top"/>
    </xf>
    <xf numFmtId="0" fontId="73" fillId="0" borderId="0" xfId="0" applyFont="1" applyAlignment="1">
      <alignment vertical="top"/>
    </xf>
    <xf numFmtId="0" fontId="33" fillId="0" borderId="23" xfId="0" applyFont="1" applyBorder="1" applyAlignment="1" quotePrefix="1">
      <alignment vertical="center" wrapText="1"/>
    </xf>
    <xf numFmtId="0" fontId="33" fillId="0" borderId="19" xfId="0" applyFont="1" applyBorder="1" applyAlignment="1">
      <alignment horizontal="center" vertical="center" wrapText="1"/>
    </xf>
    <xf numFmtId="216" fontId="47" fillId="0" borderId="19" xfId="43" applyNumberFormat="1" applyFont="1" applyBorder="1" applyAlignment="1">
      <alignment horizontal="right" vertical="center"/>
    </xf>
    <xf numFmtId="49" fontId="33" fillId="0" borderId="19" xfId="0" applyNumberFormat="1" applyFont="1" applyBorder="1" applyAlignment="1" quotePrefix="1">
      <alignment vertical="center" wrapText="1"/>
    </xf>
    <xf numFmtId="49" fontId="33" fillId="0" borderId="19" xfId="0" applyNumberFormat="1" applyFont="1" applyFill="1" applyBorder="1" applyAlignment="1" quotePrefix="1">
      <alignment vertical="center" wrapText="1"/>
    </xf>
    <xf numFmtId="0" fontId="33" fillId="0" borderId="19" xfId="0" applyNumberFormat="1" applyFont="1" applyFill="1" applyBorder="1" applyAlignment="1" quotePrefix="1">
      <alignment vertical="center" wrapText="1"/>
    </xf>
    <xf numFmtId="0" fontId="146" fillId="0" borderId="0" xfId="0" applyFont="1" applyAlignment="1">
      <alignment vertical="top"/>
    </xf>
    <xf numFmtId="0" fontId="146" fillId="0" borderId="0" xfId="0" applyFont="1" applyFill="1" applyAlignment="1">
      <alignment vertical="top"/>
    </xf>
    <xf numFmtId="49" fontId="141" fillId="0" borderId="19" xfId="0" applyNumberFormat="1" applyFont="1" applyBorder="1" applyAlignment="1">
      <alignment vertical="top" wrapText="1"/>
    </xf>
    <xf numFmtId="49" fontId="141" fillId="36" borderId="19" xfId="0" applyNumberFormat="1" applyFont="1" applyFill="1" applyBorder="1" applyAlignment="1" quotePrefix="1">
      <alignment vertical="center" wrapText="1"/>
    </xf>
    <xf numFmtId="0" fontId="141" fillId="36" borderId="19" xfId="0" applyFont="1" applyFill="1" applyBorder="1" applyAlignment="1">
      <alignment horizontal="center" vertical="top"/>
    </xf>
    <xf numFmtId="3" fontId="141" fillId="36" borderId="19" xfId="0" applyNumberFormat="1" applyFont="1" applyFill="1" applyBorder="1" applyAlignment="1">
      <alignment horizontal="right" vertical="top"/>
    </xf>
    <xf numFmtId="49" fontId="141" fillId="36" borderId="19" xfId="0" applyNumberFormat="1" applyFont="1" applyFill="1" applyBorder="1" applyAlignment="1" quotePrefix="1">
      <alignment vertical="top" wrapText="1"/>
    </xf>
    <xf numFmtId="49" fontId="141" fillId="0" borderId="19" xfId="0" applyNumberFormat="1" applyFont="1" applyBorder="1" applyAlignment="1">
      <alignment vertical="center" wrapText="1"/>
    </xf>
    <xf numFmtId="0" fontId="143" fillId="0" borderId="19" xfId="0" applyFont="1" applyBorder="1" applyAlignment="1">
      <alignment horizontal="center" vertical="top"/>
    </xf>
    <xf numFmtId="3" fontId="143" fillId="0" borderId="19" xfId="0" applyNumberFormat="1" applyFont="1" applyBorder="1" applyAlignment="1">
      <alignment horizontal="right" vertical="top"/>
    </xf>
    <xf numFmtId="3" fontId="143" fillId="0" borderId="19" xfId="0" applyNumberFormat="1" applyFont="1" applyBorder="1" applyAlignment="1">
      <alignment horizontal="right" vertical="center"/>
    </xf>
    <xf numFmtId="0" fontId="141" fillId="0" borderId="0" xfId="0" applyFont="1" applyAlignment="1">
      <alignment vertical="top"/>
    </xf>
    <xf numFmtId="0" fontId="33" fillId="0" borderId="28" xfId="0" applyFont="1" applyBorder="1" applyAlignment="1">
      <alignment vertical="center" wrapText="1"/>
    </xf>
    <xf numFmtId="0" fontId="38" fillId="36" borderId="19" xfId="0" applyFont="1" applyFill="1" applyBorder="1" applyAlignment="1">
      <alignment horizontal="center" vertical="center"/>
    </xf>
    <xf numFmtId="0" fontId="47" fillId="36" borderId="19" xfId="0" applyFont="1" applyFill="1" applyBorder="1" applyAlignment="1">
      <alignment horizontal="center" vertical="center"/>
    </xf>
    <xf numFmtId="0" fontId="27" fillId="0" borderId="20" xfId="0" applyFont="1" applyBorder="1" applyAlignment="1" quotePrefix="1">
      <alignment vertical="center" wrapText="1"/>
    </xf>
    <xf numFmtId="0" fontId="33" fillId="0" borderId="23" xfId="0" applyFont="1" applyBorder="1" applyAlignment="1">
      <alignment horizontal="center" vertical="center" wrapText="1"/>
    </xf>
    <xf numFmtId="216" fontId="33" fillId="0" borderId="19" xfId="43" applyNumberFormat="1" applyFont="1" applyBorder="1" applyAlignment="1">
      <alignment/>
    </xf>
    <xf numFmtId="216" fontId="33" fillId="0" borderId="19" xfId="43" applyNumberFormat="1" applyFont="1" applyBorder="1" applyAlignment="1">
      <alignment vertical="center"/>
    </xf>
    <xf numFmtId="3" fontId="3" fillId="0" borderId="28" xfId="0" applyNumberFormat="1" applyFont="1" applyBorder="1" applyAlignment="1">
      <alignment horizontal="right" vertical="top"/>
    </xf>
    <xf numFmtId="4" fontId="3" fillId="36" borderId="19" xfId="0" applyNumberFormat="1" applyFont="1" applyFill="1" applyBorder="1" applyAlignment="1">
      <alignment horizontal="right" vertical="center"/>
    </xf>
    <xf numFmtId="4" fontId="32" fillId="36" borderId="19" xfId="0" applyNumberFormat="1" applyFont="1" applyFill="1" applyBorder="1" applyAlignment="1">
      <alignment horizontal="right" vertical="center"/>
    </xf>
    <xf numFmtId="49" fontId="147" fillId="0" borderId="19" xfId="0" applyNumberFormat="1" applyFont="1" applyBorder="1" applyAlignment="1">
      <alignment vertical="top" wrapText="1"/>
    </xf>
    <xf numFmtId="0" fontId="75" fillId="0" borderId="0" xfId="0" applyFont="1" applyAlignment="1">
      <alignment vertical="top"/>
    </xf>
    <xf numFmtId="49" fontId="138" fillId="0" borderId="19" xfId="0" applyNumberFormat="1" applyFont="1" applyBorder="1" applyAlignment="1" quotePrefix="1">
      <alignment vertical="top" wrapText="1"/>
    </xf>
    <xf numFmtId="0" fontId="138" fillId="0" borderId="19" xfId="0" applyFont="1" applyBorder="1" applyAlignment="1">
      <alignment horizontal="center" vertical="center"/>
    </xf>
    <xf numFmtId="0" fontId="138" fillId="0" borderId="19" xfId="0" applyFont="1" applyBorder="1" applyAlignment="1">
      <alignment horizontal="center" vertical="top"/>
    </xf>
    <xf numFmtId="3" fontId="138" fillId="0" borderId="19" xfId="0" applyNumberFormat="1" applyFont="1" applyBorder="1" applyAlignment="1">
      <alignment horizontal="right" vertical="top"/>
    </xf>
    <xf numFmtId="0" fontId="138" fillId="0" borderId="0" xfId="0" applyFont="1" applyAlignment="1">
      <alignment vertical="top"/>
    </xf>
    <xf numFmtId="0" fontId="147" fillId="0" borderId="23" xfId="0" applyFont="1" applyBorder="1" applyAlignment="1">
      <alignment horizontal="center" vertical="center"/>
    </xf>
    <xf numFmtId="49" fontId="138" fillId="0" borderId="23" xfId="0" applyNumberFormat="1" applyFont="1" applyBorder="1" applyAlignment="1">
      <alignment vertical="center" wrapText="1"/>
    </xf>
    <xf numFmtId="0" fontId="147" fillId="0" borderId="19" xfId="0" applyFont="1" applyBorder="1" applyAlignment="1">
      <alignment horizontal="center" vertical="center"/>
    </xf>
    <xf numFmtId="49" fontId="138" fillId="0" borderId="19" xfId="0" applyNumberFormat="1" applyFont="1" applyBorder="1" applyAlignment="1">
      <alignment vertical="center" wrapText="1"/>
    </xf>
    <xf numFmtId="49" fontId="148" fillId="0" borderId="19" xfId="0" applyNumberFormat="1" applyFont="1" applyBorder="1" applyAlignment="1" quotePrefix="1">
      <alignment vertical="center" wrapText="1"/>
    </xf>
    <xf numFmtId="0" fontId="147" fillId="0" borderId="22" xfId="0" applyFont="1" applyBorder="1" applyAlignment="1">
      <alignment horizontal="center" vertical="center"/>
    </xf>
    <xf numFmtId="49" fontId="147" fillId="0" borderId="22" xfId="0" applyNumberFormat="1" applyFont="1" applyBorder="1" applyAlignment="1">
      <alignment vertical="top" wrapText="1"/>
    </xf>
    <xf numFmtId="0" fontId="149" fillId="0" borderId="19" xfId="0" applyFont="1" applyBorder="1" applyAlignment="1">
      <alignment horizontal="center" vertical="center"/>
    </xf>
    <xf numFmtId="49" fontId="148" fillId="0" borderId="19" xfId="0" applyNumberFormat="1" applyFont="1" applyBorder="1" applyAlignment="1">
      <alignment vertical="top" wrapText="1"/>
    </xf>
    <xf numFmtId="0" fontId="149" fillId="0" borderId="19" xfId="0" applyFont="1" applyBorder="1" applyAlignment="1">
      <alignment horizontal="center" vertical="top"/>
    </xf>
    <xf numFmtId="3" fontId="149" fillId="0" borderId="19" xfId="0" applyNumberFormat="1" applyFont="1" applyBorder="1" applyAlignment="1">
      <alignment horizontal="right" vertical="top"/>
    </xf>
    <xf numFmtId="49" fontId="148" fillId="0" borderId="19" xfId="0" applyNumberFormat="1" applyFont="1" applyBorder="1" applyAlignment="1">
      <alignment vertical="center" wrapText="1"/>
    </xf>
    <xf numFmtId="49" fontId="138" fillId="0" borderId="19" xfId="0" applyNumberFormat="1" applyFont="1" applyFill="1" applyBorder="1" applyAlignment="1">
      <alignment vertical="center" wrapText="1"/>
    </xf>
    <xf numFmtId="0" fontId="35" fillId="0" borderId="20" xfId="0" applyFont="1" applyFill="1" applyBorder="1" applyAlignment="1">
      <alignment horizontal="center" vertical="center"/>
    </xf>
    <xf numFmtId="0" fontId="1" fillId="0" borderId="19" xfId="0" applyFont="1" applyFill="1" applyBorder="1" applyAlignment="1">
      <alignment horizontal="center" vertical="center"/>
    </xf>
    <xf numFmtId="49" fontId="34" fillId="0" borderId="19" xfId="0" applyNumberFormat="1" applyFont="1" applyFill="1" applyBorder="1" applyAlignment="1">
      <alignment vertical="top" wrapText="1"/>
    </xf>
    <xf numFmtId="0" fontId="47" fillId="0" borderId="19" xfId="0" applyFont="1" applyFill="1" applyBorder="1" applyAlignment="1">
      <alignment horizontal="center" vertical="top"/>
    </xf>
    <xf numFmtId="0" fontId="47" fillId="0" borderId="19" xfId="0" applyFont="1" applyFill="1" applyBorder="1" applyAlignment="1">
      <alignment horizontal="center" vertical="center"/>
    </xf>
    <xf numFmtId="3" fontId="47" fillId="0" borderId="19" xfId="0" applyNumberFormat="1" applyFont="1" applyFill="1" applyBorder="1" applyAlignment="1">
      <alignment horizontal="right" vertical="top"/>
    </xf>
    <xf numFmtId="3" fontId="3" fillId="0" borderId="19" xfId="0" applyNumberFormat="1" applyFont="1" applyFill="1" applyBorder="1" applyAlignment="1">
      <alignment horizontal="right"/>
    </xf>
    <xf numFmtId="0" fontId="69" fillId="0" borderId="19" xfId="0" applyFont="1" applyFill="1" applyBorder="1" applyAlignment="1">
      <alignment horizontal="center" vertical="top"/>
    </xf>
    <xf numFmtId="0" fontId="58" fillId="0" borderId="19" xfId="0" applyFont="1" applyFill="1" applyBorder="1" applyAlignment="1">
      <alignment horizontal="center" vertical="top"/>
    </xf>
    <xf numFmtId="0" fontId="58" fillId="0" borderId="19" xfId="0" applyFont="1" applyFill="1" applyBorder="1" applyAlignment="1">
      <alignment horizontal="center" vertical="center"/>
    </xf>
    <xf numFmtId="3" fontId="58" fillId="0" borderId="19" xfId="0" applyNumberFormat="1" applyFont="1" applyFill="1" applyBorder="1" applyAlignment="1">
      <alignment horizontal="right" vertical="top"/>
    </xf>
    <xf numFmtId="0" fontId="147" fillId="0" borderId="19" xfId="0" applyFont="1" applyFill="1" applyBorder="1" applyAlignment="1">
      <alignment horizontal="center" vertical="center"/>
    </xf>
    <xf numFmtId="49" fontId="49" fillId="0" borderId="19" xfId="0" applyNumberFormat="1" applyFont="1" applyFill="1" applyBorder="1" applyAlignment="1">
      <alignment vertical="center" wrapText="1"/>
    </xf>
    <xf numFmtId="0" fontId="41" fillId="0" borderId="19" xfId="0" applyFont="1" applyFill="1" applyBorder="1" applyAlignment="1">
      <alignment horizontal="center" vertical="top"/>
    </xf>
    <xf numFmtId="3" fontId="49" fillId="0" borderId="19" xfId="0" applyNumberFormat="1" applyFont="1" applyFill="1" applyBorder="1" applyAlignment="1">
      <alignment horizontal="right" vertical="top"/>
    </xf>
    <xf numFmtId="0" fontId="49" fillId="0" borderId="23" xfId="0" applyFont="1" applyFill="1" applyBorder="1" applyAlignment="1">
      <alignment horizontal="center" vertical="top"/>
    </xf>
    <xf numFmtId="0" fontId="49" fillId="0" borderId="23" xfId="0" applyFont="1" applyFill="1" applyBorder="1" applyAlignment="1">
      <alignment horizontal="center" vertical="center" wrapText="1"/>
    </xf>
    <xf numFmtId="3" fontId="49" fillId="0" borderId="23" xfId="0" applyNumberFormat="1" applyFont="1" applyFill="1" applyBorder="1" applyAlignment="1">
      <alignment horizontal="right" vertical="top"/>
    </xf>
    <xf numFmtId="0" fontId="49" fillId="0" borderId="0" xfId="0" applyFont="1" applyFill="1" applyAlignment="1">
      <alignment vertical="top"/>
    </xf>
    <xf numFmtId="0" fontId="49" fillId="0" borderId="23" xfId="0" applyFont="1" applyFill="1" applyBorder="1" applyAlignment="1" quotePrefix="1">
      <alignment vertical="center" wrapText="1"/>
    </xf>
    <xf numFmtId="0" fontId="32" fillId="0" borderId="19" xfId="0" applyFont="1" applyFill="1" applyBorder="1" applyAlignment="1">
      <alignment horizontal="center" vertical="center"/>
    </xf>
    <xf numFmtId="0" fontId="49" fillId="0" borderId="19" xfId="0" applyFont="1" applyFill="1" applyBorder="1" applyAlignment="1">
      <alignment horizontal="center" vertical="top"/>
    </xf>
    <xf numFmtId="0" fontId="47" fillId="0" borderId="0" xfId="0" applyFont="1" applyFill="1" applyAlignment="1">
      <alignment vertical="top"/>
    </xf>
    <xf numFmtId="0" fontId="1" fillId="0" borderId="0" xfId="0" applyFont="1" applyFill="1" applyBorder="1" applyAlignment="1">
      <alignment horizontal="center" vertical="center"/>
    </xf>
    <xf numFmtId="49" fontId="3" fillId="0" borderId="0" xfId="0" applyNumberFormat="1" applyFont="1" applyFill="1" applyBorder="1" applyAlignment="1">
      <alignment vertical="top" wrapText="1"/>
    </xf>
    <xf numFmtId="0" fontId="3" fillId="0" borderId="0" xfId="0" applyFont="1" applyFill="1" applyBorder="1" applyAlignment="1">
      <alignment horizontal="center" vertical="top"/>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right" vertical="top"/>
    </xf>
    <xf numFmtId="49" fontId="44" fillId="0" borderId="19" xfId="0" applyNumberFormat="1" applyFont="1" applyBorder="1" applyAlignment="1" quotePrefix="1">
      <alignment vertical="center" wrapText="1"/>
    </xf>
    <xf numFmtId="49" fontId="44" fillId="0" borderId="19" xfId="0" applyNumberFormat="1" applyFont="1" applyBorder="1" applyAlignment="1" quotePrefix="1">
      <alignment wrapText="1"/>
    </xf>
    <xf numFmtId="49" fontId="49" fillId="0" borderId="19" xfId="0" applyNumberFormat="1" applyFont="1" applyBorder="1" applyAlignment="1" quotePrefix="1">
      <alignment vertical="center" wrapText="1"/>
    </xf>
    <xf numFmtId="0" fontId="33" fillId="0" borderId="19" xfId="0" applyNumberFormat="1" applyFont="1" applyBorder="1" applyAlignment="1">
      <alignment vertical="center" wrapText="1"/>
    </xf>
    <xf numFmtId="49" fontId="40" fillId="36" borderId="19" xfId="0" applyNumberFormat="1" applyFont="1" applyFill="1" applyBorder="1" applyAlignment="1">
      <alignment vertical="center" wrapText="1"/>
    </xf>
    <xf numFmtId="49" fontId="135" fillId="36" borderId="19" xfId="0" applyNumberFormat="1" applyFont="1" applyFill="1" applyBorder="1" applyAlignment="1">
      <alignment vertical="center"/>
    </xf>
    <xf numFmtId="49" fontId="44" fillId="36" borderId="19" xfId="0" applyNumberFormat="1" applyFont="1" applyFill="1" applyBorder="1" applyAlignment="1">
      <alignment vertical="top" wrapText="1"/>
    </xf>
    <xf numFmtId="0" fontId="41" fillId="36" borderId="19" xfId="0" applyFont="1" applyFill="1" applyBorder="1" applyAlignment="1">
      <alignment horizontal="center" vertical="center"/>
    </xf>
    <xf numFmtId="0" fontId="150" fillId="0" borderId="19" xfId="0" applyFont="1" applyBorder="1" applyAlignment="1">
      <alignment horizontal="center" vertical="center"/>
    </xf>
    <xf numFmtId="0" fontId="74" fillId="0" borderId="19" xfId="61" applyNumberFormat="1" applyFont="1" applyFill="1" applyBorder="1" applyAlignment="1">
      <alignment horizontal="left" vertical="center" wrapText="1"/>
      <protection/>
    </xf>
    <xf numFmtId="0" fontId="146" fillId="0" borderId="19" xfId="0" applyFont="1" applyBorder="1" applyAlignment="1">
      <alignment horizontal="center" vertical="top"/>
    </xf>
    <xf numFmtId="0" fontId="146" fillId="0" borderId="19" xfId="0" applyFont="1" applyBorder="1" applyAlignment="1">
      <alignment horizontal="center" vertical="center"/>
    </xf>
    <xf numFmtId="3" fontId="146" fillId="0" borderId="19" xfId="0" applyNumberFormat="1" applyFont="1" applyFill="1" applyBorder="1" applyAlignment="1">
      <alignment horizontal="right" vertical="center"/>
    </xf>
    <xf numFmtId="209" fontId="74" fillId="0" borderId="19" xfId="45" applyNumberFormat="1" applyFont="1" applyFill="1" applyBorder="1" applyAlignment="1">
      <alignment horizontal="center" vertical="center"/>
    </xf>
    <xf numFmtId="0" fontId="151" fillId="0" borderId="19" xfId="0" applyFont="1" applyFill="1" applyBorder="1" applyAlignment="1">
      <alignment horizontal="center" vertical="center"/>
    </xf>
    <xf numFmtId="0" fontId="146" fillId="0" borderId="19" xfId="0" applyFont="1" applyFill="1" applyBorder="1" applyAlignment="1">
      <alignment horizontal="center" vertical="center"/>
    </xf>
    <xf numFmtId="0" fontId="150" fillId="0" borderId="19" xfId="0" applyFont="1" applyFill="1" applyBorder="1" applyAlignment="1">
      <alignment horizontal="left" vertical="center"/>
    </xf>
    <xf numFmtId="0" fontId="150" fillId="0" borderId="19" xfId="0" applyFont="1" applyFill="1" applyBorder="1" applyAlignment="1">
      <alignment horizontal="left" vertical="center" wrapText="1"/>
    </xf>
    <xf numFmtId="209" fontId="150" fillId="0" borderId="19" xfId="43" applyNumberFormat="1" applyFont="1" applyFill="1" applyBorder="1" applyAlignment="1">
      <alignment horizontal="center" vertical="center"/>
    </xf>
    <xf numFmtId="216" fontId="149" fillId="0" borderId="19" xfId="45" applyNumberFormat="1" applyFont="1" applyFill="1" applyBorder="1" applyAlignment="1">
      <alignment vertical="top"/>
    </xf>
    <xf numFmtId="1" fontId="3" fillId="0" borderId="0" xfId="0" applyNumberFormat="1" applyFont="1" applyAlignment="1">
      <alignment vertical="top"/>
    </xf>
    <xf numFmtId="0" fontId="83" fillId="0" borderId="17" xfId="0" applyFont="1" applyBorder="1" applyAlignment="1">
      <alignment horizontal="center" vertical="center"/>
    </xf>
    <xf numFmtId="0" fontId="82" fillId="0" borderId="1" xfId="0" applyFont="1" applyBorder="1" applyAlignment="1">
      <alignment horizontal="center" vertical="center"/>
    </xf>
    <xf numFmtId="0" fontId="82" fillId="0" borderId="1" xfId="0" applyFont="1" applyFill="1" applyBorder="1" applyAlignment="1">
      <alignment horizontal="center" vertical="center"/>
    </xf>
    <xf numFmtId="0" fontId="82" fillId="0" borderId="29" xfId="0" applyFont="1" applyFill="1" applyBorder="1" applyAlignment="1">
      <alignment horizontal="center" vertical="center"/>
    </xf>
    <xf numFmtId="3" fontId="83" fillId="0" borderId="17" xfId="0" applyNumberFormat="1" applyFont="1" applyBorder="1" applyAlignment="1">
      <alignment horizontal="center" vertical="center"/>
    </xf>
    <xf numFmtId="3" fontId="83" fillId="0" borderId="17" xfId="0" applyNumberFormat="1" applyFont="1" applyFill="1" applyBorder="1" applyAlignment="1">
      <alignment horizontal="center" vertical="center"/>
    </xf>
    <xf numFmtId="0" fontId="83" fillId="0" borderId="1" xfId="0" applyFont="1" applyBorder="1" applyAlignment="1">
      <alignment horizontal="center" vertical="center"/>
    </xf>
    <xf numFmtId="3" fontId="83" fillId="0" borderId="1" xfId="0" applyNumberFormat="1" applyFont="1" applyBorder="1" applyAlignment="1">
      <alignment horizontal="center" vertical="center"/>
    </xf>
    <xf numFmtId="3" fontId="83" fillId="0" borderId="1" xfId="0" applyNumberFormat="1" applyFont="1" applyFill="1" applyBorder="1" applyAlignment="1">
      <alignment horizontal="center" vertical="center"/>
    </xf>
    <xf numFmtId="0" fontId="83" fillId="0" borderId="29" xfId="0" applyFont="1" applyBorder="1" applyAlignment="1">
      <alignment horizontal="center" vertical="center"/>
    </xf>
    <xf numFmtId="3" fontId="83" fillId="0" borderId="29" xfId="0" applyNumberFormat="1" applyFont="1" applyBorder="1" applyAlignment="1">
      <alignment horizontal="center" vertical="center"/>
    </xf>
    <xf numFmtId="4" fontId="83" fillId="0" borderId="29" xfId="0" applyNumberFormat="1" applyFont="1" applyFill="1" applyBorder="1" applyAlignment="1">
      <alignment horizontal="center" vertical="center"/>
    </xf>
    <xf numFmtId="0" fontId="38" fillId="36" borderId="19" xfId="0" applyFont="1" applyFill="1" applyBorder="1" applyAlignment="1">
      <alignment horizontal="right" vertical="center"/>
    </xf>
    <xf numFmtId="0" fontId="3" fillId="36" borderId="19" xfId="0" applyFont="1" applyFill="1" applyBorder="1" applyAlignment="1">
      <alignment horizontal="right" vertical="center"/>
    </xf>
    <xf numFmtId="0" fontId="4" fillId="0" borderId="0" xfId="0" applyFont="1" applyAlignment="1" quotePrefix="1">
      <alignment vertical="center"/>
    </xf>
    <xf numFmtId="0" fontId="4" fillId="0" borderId="0" xfId="0" applyFont="1" applyAlignment="1">
      <alignment horizontal="center" vertical="center" wrapText="1"/>
    </xf>
    <xf numFmtId="49" fontId="4" fillId="0" borderId="0" xfId="0" applyNumberFormat="1" applyFont="1" applyAlignment="1">
      <alignment horizontal="right" vertical="center" wrapText="1"/>
    </xf>
    <xf numFmtId="0" fontId="35" fillId="0" borderId="20" xfId="0" applyFont="1" applyFill="1" applyBorder="1" applyAlignment="1">
      <alignment horizontal="center" vertical="center" wrapText="1"/>
    </xf>
    <xf numFmtId="49" fontId="33" fillId="0" borderId="19" xfId="0" applyNumberFormat="1" applyFont="1" applyFill="1" applyBorder="1" applyAlignment="1">
      <alignment vertical="top" wrapText="1"/>
    </xf>
    <xf numFmtId="3" fontId="3" fillId="0" borderId="28" xfId="0" applyNumberFormat="1" applyFont="1" applyBorder="1" applyAlignment="1">
      <alignment vertical="top"/>
    </xf>
    <xf numFmtId="0" fontId="27" fillId="0" borderId="19" xfId="0" applyFont="1" applyBorder="1" applyAlignment="1">
      <alignment horizontal="center" vertical="top"/>
    </xf>
    <xf numFmtId="0" fontId="28" fillId="0" borderId="19" xfId="0" applyFont="1" applyBorder="1" applyAlignment="1">
      <alignment horizontal="center"/>
    </xf>
    <xf numFmtId="0" fontId="28" fillId="0" borderId="19" xfId="0" applyFont="1" applyBorder="1" applyAlignment="1">
      <alignment horizontal="center" vertical="top"/>
    </xf>
    <xf numFmtId="0" fontId="28" fillId="0" borderId="21" xfId="0" applyFont="1" applyBorder="1" applyAlignment="1">
      <alignment horizontal="center"/>
    </xf>
    <xf numFmtId="0" fontId="33" fillId="0" borderId="21" xfId="0" applyFont="1" applyBorder="1" applyAlignment="1">
      <alignment vertical="top"/>
    </xf>
    <xf numFmtId="0" fontId="27" fillId="0" borderId="24" xfId="0" applyFont="1" applyBorder="1" applyAlignment="1">
      <alignment horizontal="center" vertical="top"/>
    </xf>
    <xf numFmtId="0" fontId="27" fillId="0" borderId="24" xfId="0" applyFont="1" applyBorder="1" applyAlignment="1">
      <alignment vertical="top"/>
    </xf>
    <xf numFmtId="0" fontId="27" fillId="0" borderId="24" xfId="0" applyFont="1" applyBorder="1" applyAlignment="1">
      <alignment vertical="top" wrapText="1"/>
    </xf>
    <xf numFmtId="0" fontId="27" fillId="0" borderId="23" xfId="0" applyFont="1" applyBorder="1" applyAlignment="1">
      <alignment horizontal="center" vertical="top"/>
    </xf>
    <xf numFmtId="0" fontId="27" fillId="0" borderId="23" xfId="0" applyFont="1" applyBorder="1" applyAlignment="1">
      <alignment vertical="center" wrapText="1"/>
    </xf>
    <xf numFmtId="0" fontId="27" fillId="0" borderId="23" xfId="0" applyFont="1" applyBorder="1" applyAlignment="1">
      <alignment vertical="top" wrapText="1"/>
    </xf>
    <xf numFmtId="0" fontId="29" fillId="0" borderId="23" xfId="0" applyFont="1" applyBorder="1" applyAlignment="1">
      <alignment vertical="top"/>
    </xf>
    <xf numFmtId="0" fontId="27" fillId="0" borderId="22" xfId="0" applyFont="1" applyBorder="1" applyAlignment="1">
      <alignment horizontal="center" vertical="top"/>
    </xf>
    <xf numFmtId="0" fontId="27" fillId="0" borderId="22" xfId="0" applyFont="1" applyBorder="1" applyAlignment="1" quotePrefix="1">
      <alignment vertical="top" wrapText="1"/>
    </xf>
    <xf numFmtId="0" fontId="27" fillId="0" borderId="1" xfId="0" applyFont="1" applyBorder="1" applyAlignment="1">
      <alignment horizontal="center" vertical="top"/>
    </xf>
    <xf numFmtId="0" fontId="27" fillId="0" borderId="1" xfId="0" applyFont="1" applyBorder="1" applyAlignment="1">
      <alignment vertical="top"/>
    </xf>
    <xf numFmtId="0" fontId="27" fillId="0" borderId="1" xfId="0" applyFont="1" applyBorder="1" applyAlignment="1">
      <alignment vertical="top" wrapText="1"/>
    </xf>
    <xf numFmtId="0" fontId="27" fillId="0" borderId="22" xfId="0" applyFont="1" applyBorder="1" applyAlignment="1">
      <alignment vertical="top"/>
    </xf>
    <xf numFmtId="0" fontId="3" fillId="0" borderId="0" xfId="0" applyFont="1" applyBorder="1" applyAlignment="1">
      <alignment vertical="top"/>
    </xf>
    <xf numFmtId="0" fontId="49" fillId="0" borderId="23" xfId="0" applyFont="1" applyBorder="1" applyAlignment="1" quotePrefix="1">
      <alignment vertical="center" wrapText="1"/>
    </xf>
    <xf numFmtId="0" fontId="49" fillId="0" borderId="23" xfId="0" applyFont="1" applyBorder="1" applyAlignment="1">
      <alignment horizontal="center" vertical="center" wrapText="1"/>
    </xf>
    <xf numFmtId="0" fontId="49" fillId="0" borderId="0" xfId="0" applyFont="1" applyAlignment="1">
      <alignment vertical="top"/>
    </xf>
    <xf numFmtId="3" fontId="84" fillId="37" borderId="1" xfId="0" applyNumberFormat="1" applyFont="1" applyFill="1" applyBorder="1" applyAlignment="1">
      <alignment horizontal="center" vertical="center"/>
    </xf>
    <xf numFmtId="3" fontId="84" fillId="37" borderId="29" xfId="0" applyNumberFormat="1" applyFont="1" applyFill="1" applyBorder="1" applyAlignment="1">
      <alignment horizontal="center" vertical="center"/>
    </xf>
    <xf numFmtId="0" fontId="84" fillId="37" borderId="1" xfId="0" applyFont="1" applyFill="1" applyBorder="1" applyAlignment="1">
      <alignment horizontal="center" vertical="center" wrapText="1"/>
    </xf>
    <xf numFmtId="0" fontId="84" fillId="37" borderId="29" xfId="0" applyFont="1" applyFill="1" applyBorder="1" applyAlignment="1">
      <alignment horizontal="center" vertical="center"/>
    </xf>
    <xf numFmtId="3" fontId="149" fillId="36" borderId="19" xfId="0" applyNumberFormat="1" applyFont="1" applyFill="1" applyBorder="1" applyAlignment="1">
      <alignment horizontal="right" vertical="center"/>
    </xf>
    <xf numFmtId="3" fontId="42" fillId="36" borderId="19" xfId="0" applyNumberFormat="1" applyFont="1" applyFill="1" applyBorder="1" applyAlignment="1">
      <alignment horizontal="right" vertical="center"/>
    </xf>
    <xf numFmtId="0" fontId="85" fillId="0" borderId="0" xfId="0" applyFont="1" applyAlignment="1">
      <alignment vertical="top"/>
    </xf>
    <xf numFmtId="3" fontId="86" fillId="0" borderId="0" xfId="0" applyNumberFormat="1" applyFont="1" applyAlignment="1">
      <alignment horizontal="right" vertical="center"/>
    </xf>
    <xf numFmtId="0" fontId="85" fillId="0" borderId="0" xfId="0" applyFont="1" applyAlignment="1">
      <alignment horizontal="right" vertical="center"/>
    </xf>
    <xf numFmtId="0" fontId="85" fillId="0" borderId="0" xfId="0" applyFont="1" applyAlignment="1">
      <alignment horizontal="center" vertical="top" wrapText="1"/>
    </xf>
    <xf numFmtId="0" fontId="85" fillId="0" borderId="0" xfId="0" applyFont="1" applyAlignment="1">
      <alignment horizontal="center" vertical="top"/>
    </xf>
    <xf numFmtId="3" fontId="85" fillId="0" borderId="0" xfId="0" applyNumberFormat="1" applyFont="1" applyAlignment="1">
      <alignment horizontal="right" vertical="center"/>
    </xf>
    <xf numFmtId="3" fontId="89" fillId="0" borderId="0" xfId="0" applyNumberFormat="1" applyFont="1" applyAlignment="1">
      <alignment horizontal="right" vertical="center"/>
    </xf>
    <xf numFmtId="3" fontId="90" fillId="0" borderId="0" xfId="0" applyNumberFormat="1" applyFont="1" applyAlignment="1">
      <alignment horizontal="right" vertical="center"/>
    </xf>
    <xf numFmtId="3" fontId="6" fillId="0" borderId="0" xfId="0" applyNumberFormat="1" applyFont="1" applyAlignment="1">
      <alignment horizontal="right" vertical="center"/>
    </xf>
    <xf numFmtId="0" fontId="35" fillId="0" borderId="28" xfId="0" applyFont="1" applyBorder="1" applyAlignment="1">
      <alignment horizontal="left" vertical="center" wrapText="1"/>
    </xf>
    <xf numFmtId="0" fontId="35" fillId="0" borderId="25" xfId="0" applyFont="1" applyBorder="1" applyAlignment="1">
      <alignment horizontal="left" vertical="center" wrapText="1"/>
    </xf>
    <xf numFmtId="0" fontId="35" fillId="0" borderId="26" xfId="0" applyFont="1" applyBorder="1" applyAlignment="1">
      <alignment horizontal="left" vertical="center" wrapText="1"/>
    </xf>
    <xf numFmtId="0" fontId="8" fillId="0" borderId="0" xfId="0" applyFont="1" applyAlignment="1">
      <alignment horizontal="left" vertical="center"/>
    </xf>
    <xf numFmtId="0" fontId="76" fillId="0" borderId="0" xfId="0" applyFont="1" applyAlignment="1">
      <alignment horizontal="left" vertical="center"/>
    </xf>
    <xf numFmtId="49" fontId="83" fillId="0" borderId="17" xfId="0" applyNumberFormat="1" applyFont="1" applyBorder="1" applyAlignment="1">
      <alignment horizontal="center" vertical="center" wrapText="1"/>
    </xf>
    <xf numFmtId="49" fontId="83" fillId="0" borderId="1" xfId="0" applyNumberFormat="1" applyFont="1" applyBorder="1" applyAlignment="1">
      <alignment horizontal="center" vertical="center" wrapText="1"/>
    </xf>
    <xf numFmtId="49" fontId="54" fillId="0" borderId="1" xfId="0" applyNumberFormat="1" applyFont="1" applyBorder="1" applyAlignment="1">
      <alignment horizontal="center" vertical="center" wrapText="1"/>
    </xf>
    <xf numFmtId="49" fontId="83" fillId="0" borderId="29" xfId="0" applyNumberFormat="1" applyFont="1" applyBorder="1" applyAlignment="1">
      <alignment horizontal="center" vertical="center" wrapText="1"/>
    </xf>
    <xf numFmtId="3" fontId="10" fillId="0" borderId="0" xfId="0" applyNumberFormat="1" applyFont="1" applyAlignment="1">
      <alignment horizontal="center" vertical="top"/>
    </xf>
    <xf numFmtId="3" fontId="4" fillId="0" borderId="0" xfId="0" applyNumberFormat="1" applyFont="1" applyAlignment="1">
      <alignment vertical="center"/>
    </xf>
    <xf numFmtId="3" fontId="6" fillId="0" borderId="0" xfId="0" applyNumberFormat="1" applyFont="1" applyAlignment="1">
      <alignment horizontal="center" vertical="top"/>
    </xf>
    <xf numFmtId="3" fontId="6" fillId="36" borderId="0" xfId="0" applyNumberFormat="1" applyFont="1" applyFill="1" applyAlignment="1">
      <alignment horizontal="center" vertical="top"/>
    </xf>
    <xf numFmtId="3" fontId="7" fillId="0" borderId="0" xfId="0" applyNumberFormat="1" applyFont="1" applyAlignment="1">
      <alignment horizontal="center" vertical="top"/>
    </xf>
    <xf numFmtId="3" fontId="7" fillId="36" borderId="0" xfId="0" applyNumberFormat="1" applyFont="1" applyFill="1" applyAlignment="1">
      <alignment horizontal="center" vertical="top"/>
    </xf>
    <xf numFmtId="0" fontId="35" fillId="0" borderId="19" xfId="0" applyFont="1" applyBorder="1" applyAlignment="1">
      <alignment horizontal="left" vertical="top" wrapText="1"/>
    </xf>
    <xf numFmtId="0" fontId="72" fillId="0" borderId="0" xfId="0" applyFont="1" applyAlignment="1">
      <alignment horizontal="left" vertical="center" wrapText="1"/>
    </xf>
    <xf numFmtId="0" fontId="7" fillId="0" borderId="0" xfId="0" applyFont="1" applyAlignment="1">
      <alignment horizontal="left" vertical="center" wrapText="1"/>
    </xf>
    <xf numFmtId="0" fontId="152" fillId="0" borderId="28" xfId="0" applyFont="1" applyFill="1" applyBorder="1" applyAlignment="1">
      <alignment horizontal="left" wrapText="1"/>
    </xf>
    <xf numFmtId="0" fontId="152" fillId="0" borderId="25" xfId="0" applyFont="1" applyFill="1" applyBorder="1" applyAlignment="1">
      <alignment horizontal="left" wrapText="1"/>
    </xf>
    <xf numFmtId="0" fontId="152" fillId="0" borderId="26" xfId="0" applyFont="1" applyFill="1" applyBorder="1" applyAlignment="1">
      <alignment horizontal="left" wrapText="1"/>
    </xf>
    <xf numFmtId="0" fontId="83" fillId="0" borderId="17" xfId="0" applyFont="1" applyBorder="1" applyAlignment="1">
      <alignment horizontal="center" vertical="center" wrapText="1"/>
    </xf>
    <xf numFmtId="0" fontId="83" fillId="0" borderId="1" xfId="0" applyFont="1" applyBorder="1" applyAlignment="1">
      <alignment horizontal="center" vertical="center" wrapText="1"/>
    </xf>
    <xf numFmtId="0" fontId="83" fillId="0" borderId="29" xfId="0" applyFont="1" applyBorder="1" applyAlignment="1">
      <alignment horizontal="center" vertical="center" wrapText="1"/>
    </xf>
    <xf numFmtId="0" fontId="32" fillId="0" borderId="28" xfId="0" applyFont="1" applyBorder="1" applyAlignment="1">
      <alignment horizontal="left" vertical="center" wrapText="1"/>
    </xf>
    <xf numFmtId="0" fontId="32" fillId="0" borderId="25" xfId="0" applyFont="1" applyBorder="1" applyAlignment="1">
      <alignment horizontal="left" vertical="center" wrapText="1"/>
    </xf>
    <xf numFmtId="0" fontId="32" fillId="0" borderId="26" xfId="0" applyFont="1" applyBorder="1" applyAlignment="1">
      <alignment horizontal="left" vertical="center" wrapText="1"/>
    </xf>
    <xf numFmtId="0" fontId="79" fillId="0" borderId="0" xfId="0" applyFont="1" applyAlignment="1">
      <alignment horizontal="center" vertical="top" wrapText="1"/>
    </xf>
    <xf numFmtId="0" fontId="79" fillId="0" borderId="0" xfId="0" applyFont="1" applyAlignment="1">
      <alignment horizontal="center" vertical="top"/>
    </xf>
    <xf numFmtId="0" fontId="83" fillId="0" borderId="1" xfId="0" applyFont="1" applyBorder="1" applyAlignment="1">
      <alignment horizontal="center" vertical="center"/>
    </xf>
    <xf numFmtId="0" fontId="83" fillId="0" borderId="29" xfId="0" applyFont="1" applyBorder="1" applyAlignment="1">
      <alignment horizontal="center" vertical="center"/>
    </xf>
    <xf numFmtId="0" fontId="35" fillId="0" borderId="28" xfId="0" applyFont="1" applyBorder="1" applyAlignment="1">
      <alignment horizontal="left" vertical="top" wrapText="1"/>
    </xf>
    <xf numFmtId="0" fontId="35" fillId="0" borderId="25" xfId="0" applyFont="1" applyBorder="1" applyAlignment="1">
      <alignment horizontal="left" vertical="top" wrapText="1"/>
    </xf>
    <xf numFmtId="0" fontId="35" fillId="0" borderId="26" xfId="0" applyFont="1" applyBorder="1" applyAlignment="1">
      <alignment horizontal="left" vertical="top" wrapText="1"/>
    </xf>
    <xf numFmtId="0" fontId="56" fillId="0" borderId="19" xfId="0" applyFont="1" applyBorder="1" applyAlignment="1">
      <alignment horizontal="center" vertical="top" wrapText="1"/>
    </xf>
    <xf numFmtId="0" fontId="47" fillId="0" borderId="19" xfId="0" applyFont="1" applyBorder="1" applyAlignment="1">
      <alignment horizontal="center" vertical="center" wrapText="1"/>
    </xf>
    <xf numFmtId="0" fontId="42" fillId="0" borderId="19" xfId="0" applyFont="1" applyBorder="1" applyAlignment="1">
      <alignment horizontal="center"/>
    </xf>
    <xf numFmtId="0" fontId="138" fillId="0" borderId="23" xfId="0" applyFont="1" applyBorder="1" applyAlignment="1">
      <alignment horizontal="left" vertical="center" wrapText="1"/>
    </xf>
    <xf numFmtId="0" fontId="34" fillId="0" borderId="28" xfId="0" applyFont="1" applyBorder="1" applyAlignment="1">
      <alignment horizontal="left"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148" fillId="0" borderId="28" xfId="0" applyFont="1" applyBorder="1" applyAlignment="1">
      <alignment horizontal="left" vertical="top" wrapText="1"/>
    </xf>
    <xf numFmtId="0" fontId="148" fillId="0" borderId="25" xfId="0" applyFont="1" applyBorder="1" applyAlignment="1">
      <alignment horizontal="left" vertical="top" wrapText="1"/>
    </xf>
    <xf numFmtId="0" fontId="148" fillId="0" borderId="26" xfId="0" applyFont="1" applyBorder="1" applyAlignment="1">
      <alignment horizontal="left" vertical="top" wrapText="1"/>
    </xf>
    <xf numFmtId="0" fontId="34" fillId="36" borderId="28" xfId="0" applyFont="1" applyFill="1" applyBorder="1" applyAlignment="1">
      <alignment horizontal="left" vertical="center" wrapText="1"/>
    </xf>
    <xf numFmtId="0" fontId="34" fillId="36" borderId="25" xfId="0" applyFont="1" applyFill="1" applyBorder="1" applyAlignment="1">
      <alignment horizontal="left" vertical="center" wrapText="1"/>
    </xf>
    <xf numFmtId="0" fontId="34" fillId="36" borderId="26" xfId="0" applyFont="1" applyFill="1" applyBorder="1" applyAlignment="1">
      <alignment horizontal="left" vertical="center" wrapText="1"/>
    </xf>
    <xf numFmtId="0" fontId="138" fillId="0" borderId="28" xfId="0" applyFont="1" applyBorder="1" applyAlignment="1">
      <alignment horizontal="left" vertical="center" wrapText="1"/>
    </xf>
    <xf numFmtId="0" fontId="138" fillId="0" borderId="25" xfId="0" applyFont="1" applyBorder="1" applyAlignment="1">
      <alignment horizontal="left" vertical="center" wrapText="1"/>
    </xf>
    <xf numFmtId="0" fontId="138" fillId="0" borderId="26" xfId="0" applyFont="1" applyBorder="1" applyAlignment="1">
      <alignment horizontal="left" vertical="center" wrapText="1"/>
    </xf>
    <xf numFmtId="0" fontId="35" fillId="0" borderId="28" xfId="0" applyFont="1" applyFill="1" applyBorder="1" applyAlignment="1">
      <alignment horizontal="left" vertical="top" wrapText="1"/>
    </xf>
    <xf numFmtId="0" fontId="35" fillId="0" borderId="25" xfId="0" applyFont="1" applyFill="1" applyBorder="1" applyAlignment="1">
      <alignment horizontal="left" vertical="top" wrapText="1"/>
    </xf>
    <xf numFmtId="0" fontId="35" fillId="0" borderId="26" xfId="0" applyFont="1" applyFill="1" applyBorder="1" applyAlignment="1">
      <alignment horizontal="left" vertical="top" wrapText="1"/>
    </xf>
    <xf numFmtId="0" fontId="44" fillId="0" borderId="20" xfId="0" applyFont="1" applyBorder="1" applyAlignment="1">
      <alignment horizontal="center" vertical="center" wrapText="1"/>
    </xf>
    <xf numFmtId="0" fontId="44" fillId="0" borderId="20" xfId="0" applyFont="1" applyBorder="1" applyAlignment="1">
      <alignment horizontal="center" vertical="center"/>
    </xf>
    <xf numFmtId="0" fontId="138" fillId="0" borderId="28" xfId="0" applyFont="1" applyFill="1" applyBorder="1" applyAlignment="1">
      <alignment horizontal="left" vertical="center" wrapText="1"/>
    </xf>
    <xf numFmtId="0" fontId="138" fillId="0" borderId="25" xfId="0" applyFont="1" applyFill="1" applyBorder="1" applyAlignment="1">
      <alignment horizontal="left" vertical="center" wrapText="1"/>
    </xf>
    <xf numFmtId="0" fontId="138" fillId="0" borderId="26" xfId="0" applyFont="1" applyFill="1" applyBorder="1" applyAlignment="1">
      <alignment horizontal="left" vertical="center" wrapText="1"/>
    </xf>
    <xf numFmtId="0" fontId="138" fillId="0" borderId="28" xfId="0" applyFont="1" applyBorder="1" applyAlignment="1">
      <alignment horizontal="left" vertical="top" wrapText="1"/>
    </xf>
    <xf numFmtId="0" fontId="138" fillId="0" borderId="25" xfId="0" applyFont="1" applyBorder="1" applyAlignment="1">
      <alignment horizontal="left" vertical="top" wrapText="1"/>
    </xf>
    <xf numFmtId="0" fontId="138" fillId="0" borderId="26" xfId="0" applyFont="1" applyBorder="1" applyAlignment="1">
      <alignment horizontal="left" vertical="top" wrapText="1"/>
    </xf>
    <xf numFmtId="0" fontId="44" fillId="36" borderId="20" xfId="0" applyFont="1" applyFill="1" applyBorder="1" applyAlignment="1">
      <alignment horizontal="center" vertical="center" wrapText="1"/>
    </xf>
    <xf numFmtId="0" fontId="44" fillId="36" borderId="20" xfId="0" applyFont="1" applyFill="1" applyBorder="1" applyAlignment="1">
      <alignment horizontal="center" vertical="center"/>
    </xf>
    <xf numFmtId="0" fontId="138" fillId="0" borderId="28" xfId="0" applyFont="1" applyFill="1" applyBorder="1" applyAlignment="1">
      <alignment horizontal="left" vertical="top" wrapText="1"/>
    </xf>
    <xf numFmtId="0" fontId="138" fillId="0" borderId="25" xfId="0" applyFont="1" applyFill="1" applyBorder="1" applyAlignment="1">
      <alignment horizontal="left" vertical="top" wrapText="1"/>
    </xf>
    <xf numFmtId="0" fontId="138" fillId="0" borderId="26" xfId="0" applyFont="1" applyFill="1" applyBorder="1" applyAlignment="1">
      <alignment horizontal="left" vertical="top" wrapText="1"/>
    </xf>
    <xf numFmtId="49" fontId="138" fillId="0" borderId="28" xfId="0" applyNumberFormat="1" applyFont="1" applyBorder="1" applyAlignment="1">
      <alignment horizontal="left" vertical="center" wrapText="1"/>
    </xf>
    <xf numFmtId="49" fontId="138" fillId="0" borderId="25" xfId="0" applyNumberFormat="1" applyFont="1" applyBorder="1" applyAlignment="1">
      <alignment horizontal="left" vertical="center" wrapText="1"/>
    </xf>
    <xf numFmtId="49" fontId="138" fillId="0" borderId="26" xfId="0" applyNumberFormat="1" applyFont="1" applyBorder="1" applyAlignment="1">
      <alignment horizontal="left" vertical="center" wrapText="1"/>
    </xf>
    <xf numFmtId="3" fontId="86" fillId="0" borderId="0" xfId="0" applyNumberFormat="1" applyFont="1" applyAlignment="1">
      <alignment horizontal="center" vertical="center"/>
    </xf>
    <xf numFmtId="3" fontId="86" fillId="0" borderId="0" xfId="0" applyNumberFormat="1" applyFont="1" applyAlignment="1">
      <alignment horizontal="center" vertical="top"/>
    </xf>
    <xf numFmtId="3" fontId="6" fillId="0" borderId="0" xfId="0" applyNumberFormat="1" applyFont="1" applyAlignment="1">
      <alignment horizontal="center" vertical="center"/>
    </xf>
    <xf numFmtId="0" fontId="87" fillId="0" borderId="0" xfId="0" applyFont="1" applyAlignment="1">
      <alignment horizontal="center" vertical="top"/>
    </xf>
    <xf numFmtId="0" fontId="88" fillId="0" borderId="0" xfId="0" applyFont="1" applyAlignment="1">
      <alignment horizontal="center" vertical="top"/>
    </xf>
    <xf numFmtId="49" fontId="4" fillId="0" borderId="0" xfId="0" applyNumberFormat="1" applyFont="1" applyBorder="1" applyAlignment="1">
      <alignment vertical="top" wrapText="1"/>
    </xf>
    <xf numFmtId="0" fontId="79" fillId="0" borderId="0" xfId="0" applyFont="1" applyAlignment="1">
      <alignment horizontal="center" vertical="center" wrapText="1"/>
    </xf>
    <xf numFmtId="0" fontId="42" fillId="0" borderId="19" xfId="0" applyFont="1" applyBorder="1" applyAlignment="1">
      <alignment horizontal="center" wrapText="1"/>
    </xf>
    <xf numFmtId="0" fontId="82" fillId="0" borderId="17" xfId="0" applyFont="1" applyBorder="1" applyAlignment="1">
      <alignment horizontal="center" vertical="center" wrapText="1"/>
    </xf>
    <xf numFmtId="0" fontId="82" fillId="0" borderId="1" xfId="0" applyFont="1" applyBorder="1" applyAlignment="1">
      <alignment horizontal="center" vertical="center"/>
    </xf>
    <xf numFmtId="0" fontId="82" fillId="0" borderId="29" xfId="0" applyFont="1" applyBorder="1" applyAlignment="1">
      <alignment horizontal="center" vertical="center"/>
    </xf>
    <xf numFmtId="0" fontId="82" fillId="0" borderId="1" xfId="0" applyFont="1" applyBorder="1" applyAlignment="1">
      <alignment horizontal="center" vertical="center" wrapText="1"/>
    </xf>
    <xf numFmtId="0" fontId="82" fillId="0" borderId="29" xfId="0" applyFont="1" applyBorder="1" applyAlignment="1">
      <alignment horizontal="center" vertical="center" wrapText="1"/>
    </xf>
    <xf numFmtId="0" fontId="34" fillId="0" borderId="25" xfId="0" applyFont="1" applyBorder="1" applyAlignment="1">
      <alignment horizontal="left" vertical="center"/>
    </xf>
    <xf numFmtId="0" fontId="34" fillId="0" borderId="26" xfId="0" applyFont="1" applyBorder="1" applyAlignment="1">
      <alignment horizontal="left" vertical="center"/>
    </xf>
    <xf numFmtId="3" fontId="84" fillId="37" borderId="17" xfId="0" applyNumberFormat="1" applyFont="1" applyFill="1" applyBorder="1" applyAlignment="1">
      <alignment horizontal="center" vertical="center" wrapText="1"/>
    </xf>
    <xf numFmtId="3" fontId="84" fillId="37" borderId="1" xfId="0" applyNumberFormat="1" applyFont="1" applyFill="1" applyBorder="1" applyAlignment="1">
      <alignment horizontal="center" vertical="center" wrapText="1"/>
    </xf>
    <xf numFmtId="3" fontId="84" fillId="37" borderId="29" xfId="0" applyNumberFormat="1" applyFont="1" applyFill="1" applyBorder="1" applyAlignment="1">
      <alignment horizontal="center" vertical="center" wrapText="1"/>
    </xf>
    <xf numFmtId="0" fontId="49" fillId="0" borderId="19" xfId="0" applyFont="1" applyBorder="1" applyAlignment="1">
      <alignment horizontal="left" vertical="top" wrapText="1"/>
    </xf>
    <xf numFmtId="0" fontId="27" fillId="0" borderId="19" xfId="0" applyFont="1" applyBorder="1" applyAlignment="1">
      <alignment/>
    </xf>
    <xf numFmtId="3" fontId="81" fillId="0" borderId="30" xfId="0" applyNumberFormat="1" applyFont="1" applyFill="1" applyBorder="1" applyAlignment="1">
      <alignment horizontal="center" vertical="center"/>
    </xf>
    <xf numFmtId="3" fontId="81" fillId="0" borderId="5" xfId="0" applyNumberFormat="1" applyFont="1" applyFill="1" applyBorder="1" applyAlignment="1">
      <alignment horizontal="center" vertical="center"/>
    </xf>
    <xf numFmtId="3" fontId="81" fillId="0" borderId="31" xfId="0" applyNumberFormat="1" applyFont="1" applyFill="1" applyBorder="1" applyAlignment="1">
      <alignment horizontal="center" vertical="center"/>
    </xf>
    <xf numFmtId="3" fontId="80" fillId="0" borderId="30" xfId="0" applyNumberFormat="1" applyFont="1" applyFill="1" applyBorder="1" applyAlignment="1">
      <alignment horizontal="center" vertical="center"/>
    </xf>
    <xf numFmtId="3" fontId="80" fillId="0" borderId="5" xfId="0" applyNumberFormat="1" applyFont="1" applyFill="1" applyBorder="1" applyAlignment="1">
      <alignment horizontal="center" vertical="center"/>
    </xf>
    <xf numFmtId="3" fontId="80" fillId="0" borderId="31" xfId="0" applyNumberFormat="1" applyFont="1" applyFill="1" applyBorder="1" applyAlignment="1">
      <alignment horizontal="center" vertical="center"/>
    </xf>
    <xf numFmtId="0" fontId="35" fillId="2" borderId="28" xfId="0" applyFont="1" applyFill="1" applyBorder="1" applyAlignment="1">
      <alignment horizontal="left" vertical="top" wrapText="1"/>
    </xf>
    <xf numFmtId="0" fontId="35" fillId="2" borderId="25" xfId="0" applyFont="1" applyFill="1" applyBorder="1" applyAlignment="1">
      <alignment horizontal="left" vertical="top" wrapText="1"/>
    </xf>
    <xf numFmtId="0" fontId="35" fillId="2" borderId="26" xfId="0" applyFont="1" applyFill="1" applyBorder="1" applyAlignment="1">
      <alignment horizontal="left" vertical="top" wrapText="1"/>
    </xf>
    <xf numFmtId="0" fontId="4" fillId="0" borderId="0" xfId="0" applyFont="1" applyAlignment="1" quotePrefix="1">
      <alignment horizontal="left" vertical="top" wrapText="1"/>
    </xf>
    <xf numFmtId="0" fontId="28" fillId="0" borderId="0" xfId="0" applyFont="1" applyAlignment="1">
      <alignment horizontal="center" vertical="top" wrapText="1"/>
    </xf>
    <xf numFmtId="0" fontId="0" fillId="0" borderId="0" xfId="0" applyAlignment="1">
      <alignment horizontal="center" vertical="top" wrapText="1"/>
    </xf>
  </cellXfs>
  <cellStyles count="72">
    <cellStyle name="Normal" xfId="0"/>
    <cellStyle name="0.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er1" xfId="51"/>
    <cellStyle name="Header2"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_Sheet1" xfId="62"/>
    <cellStyle name="Note" xfId="63"/>
    <cellStyle name="Output" xfId="64"/>
    <cellStyle name="Percent" xfId="65"/>
    <cellStyle name="Title" xfId="66"/>
    <cellStyle name="Total" xfId="67"/>
    <cellStyle name="Warning Text" xfId="68"/>
    <cellStyle name="똿뗦먛귟 [0.00]_PRODUCT DETAIL Q1" xfId="69"/>
    <cellStyle name="똿뗦먛귟_PRODUCT DETAIL Q1" xfId="70"/>
    <cellStyle name="믅됞 [0.00]_PRODUCT DETAIL Q1" xfId="71"/>
    <cellStyle name="믅됞_PRODUCT DETAIL Q1" xfId="72"/>
    <cellStyle name="백분율_95" xfId="73"/>
    <cellStyle name="뷭?_BOOKSHIP" xfId="74"/>
    <cellStyle name="콤마 [0]_1202" xfId="75"/>
    <cellStyle name="콤마_1202" xfId="76"/>
    <cellStyle name="통화 [0]_1202" xfId="77"/>
    <cellStyle name="통화_1202" xfId="78"/>
    <cellStyle name="표준_(정보부문)월별인원계획" xfId="79"/>
    <cellStyle name="표준_kc-elec system check list" xfId="80"/>
    <cellStyle name="一般_Book1" xfId="81"/>
    <cellStyle name="千分位[0]_Book1" xfId="82"/>
    <cellStyle name="千分位_Book1" xfId="83"/>
    <cellStyle name="貨幣 [0]_Book1" xfId="84"/>
    <cellStyle name="貨幣_Book1"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762000</xdr:colOff>
      <xdr:row>489</xdr:row>
      <xdr:rowOff>0</xdr:rowOff>
    </xdr:from>
    <xdr:ext cx="228600" cy="266700"/>
    <xdr:sp fLocksText="0">
      <xdr:nvSpPr>
        <xdr:cNvPr id="1" name="TextBox 1"/>
        <xdr:cNvSpPr txBox="1">
          <a:spLocks noChangeArrowheads="1"/>
        </xdr:cNvSpPr>
      </xdr:nvSpPr>
      <xdr:spPr>
        <a:xfrm>
          <a:off x="12106275" y="1243012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762000</xdr:colOff>
      <xdr:row>489</xdr:row>
      <xdr:rowOff>0</xdr:rowOff>
    </xdr:from>
    <xdr:ext cx="228600" cy="266700"/>
    <xdr:sp fLocksText="0">
      <xdr:nvSpPr>
        <xdr:cNvPr id="2" name="TextBox 1"/>
        <xdr:cNvSpPr txBox="1">
          <a:spLocks noChangeArrowheads="1"/>
        </xdr:cNvSpPr>
      </xdr:nvSpPr>
      <xdr:spPr>
        <a:xfrm>
          <a:off x="12106275" y="1243012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twoCellAnchor>
    <xdr:from>
      <xdr:col>2</xdr:col>
      <xdr:colOff>9525</xdr:colOff>
      <xdr:row>2</xdr:row>
      <xdr:rowOff>247650</xdr:rowOff>
    </xdr:from>
    <xdr:to>
      <xdr:col>2</xdr:col>
      <xdr:colOff>9525</xdr:colOff>
      <xdr:row>3</xdr:row>
      <xdr:rowOff>0</xdr:rowOff>
    </xdr:to>
    <xdr:sp>
      <xdr:nvSpPr>
        <xdr:cNvPr id="3" name="Straight Connector 8"/>
        <xdr:cNvSpPr>
          <a:spLocks/>
        </xdr:cNvSpPr>
      </xdr:nvSpPr>
      <xdr:spPr>
        <a:xfrm>
          <a:off x="7791450" y="981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1047750</xdr:colOff>
      <xdr:row>2</xdr:row>
      <xdr:rowOff>76200</xdr:rowOff>
    </xdr:from>
    <xdr:to>
      <xdr:col>1</xdr:col>
      <xdr:colOff>2390775</xdr:colOff>
      <xdr:row>2</xdr:row>
      <xdr:rowOff>76200</xdr:rowOff>
    </xdr:to>
    <xdr:sp>
      <xdr:nvSpPr>
        <xdr:cNvPr id="4" name="Straight Connector 11"/>
        <xdr:cNvSpPr>
          <a:spLocks/>
        </xdr:cNvSpPr>
      </xdr:nvSpPr>
      <xdr:spPr>
        <a:xfrm>
          <a:off x="1638300" y="809625"/>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oneCellAnchor>
    <xdr:from>
      <xdr:col>5</xdr:col>
      <xdr:colOff>847725</xdr:colOff>
      <xdr:row>589</xdr:row>
      <xdr:rowOff>0</xdr:rowOff>
    </xdr:from>
    <xdr:ext cx="219075" cy="238125"/>
    <xdr:sp fLocksText="0">
      <xdr:nvSpPr>
        <xdr:cNvPr id="5" name="TextBox 7"/>
        <xdr:cNvSpPr txBox="1">
          <a:spLocks noChangeArrowheads="1"/>
        </xdr:cNvSpPr>
      </xdr:nvSpPr>
      <xdr:spPr>
        <a:xfrm>
          <a:off x="12192000" y="147104100"/>
          <a:ext cx="219075" cy="238125"/>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762000</xdr:colOff>
      <xdr:row>495</xdr:row>
      <xdr:rowOff>38100</xdr:rowOff>
    </xdr:from>
    <xdr:ext cx="228600" cy="257175"/>
    <xdr:sp fLocksText="0">
      <xdr:nvSpPr>
        <xdr:cNvPr id="6" name="TextBox 1"/>
        <xdr:cNvSpPr txBox="1">
          <a:spLocks noChangeArrowheads="1"/>
        </xdr:cNvSpPr>
      </xdr:nvSpPr>
      <xdr:spPr>
        <a:xfrm>
          <a:off x="12106275" y="125796675"/>
          <a:ext cx="228600" cy="257175"/>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twoCellAnchor>
    <xdr:from>
      <xdr:col>1</xdr:col>
      <xdr:colOff>7124700</xdr:colOff>
      <xdr:row>2</xdr:row>
      <xdr:rowOff>76200</xdr:rowOff>
    </xdr:from>
    <xdr:to>
      <xdr:col>4</xdr:col>
      <xdr:colOff>638175</xdr:colOff>
      <xdr:row>2</xdr:row>
      <xdr:rowOff>76200</xdr:rowOff>
    </xdr:to>
    <xdr:sp>
      <xdr:nvSpPr>
        <xdr:cNvPr id="7" name="Straight Connector 14"/>
        <xdr:cNvSpPr>
          <a:spLocks/>
        </xdr:cNvSpPr>
      </xdr:nvSpPr>
      <xdr:spPr>
        <a:xfrm>
          <a:off x="7715250" y="809625"/>
          <a:ext cx="3295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609600</xdr:colOff>
      <xdr:row>114</xdr:row>
      <xdr:rowOff>0</xdr:rowOff>
    </xdr:from>
    <xdr:ext cx="238125" cy="228600"/>
    <xdr:sp fLocksText="0">
      <xdr:nvSpPr>
        <xdr:cNvPr id="1" name="TextBox 1"/>
        <xdr:cNvSpPr txBox="1">
          <a:spLocks noChangeArrowheads="1"/>
        </xdr:cNvSpPr>
      </xdr:nvSpPr>
      <xdr:spPr>
        <a:xfrm>
          <a:off x="5457825" y="38852475"/>
          <a:ext cx="238125" cy="2286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285750</xdr:colOff>
      <xdr:row>114</xdr:row>
      <xdr:rowOff>0</xdr:rowOff>
    </xdr:from>
    <xdr:ext cx="228600" cy="228600"/>
    <xdr:sp fLocksText="0">
      <xdr:nvSpPr>
        <xdr:cNvPr id="2" name="TextBox 1"/>
        <xdr:cNvSpPr txBox="1">
          <a:spLocks noChangeArrowheads="1"/>
        </xdr:cNvSpPr>
      </xdr:nvSpPr>
      <xdr:spPr>
        <a:xfrm>
          <a:off x="4514850" y="38852475"/>
          <a:ext cx="228600" cy="2286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335"/>
  <sheetViews>
    <sheetView tabSelected="1" view="pageBreakPreview" zoomScale="85" zoomScaleNormal="80" zoomScaleSheetLayoutView="85" workbookViewId="0" topLeftCell="A1">
      <selection activeCell="A4" sqref="A4:F4"/>
    </sheetView>
  </sheetViews>
  <sheetFormatPr defaultColWidth="8.796875" defaultRowHeight="15"/>
  <cols>
    <col min="1" max="1" width="6.19921875" style="95" customWidth="1"/>
    <col min="2" max="2" width="75.5" style="306" customWidth="1"/>
    <col min="3" max="3" width="18.09765625" style="20" customWidth="1"/>
    <col min="4" max="4" width="9.09765625" style="95" customWidth="1"/>
    <col min="5" max="5" width="10.19921875" style="138" customWidth="1"/>
    <col min="6" max="6" width="11.09765625" style="138" customWidth="1"/>
    <col min="7" max="7" width="13" style="21" customWidth="1"/>
    <col min="8" max="8" width="19.5" style="21" customWidth="1"/>
    <col min="9" max="16384" width="9" style="21" customWidth="1"/>
  </cols>
  <sheetData>
    <row r="1" spans="1:8" s="17" customFormat="1" ht="34.5" customHeight="1">
      <c r="A1" s="515" t="s">
        <v>1239</v>
      </c>
      <c r="B1" s="515"/>
      <c r="C1" s="515"/>
      <c r="D1" s="515"/>
      <c r="E1" s="515"/>
      <c r="F1" s="515"/>
      <c r="G1" s="126"/>
      <c r="H1" s="126"/>
    </row>
    <row r="2" spans="1:6" s="17" customFormat="1" ht="23.25" customHeight="1">
      <c r="A2" s="516" t="s">
        <v>1238</v>
      </c>
      <c r="B2" s="516"/>
      <c r="C2" s="516"/>
      <c r="D2" s="516"/>
      <c r="E2" s="516"/>
      <c r="F2" s="516"/>
    </row>
    <row r="3" spans="1:6" s="17" customFormat="1" ht="19.5">
      <c r="A3" s="522"/>
      <c r="B3" s="522"/>
      <c r="C3" s="16"/>
      <c r="D3" s="94"/>
      <c r="E3" s="132"/>
      <c r="F3" s="132"/>
    </row>
    <row r="4" spans="1:11" s="17" customFormat="1" ht="27">
      <c r="A4" s="515" t="s">
        <v>1362</v>
      </c>
      <c r="B4" s="515"/>
      <c r="C4" s="515"/>
      <c r="D4" s="515"/>
      <c r="E4" s="515"/>
      <c r="F4" s="515"/>
      <c r="G4" s="127"/>
      <c r="H4" s="127"/>
      <c r="I4" s="127"/>
      <c r="J4" s="127"/>
      <c r="K4" s="127"/>
    </row>
    <row r="5" spans="1:15" s="17" customFormat="1" ht="24" customHeight="1">
      <c r="A5" s="94"/>
      <c r="B5" s="261"/>
      <c r="C5" s="15"/>
      <c r="D5" s="206"/>
      <c r="E5" s="245"/>
      <c r="F5" s="245"/>
      <c r="G5" s="246"/>
      <c r="H5" s="246"/>
      <c r="I5" s="246"/>
      <c r="J5" s="246"/>
      <c r="K5" s="246"/>
      <c r="L5" s="246"/>
      <c r="M5" s="246"/>
      <c r="N5" s="246"/>
      <c r="O5" s="246"/>
    </row>
    <row r="6" spans="1:15" s="17" customFormat="1" ht="30">
      <c r="A6" s="523" t="s">
        <v>288</v>
      </c>
      <c r="B6" s="523"/>
      <c r="C6" s="523"/>
      <c r="D6" s="523"/>
      <c r="E6" s="524"/>
      <c r="F6" s="524"/>
      <c r="G6" s="246"/>
      <c r="H6" s="246"/>
      <c r="I6" s="246"/>
      <c r="J6" s="246"/>
      <c r="K6" s="246"/>
      <c r="L6" s="246"/>
      <c r="M6" s="246"/>
      <c r="N6" s="246"/>
      <c r="O6" s="246"/>
    </row>
    <row r="7" spans="1:15" s="17" customFormat="1" ht="21.75">
      <c r="A7" s="525" t="s">
        <v>1337</v>
      </c>
      <c r="B7" s="525"/>
      <c r="C7" s="525"/>
      <c r="D7" s="525"/>
      <c r="E7" s="526"/>
      <c r="F7" s="526"/>
      <c r="G7" s="246"/>
      <c r="H7" s="246"/>
      <c r="I7" s="246"/>
      <c r="J7" s="246"/>
      <c r="K7" s="246"/>
      <c r="L7" s="246"/>
      <c r="M7" s="246"/>
      <c r="N7" s="246"/>
      <c r="O7" s="246"/>
    </row>
    <row r="8" spans="1:6" s="17" customFormat="1" ht="27">
      <c r="A8" s="521" t="s">
        <v>133</v>
      </c>
      <c r="B8" s="521"/>
      <c r="C8" s="521"/>
      <c r="D8" s="521"/>
      <c r="E8" s="521"/>
      <c r="F8" s="521"/>
    </row>
    <row r="9" spans="1:6" s="17" customFormat="1" ht="27.75" customHeight="1">
      <c r="A9" s="528" t="s">
        <v>1054</v>
      </c>
      <c r="B9" s="529"/>
      <c r="C9" s="529"/>
      <c r="D9" s="529"/>
      <c r="E9" s="529"/>
      <c r="F9" s="529"/>
    </row>
    <row r="10" spans="1:6" s="17" customFormat="1" ht="31.5" customHeight="1">
      <c r="A10" s="529" t="s">
        <v>1326</v>
      </c>
      <c r="B10" s="529"/>
      <c r="C10" s="529"/>
      <c r="D10" s="529"/>
      <c r="E10" s="529"/>
      <c r="F10" s="529"/>
    </row>
    <row r="11" spans="1:6" s="17" customFormat="1" ht="17.25" customHeight="1">
      <c r="A11" s="345"/>
      <c r="B11" s="345"/>
      <c r="C11" s="345"/>
      <c r="D11" s="345"/>
      <c r="E11" s="345"/>
      <c r="F11" s="345"/>
    </row>
    <row r="12" spans="1:6" s="124" customFormat="1" ht="38.25" customHeight="1">
      <c r="A12" s="539" t="s">
        <v>697</v>
      </c>
      <c r="B12" s="540"/>
      <c r="C12" s="540"/>
      <c r="D12" s="540"/>
      <c r="E12" s="540"/>
      <c r="F12" s="540"/>
    </row>
    <row r="13" spans="1:6" s="124" customFormat="1" ht="15.75">
      <c r="A13" s="123"/>
      <c r="B13" s="262"/>
      <c r="C13" s="125"/>
      <c r="D13" s="123"/>
      <c r="E13" s="133"/>
      <c r="F13" s="133"/>
    </row>
    <row r="14" spans="1:6" s="47" customFormat="1" ht="21">
      <c r="A14" s="533" t="s">
        <v>152</v>
      </c>
      <c r="B14" s="517" t="s">
        <v>601</v>
      </c>
      <c r="C14" s="533" t="s">
        <v>216</v>
      </c>
      <c r="D14" s="455"/>
      <c r="E14" s="459" t="s">
        <v>199</v>
      </c>
      <c r="F14" s="460" t="s">
        <v>287</v>
      </c>
    </row>
    <row r="15" spans="1:6" s="47" customFormat="1" ht="21">
      <c r="A15" s="541"/>
      <c r="B15" s="518"/>
      <c r="C15" s="534"/>
      <c r="D15" s="461" t="s">
        <v>311</v>
      </c>
      <c r="E15" s="462" t="s">
        <v>135</v>
      </c>
      <c r="F15" s="463" t="s">
        <v>215</v>
      </c>
    </row>
    <row r="16" spans="1:6" s="47" customFormat="1" ht="21">
      <c r="A16" s="541"/>
      <c r="B16" s="519"/>
      <c r="C16" s="534"/>
      <c r="D16" s="461" t="s">
        <v>312</v>
      </c>
      <c r="E16" s="462" t="s">
        <v>189</v>
      </c>
      <c r="F16" s="463" t="s">
        <v>253</v>
      </c>
    </row>
    <row r="17" spans="1:6" s="47" customFormat="1" ht="21">
      <c r="A17" s="541"/>
      <c r="B17" s="519"/>
      <c r="C17" s="534"/>
      <c r="D17" s="461" t="s">
        <v>313</v>
      </c>
      <c r="E17" s="462" t="s">
        <v>253</v>
      </c>
      <c r="F17" s="463" t="s">
        <v>314</v>
      </c>
    </row>
    <row r="18" spans="1:6" s="47" customFormat="1" ht="21">
      <c r="A18" s="542"/>
      <c r="B18" s="520"/>
      <c r="C18" s="535"/>
      <c r="D18" s="464"/>
      <c r="E18" s="465" t="s">
        <v>387</v>
      </c>
      <c r="F18" s="466" t="s">
        <v>387</v>
      </c>
    </row>
    <row r="19" spans="1:6" s="22" customFormat="1" ht="17.25">
      <c r="A19" s="96">
        <v>1</v>
      </c>
      <c r="B19" s="263">
        <v>2</v>
      </c>
      <c r="C19" s="48">
        <v>3</v>
      </c>
      <c r="D19" s="96">
        <v>4</v>
      </c>
      <c r="E19" s="49">
        <v>5</v>
      </c>
      <c r="F19" s="49">
        <v>6</v>
      </c>
    </row>
    <row r="20" spans="1:6" s="51" customFormat="1" ht="17.25">
      <c r="A20" s="398" t="s">
        <v>629</v>
      </c>
      <c r="B20" s="399" t="s">
        <v>598</v>
      </c>
      <c r="C20" s="78"/>
      <c r="D20" s="207"/>
      <c r="E20" s="134"/>
      <c r="F20" s="134"/>
    </row>
    <row r="21" spans="1:6" s="22" customFormat="1" ht="16.5">
      <c r="A21" s="52">
        <v>1</v>
      </c>
      <c r="B21" s="264" t="s">
        <v>1141</v>
      </c>
      <c r="C21" s="35" t="s">
        <v>12</v>
      </c>
      <c r="D21" s="183" t="s">
        <v>214</v>
      </c>
      <c r="E21" s="37"/>
      <c r="F21" s="37">
        <f>87000/50</f>
        <v>1740</v>
      </c>
    </row>
    <row r="22" spans="1:6" s="22" customFormat="1" ht="16.5">
      <c r="A22" s="98">
        <v>2</v>
      </c>
      <c r="B22" s="264" t="s">
        <v>1142</v>
      </c>
      <c r="C22" s="35" t="s">
        <v>12</v>
      </c>
      <c r="D22" s="183" t="s">
        <v>433</v>
      </c>
      <c r="E22" s="37"/>
      <c r="F22" s="37">
        <f>88000/50</f>
        <v>1760</v>
      </c>
    </row>
    <row r="23" spans="1:6" s="22" customFormat="1" ht="16.5">
      <c r="A23" s="52">
        <v>3</v>
      </c>
      <c r="B23" s="264" t="s">
        <v>1143</v>
      </c>
      <c r="C23" s="35" t="s">
        <v>12</v>
      </c>
      <c r="D23" s="183" t="s">
        <v>433</v>
      </c>
      <c r="E23" s="37"/>
      <c r="F23" s="37">
        <v>1640</v>
      </c>
    </row>
    <row r="24" spans="1:6" s="22" customFormat="1" ht="36" customHeight="1">
      <c r="A24" s="98">
        <v>4</v>
      </c>
      <c r="B24" s="265" t="s">
        <v>1144</v>
      </c>
      <c r="C24" s="39" t="s">
        <v>453</v>
      </c>
      <c r="D24" s="183" t="s">
        <v>433</v>
      </c>
      <c r="E24" s="77">
        <v>1340</v>
      </c>
      <c r="F24" s="135"/>
    </row>
    <row r="25" spans="1:6" s="22" customFormat="1" ht="18" customHeight="1">
      <c r="A25" s="52">
        <v>5</v>
      </c>
      <c r="B25" s="264" t="s">
        <v>1145</v>
      </c>
      <c r="C25" s="35" t="s">
        <v>12</v>
      </c>
      <c r="D25" s="183" t="s">
        <v>433</v>
      </c>
      <c r="E25" s="37"/>
      <c r="F25" s="37">
        <v>1640</v>
      </c>
    </row>
    <row r="26" spans="1:6" s="22" customFormat="1" ht="16.5">
      <c r="A26" s="98">
        <v>6</v>
      </c>
      <c r="B26" s="264" t="s">
        <v>1241</v>
      </c>
      <c r="C26" s="35"/>
      <c r="D26" s="183" t="s">
        <v>433</v>
      </c>
      <c r="E26" s="37"/>
      <c r="F26" s="37">
        <f>173000/40</f>
        <v>4325</v>
      </c>
    </row>
    <row r="27" spans="1:6" s="22" customFormat="1" ht="16.5">
      <c r="A27" s="52">
        <v>7</v>
      </c>
      <c r="B27" s="264" t="s">
        <v>1331</v>
      </c>
      <c r="C27" s="35"/>
      <c r="D27" s="183" t="s">
        <v>433</v>
      </c>
      <c r="E27" s="37"/>
      <c r="F27" s="37">
        <f>155000/40</f>
        <v>3875</v>
      </c>
    </row>
    <row r="28" spans="1:6" s="22" customFormat="1" ht="16.5">
      <c r="A28" s="52">
        <v>8</v>
      </c>
      <c r="B28" s="268" t="s">
        <v>1341</v>
      </c>
      <c r="C28" s="35" t="s">
        <v>12</v>
      </c>
      <c r="D28" s="183" t="s">
        <v>433</v>
      </c>
      <c r="E28" s="37"/>
      <c r="F28" s="37">
        <f>90000/50</f>
        <v>1800</v>
      </c>
    </row>
    <row r="29" spans="1:6" s="22" customFormat="1" ht="17.25">
      <c r="A29" s="99" t="s">
        <v>20</v>
      </c>
      <c r="B29" s="266" t="s">
        <v>631</v>
      </c>
      <c r="C29" s="56"/>
      <c r="D29" s="377"/>
      <c r="E29" s="54"/>
      <c r="F29" s="54"/>
    </row>
    <row r="30" spans="1:6" s="22" customFormat="1" ht="18.75" customHeight="1">
      <c r="A30" s="52">
        <v>1</v>
      </c>
      <c r="B30" s="536" t="s">
        <v>678</v>
      </c>
      <c r="C30" s="537"/>
      <c r="D30" s="537"/>
      <c r="E30" s="537"/>
      <c r="F30" s="538"/>
    </row>
    <row r="31" spans="1:6" s="22" customFormat="1" ht="18">
      <c r="A31" s="52"/>
      <c r="B31" s="267" t="s">
        <v>388</v>
      </c>
      <c r="C31" s="79"/>
      <c r="D31" s="52" t="s">
        <v>932</v>
      </c>
      <c r="E31" s="37">
        <v>21600</v>
      </c>
      <c r="F31" s="37"/>
    </row>
    <row r="32" spans="1:6" s="22" customFormat="1" ht="30">
      <c r="A32" s="52"/>
      <c r="B32" s="267" t="s">
        <v>1019</v>
      </c>
      <c r="C32" s="79"/>
      <c r="D32" s="52" t="s">
        <v>932</v>
      </c>
      <c r="E32" s="77">
        <v>19400</v>
      </c>
      <c r="F32" s="77"/>
    </row>
    <row r="33" spans="1:6" s="22" customFormat="1" ht="33" customHeight="1">
      <c r="A33" s="52"/>
      <c r="B33" s="267" t="s">
        <v>1199</v>
      </c>
      <c r="C33" s="79"/>
      <c r="D33" s="52" t="s">
        <v>932</v>
      </c>
      <c r="E33" s="77"/>
      <c r="F33" s="77">
        <v>49400</v>
      </c>
    </row>
    <row r="34" spans="1:6" s="22" customFormat="1" ht="18">
      <c r="A34" s="52"/>
      <c r="B34" s="268" t="s">
        <v>1150</v>
      </c>
      <c r="C34" s="79"/>
      <c r="D34" s="52" t="s">
        <v>932</v>
      </c>
      <c r="E34" s="37">
        <v>18000</v>
      </c>
      <c r="F34" s="37"/>
    </row>
    <row r="35" spans="1:6" s="22" customFormat="1" ht="18" customHeight="1">
      <c r="A35" s="52">
        <v>2</v>
      </c>
      <c r="B35" s="512" t="s">
        <v>1021</v>
      </c>
      <c r="C35" s="513"/>
      <c r="D35" s="513"/>
      <c r="E35" s="513"/>
      <c r="F35" s="514"/>
    </row>
    <row r="36" spans="1:6" s="22" customFormat="1" ht="34.5" customHeight="1">
      <c r="A36" s="52"/>
      <c r="B36" s="267" t="s">
        <v>802</v>
      </c>
      <c r="C36" s="35"/>
      <c r="D36" s="52" t="s">
        <v>1149</v>
      </c>
      <c r="E36" s="77">
        <v>40200</v>
      </c>
      <c r="F36" s="37"/>
    </row>
    <row r="37" spans="1:6" s="22" customFormat="1" ht="31.5" customHeight="1">
      <c r="A37" s="52"/>
      <c r="B37" s="267" t="s">
        <v>803</v>
      </c>
      <c r="C37" s="35"/>
      <c r="D37" s="52" t="s">
        <v>932</v>
      </c>
      <c r="E37" s="77">
        <v>31400</v>
      </c>
      <c r="F37" s="37"/>
    </row>
    <row r="38" spans="1:6" s="22" customFormat="1" ht="31.5" customHeight="1">
      <c r="A38" s="52"/>
      <c r="B38" s="267" t="s">
        <v>1020</v>
      </c>
      <c r="C38" s="219"/>
      <c r="D38" s="52" t="s">
        <v>932</v>
      </c>
      <c r="E38" s="77">
        <v>36900</v>
      </c>
      <c r="F38" s="220"/>
    </row>
    <row r="39" spans="1:6" s="22" customFormat="1" ht="38.25" customHeight="1">
      <c r="A39" s="52">
        <v>3</v>
      </c>
      <c r="B39" s="543" t="s">
        <v>1200</v>
      </c>
      <c r="C39" s="544"/>
      <c r="D39" s="544"/>
      <c r="E39" s="544"/>
      <c r="F39" s="545"/>
    </row>
    <row r="40" spans="1:6" s="22" customFormat="1" ht="34.5" customHeight="1">
      <c r="A40" s="52"/>
      <c r="B40" s="264" t="s">
        <v>794</v>
      </c>
      <c r="C40" s="101" t="s">
        <v>163</v>
      </c>
      <c r="D40" s="52" t="s">
        <v>932</v>
      </c>
      <c r="E40" s="54"/>
      <c r="F40" s="77">
        <v>65400</v>
      </c>
    </row>
    <row r="41" spans="1:6" s="22" customFormat="1" ht="18">
      <c r="A41" s="76"/>
      <c r="B41" s="264" t="s">
        <v>683</v>
      </c>
      <c r="C41" s="58" t="s">
        <v>164</v>
      </c>
      <c r="D41" s="52" t="s">
        <v>932</v>
      </c>
      <c r="E41" s="54"/>
      <c r="F41" s="77">
        <v>114400</v>
      </c>
    </row>
    <row r="42" spans="1:6" s="22" customFormat="1" ht="17.25">
      <c r="A42" s="76" t="s">
        <v>108</v>
      </c>
      <c r="B42" s="269" t="s">
        <v>1253</v>
      </c>
      <c r="C42" s="56"/>
      <c r="D42" s="52"/>
      <c r="E42" s="54"/>
      <c r="F42" s="54"/>
    </row>
    <row r="43" spans="1:6" s="51" customFormat="1" ht="36.75" customHeight="1">
      <c r="A43" s="100">
        <v>1</v>
      </c>
      <c r="B43" s="512" t="s">
        <v>1315</v>
      </c>
      <c r="C43" s="513"/>
      <c r="D43" s="513"/>
      <c r="E43" s="513"/>
      <c r="F43" s="514"/>
    </row>
    <row r="44" spans="1:6" s="215" customFormat="1" ht="18" customHeight="1">
      <c r="A44" s="183"/>
      <c r="B44" s="270" t="s">
        <v>1075</v>
      </c>
      <c r="C44" s="213"/>
      <c r="D44" s="183" t="s">
        <v>932</v>
      </c>
      <c r="E44" s="214"/>
      <c r="F44" s="185">
        <v>450000</v>
      </c>
    </row>
    <row r="45" spans="1:6" s="215" customFormat="1" ht="18" customHeight="1">
      <c r="A45" s="183"/>
      <c r="B45" s="270" t="s">
        <v>679</v>
      </c>
      <c r="C45" s="213"/>
      <c r="D45" s="183" t="s">
        <v>433</v>
      </c>
      <c r="E45" s="214"/>
      <c r="F45" s="185">
        <v>450000</v>
      </c>
    </row>
    <row r="46" spans="1:6" s="215" customFormat="1" ht="18" customHeight="1">
      <c r="A46" s="183"/>
      <c r="B46" s="270" t="s">
        <v>1022</v>
      </c>
      <c r="C46" s="213"/>
      <c r="D46" s="183" t="s">
        <v>433</v>
      </c>
      <c r="E46" s="214"/>
      <c r="F46" s="185">
        <v>400000</v>
      </c>
    </row>
    <row r="47" spans="1:6" s="215" customFormat="1" ht="18" customHeight="1">
      <c r="A47" s="183"/>
      <c r="B47" s="270" t="s">
        <v>680</v>
      </c>
      <c r="C47" s="217"/>
      <c r="D47" s="183" t="s">
        <v>433</v>
      </c>
      <c r="E47" s="214"/>
      <c r="F47" s="185">
        <v>389000</v>
      </c>
    </row>
    <row r="48" spans="1:6" s="215" customFormat="1" ht="18" customHeight="1">
      <c r="A48" s="183"/>
      <c r="B48" s="270" t="s">
        <v>676</v>
      </c>
      <c r="C48" s="217"/>
      <c r="D48" s="183" t="s">
        <v>433</v>
      </c>
      <c r="E48" s="214"/>
      <c r="F48" s="185">
        <v>335000</v>
      </c>
    </row>
    <row r="49" spans="1:6" s="215" customFormat="1" ht="18" customHeight="1">
      <c r="A49" s="183"/>
      <c r="B49" s="270" t="s">
        <v>795</v>
      </c>
      <c r="C49" s="216" t="s">
        <v>157</v>
      </c>
      <c r="D49" s="183" t="s">
        <v>433</v>
      </c>
      <c r="E49" s="214"/>
      <c r="F49" s="185">
        <v>378000</v>
      </c>
    </row>
    <row r="50" spans="1:6" s="215" customFormat="1" ht="18" customHeight="1">
      <c r="A50" s="183"/>
      <c r="B50" s="270" t="s">
        <v>799</v>
      </c>
      <c r="C50" s="216" t="s">
        <v>158</v>
      </c>
      <c r="D50" s="183" t="s">
        <v>433</v>
      </c>
      <c r="E50" s="214"/>
      <c r="F50" s="185">
        <v>282000</v>
      </c>
    </row>
    <row r="51" spans="1:6" s="215" customFormat="1" ht="18" customHeight="1">
      <c r="A51" s="183"/>
      <c r="B51" s="270" t="s">
        <v>796</v>
      </c>
      <c r="C51" s="216" t="s">
        <v>160</v>
      </c>
      <c r="D51" s="183" t="s">
        <v>433</v>
      </c>
      <c r="E51" s="214"/>
      <c r="F51" s="185">
        <v>320000</v>
      </c>
    </row>
    <row r="52" spans="1:6" s="215" customFormat="1" ht="18" customHeight="1">
      <c r="A52" s="183"/>
      <c r="B52" s="270" t="s">
        <v>797</v>
      </c>
      <c r="C52" s="216" t="s">
        <v>161</v>
      </c>
      <c r="D52" s="183" t="s">
        <v>433</v>
      </c>
      <c r="E52" s="214"/>
      <c r="F52" s="185">
        <v>260000</v>
      </c>
    </row>
    <row r="53" spans="1:6" s="51" customFormat="1" ht="37.5" customHeight="1">
      <c r="A53" s="100">
        <v>2</v>
      </c>
      <c r="B53" s="527" t="s">
        <v>712</v>
      </c>
      <c r="C53" s="527"/>
      <c r="D53" s="527"/>
      <c r="E53" s="527"/>
      <c r="F53" s="527"/>
    </row>
    <row r="54" spans="1:6" s="51" customFormat="1" ht="18" customHeight="1">
      <c r="A54" s="101"/>
      <c r="B54" s="264" t="s">
        <v>321</v>
      </c>
      <c r="C54" s="56"/>
      <c r="D54" s="52" t="s">
        <v>932</v>
      </c>
      <c r="E54" s="37">
        <v>231000</v>
      </c>
      <c r="F54" s="54"/>
    </row>
    <row r="55" spans="1:6" s="51" customFormat="1" ht="18" customHeight="1">
      <c r="A55" s="101"/>
      <c r="B55" s="264" t="s">
        <v>322</v>
      </c>
      <c r="C55" s="56"/>
      <c r="D55" s="52" t="s">
        <v>433</v>
      </c>
      <c r="E55" s="37">
        <v>220000</v>
      </c>
      <c r="F55" s="54"/>
    </row>
    <row r="56" spans="1:6" s="51" customFormat="1" ht="18" customHeight="1">
      <c r="A56" s="101"/>
      <c r="B56" s="264" t="s">
        <v>320</v>
      </c>
      <c r="C56" s="56"/>
      <c r="D56" s="52" t="s">
        <v>433</v>
      </c>
      <c r="E56" s="37">
        <v>198000</v>
      </c>
      <c r="F56" s="37"/>
    </row>
    <row r="57" spans="1:6" s="51" customFormat="1" ht="18" customHeight="1">
      <c r="A57" s="101"/>
      <c r="B57" s="264" t="s">
        <v>323</v>
      </c>
      <c r="C57" s="56"/>
      <c r="D57" s="52" t="s">
        <v>433</v>
      </c>
      <c r="E57" s="37">
        <v>176000</v>
      </c>
      <c r="F57" s="37"/>
    </row>
    <row r="58" spans="1:6" s="51" customFormat="1" ht="18" customHeight="1">
      <c r="A58" s="101"/>
      <c r="B58" s="264" t="s">
        <v>589</v>
      </c>
      <c r="C58" s="56"/>
      <c r="D58" s="52" t="s">
        <v>433</v>
      </c>
      <c r="E58" s="37">
        <v>159500</v>
      </c>
      <c r="F58" s="37"/>
    </row>
    <row r="59" spans="1:6" s="51" customFormat="1" ht="18" customHeight="1">
      <c r="A59" s="101"/>
      <c r="B59" s="264" t="s">
        <v>325</v>
      </c>
      <c r="C59" s="56"/>
      <c r="D59" s="52" t="s">
        <v>433</v>
      </c>
      <c r="E59" s="37">
        <v>154000</v>
      </c>
      <c r="F59" s="37"/>
    </row>
    <row r="60" spans="1:6" s="51" customFormat="1" ht="18" customHeight="1">
      <c r="A60" s="101"/>
      <c r="B60" s="264" t="s">
        <v>326</v>
      </c>
      <c r="C60" s="56"/>
      <c r="D60" s="52" t="s">
        <v>433</v>
      </c>
      <c r="E60" s="37">
        <v>128700</v>
      </c>
      <c r="F60" s="37"/>
    </row>
    <row r="61" spans="1:6" s="51" customFormat="1" ht="18" customHeight="1">
      <c r="A61" s="101"/>
      <c r="B61" s="264" t="s">
        <v>292</v>
      </c>
      <c r="C61" s="56"/>
      <c r="D61" s="52" t="s">
        <v>433</v>
      </c>
      <c r="E61" s="37">
        <v>146300</v>
      </c>
      <c r="F61" s="37"/>
    </row>
    <row r="62" spans="1:6" s="51" customFormat="1" ht="18" customHeight="1">
      <c r="A62" s="101"/>
      <c r="B62" s="264" t="s">
        <v>293</v>
      </c>
      <c r="C62" s="56"/>
      <c r="D62" s="52" t="s">
        <v>433</v>
      </c>
      <c r="E62" s="37">
        <v>115500</v>
      </c>
      <c r="F62" s="37"/>
    </row>
    <row r="63" spans="1:6" s="51" customFormat="1" ht="18" customHeight="1">
      <c r="A63" s="101"/>
      <c r="B63" s="264" t="s">
        <v>294</v>
      </c>
      <c r="C63" s="56"/>
      <c r="D63" s="52" t="s">
        <v>433</v>
      </c>
      <c r="E63" s="37">
        <v>220000</v>
      </c>
      <c r="F63" s="37"/>
    </row>
    <row r="64" spans="1:6" s="22" customFormat="1" ht="18" customHeight="1">
      <c r="A64" s="102">
        <v>3</v>
      </c>
      <c r="B64" s="543" t="s">
        <v>716</v>
      </c>
      <c r="C64" s="544"/>
      <c r="D64" s="544"/>
      <c r="E64" s="544"/>
      <c r="F64" s="545"/>
    </row>
    <row r="65" spans="1:6" s="22" customFormat="1" ht="18" customHeight="1">
      <c r="A65" s="52"/>
      <c r="B65" s="271" t="s">
        <v>1184</v>
      </c>
      <c r="C65" s="35"/>
      <c r="D65" s="52" t="s">
        <v>932</v>
      </c>
      <c r="E65" s="37"/>
      <c r="F65" s="37">
        <v>1150000</v>
      </c>
    </row>
    <row r="66" spans="1:6" s="22" customFormat="1" ht="18" customHeight="1">
      <c r="A66" s="52"/>
      <c r="B66" s="271" t="s">
        <v>1185</v>
      </c>
      <c r="C66" s="35"/>
      <c r="D66" s="52" t="s">
        <v>433</v>
      </c>
      <c r="E66" s="37"/>
      <c r="F66" s="37">
        <v>1210000</v>
      </c>
    </row>
    <row r="67" spans="1:6" s="22" customFormat="1" ht="18" customHeight="1">
      <c r="A67" s="52"/>
      <c r="B67" s="271" t="s">
        <v>1186</v>
      </c>
      <c r="C67" s="35"/>
      <c r="D67" s="52" t="s">
        <v>433</v>
      </c>
      <c r="E67" s="37"/>
      <c r="F67" s="37">
        <v>1300000</v>
      </c>
    </row>
    <row r="68" spans="1:6" s="22" customFormat="1" ht="18" customHeight="1">
      <c r="A68" s="52"/>
      <c r="B68" s="271" t="s">
        <v>92</v>
      </c>
      <c r="C68" s="35"/>
      <c r="D68" s="52" t="s">
        <v>433</v>
      </c>
      <c r="E68" s="37"/>
      <c r="F68" s="37">
        <v>80000</v>
      </c>
    </row>
    <row r="69" spans="1:6" s="22" customFormat="1" ht="23.25" customHeight="1">
      <c r="A69" s="102">
        <v>4</v>
      </c>
      <c r="B69" s="550" t="s">
        <v>717</v>
      </c>
      <c r="C69" s="551"/>
      <c r="D69" s="551"/>
      <c r="E69" s="551"/>
      <c r="F69" s="552"/>
    </row>
    <row r="70" spans="1:6" s="22" customFormat="1" ht="18" customHeight="1">
      <c r="A70" s="34"/>
      <c r="B70" s="272" t="s">
        <v>50</v>
      </c>
      <c r="C70" s="39"/>
      <c r="D70" s="52" t="s">
        <v>932</v>
      </c>
      <c r="E70" s="37"/>
      <c r="F70" s="37">
        <v>1140000</v>
      </c>
    </row>
    <row r="71" spans="1:6" s="22" customFormat="1" ht="18" customHeight="1">
      <c r="A71" s="34"/>
      <c r="B71" s="272" t="s">
        <v>51</v>
      </c>
      <c r="C71" s="39"/>
      <c r="D71" s="52" t="s">
        <v>932</v>
      </c>
      <c r="E71" s="37"/>
      <c r="F71" s="37">
        <v>1190000</v>
      </c>
    </row>
    <row r="72" spans="1:6" s="22" customFormat="1" ht="18" customHeight="1">
      <c r="A72" s="34"/>
      <c r="B72" s="272" t="s">
        <v>52</v>
      </c>
      <c r="C72" s="39"/>
      <c r="D72" s="52" t="s">
        <v>932</v>
      </c>
      <c r="E72" s="37"/>
      <c r="F72" s="37">
        <v>1300000</v>
      </c>
    </row>
    <row r="73" spans="1:6" s="22" customFormat="1" ht="14.25" customHeight="1">
      <c r="A73" s="34"/>
      <c r="B73" s="435" t="s">
        <v>978</v>
      </c>
      <c r="C73" s="39"/>
      <c r="D73" s="52" t="s">
        <v>53</v>
      </c>
      <c r="E73" s="37"/>
      <c r="F73" s="37">
        <v>1500000</v>
      </c>
    </row>
    <row r="74" spans="1:6" s="22" customFormat="1" ht="18" customHeight="1">
      <c r="A74" s="34"/>
      <c r="B74" s="435" t="s">
        <v>979</v>
      </c>
      <c r="C74" s="39"/>
      <c r="D74" s="52" t="s">
        <v>932</v>
      </c>
      <c r="E74" s="37"/>
      <c r="F74" s="37">
        <v>70000</v>
      </c>
    </row>
    <row r="75" spans="1:6" s="22" customFormat="1" ht="18" customHeight="1">
      <c r="A75" s="34"/>
      <c r="B75" s="435" t="s">
        <v>980</v>
      </c>
      <c r="C75" s="39"/>
      <c r="D75" s="52" t="s">
        <v>53</v>
      </c>
      <c r="E75" s="37"/>
      <c r="F75" s="37">
        <v>2000000</v>
      </c>
    </row>
    <row r="76" spans="1:6" s="22" customFormat="1" ht="20.25" customHeight="1">
      <c r="A76" s="34"/>
      <c r="B76" s="434" t="s">
        <v>981</v>
      </c>
      <c r="C76" s="39"/>
      <c r="D76" s="52" t="s">
        <v>932</v>
      </c>
      <c r="E76" s="37"/>
      <c r="F76" s="37">
        <v>90000</v>
      </c>
    </row>
    <row r="77" spans="1:6" s="22" customFormat="1" ht="31.5" customHeight="1">
      <c r="A77" s="102">
        <v>5</v>
      </c>
      <c r="B77" s="273" t="s">
        <v>1321</v>
      </c>
      <c r="C77" s="39"/>
      <c r="D77" s="52"/>
      <c r="E77" s="37"/>
      <c r="F77" s="37"/>
    </row>
    <row r="78" spans="1:6" s="22" customFormat="1" ht="18" customHeight="1">
      <c r="A78" s="34"/>
      <c r="B78" s="272" t="s">
        <v>1242</v>
      </c>
      <c r="C78" s="39"/>
      <c r="D78" s="52" t="s">
        <v>932</v>
      </c>
      <c r="E78" s="37">
        <v>1255000</v>
      </c>
      <c r="F78" s="37"/>
    </row>
    <row r="79" spans="1:6" s="22" customFormat="1" ht="18" customHeight="1">
      <c r="A79" s="34"/>
      <c r="B79" s="272" t="s">
        <v>1243</v>
      </c>
      <c r="C79" s="39"/>
      <c r="D79" s="52" t="s">
        <v>433</v>
      </c>
      <c r="E79" s="37">
        <v>1320000</v>
      </c>
      <c r="F79" s="37"/>
    </row>
    <row r="80" spans="1:6" s="22" customFormat="1" ht="18" customHeight="1">
      <c r="A80" s="34"/>
      <c r="B80" s="272" t="s">
        <v>1244</v>
      </c>
      <c r="C80" s="39"/>
      <c r="D80" s="52" t="s">
        <v>433</v>
      </c>
      <c r="E80" s="37">
        <v>1400000</v>
      </c>
      <c r="F80" s="37"/>
    </row>
    <row r="81" spans="1:6" s="22" customFormat="1" ht="19.5" customHeight="1">
      <c r="A81" s="34"/>
      <c r="B81" s="272" t="s">
        <v>1245</v>
      </c>
      <c r="C81" s="39"/>
      <c r="D81" s="52" t="s">
        <v>433</v>
      </c>
      <c r="E81" s="37">
        <v>1310000</v>
      </c>
      <c r="F81" s="37"/>
    </row>
    <row r="82" spans="1:6" s="22" customFormat="1" ht="19.5" customHeight="1">
      <c r="A82" s="34"/>
      <c r="B82" s="272" t="s">
        <v>1246</v>
      </c>
      <c r="C82" s="39"/>
      <c r="D82" s="52" t="s">
        <v>433</v>
      </c>
      <c r="E82" s="37">
        <v>1380000</v>
      </c>
      <c r="F82" s="37"/>
    </row>
    <row r="83" spans="1:6" s="22" customFormat="1" ht="19.5" customHeight="1">
      <c r="A83" s="34"/>
      <c r="B83" s="272" t="s">
        <v>1247</v>
      </c>
      <c r="C83" s="39"/>
      <c r="D83" s="52" t="s">
        <v>433</v>
      </c>
      <c r="E83" s="37">
        <v>1450000</v>
      </c>
      <c r="F83" s="37"/>
    </row>
    <row r="84" spans="1:6" s="22" customFormat="1" ht="19.5" customHeight="1">
      <c r="A84" s="34"/>
      <c r="B84" s="272" t="s">
        <v>1248</v>
      </c>
      <c r="C84" s="39"/>
      <c r="D84" s="52" t="s">
        <v>433</v>
      </c>
      <c r="E84" s="37">
        <v>1540000</v>
      </c>
      <c r="F84" s="37"/>
    </row>
    <row r="85" spans="1:6" s="22" customFormat="1" ht="19.5" customHeight="1">
      <c r="A85" s="34"/>
      <c r="B85" s="272" t="s">
        <v>1249</v>
      </c>
      <c r="C85" s="39"/>
      <c r="D85" s="52" t="s">
        <v>433</v>
      </c>
      <c r="E85" s="37">
        <v>1355000</v>
      </c>
      <c r="F85" s="37"/>
    </row>
    <row r="86" spans="1:6" s="22" customFormat="1" ht="19.5" customHeight="1">
      <c r="A86" s="34"/>
      <c r="B86" s="272" t="s">
        <v>1250</v>
      </c>
      <c r="C86" s="39"/>
      <c r="D86" s="52" t="s">
        <v>433</v>
      </c>
      <c r="E86" s="37">
        <v>1420000</v>
      </c>
      <c r="F86" s="37"/>
    </row>
    <row r="87" spans="1:6" s="22" customFormat="1" ht="19.5" customHeight="1">
      <c r="A87" s="34"/>
      <c r="B87" s="272" t="s">
        <v>1251</v>
      </c>
      <c r="C87" s="39"/>
      <c r="D87" s="52" t="s">
        <v>433</v>
      </c>
      <c r="E87" s="37">
        <v>1500000</v>
      </c>
      <c r="F87" s="37"/>
    </row>
    <row r="88" spans="1:6" s="22" customFormat="1" ht="19.5" customHeight="1">
      <c r="A88" s="34"/>
      <c r="B88" s="272" t="s">
        <v>1252</v>
      </c>
      <c r="C88" s="39"/>
      <c r="D88" s="52" t="s">
        <v>433</v>
      </c>
      <c r="E88" s="37">
        <v>1580000</v>
      </c>
      <c r="F88" s="37"/>
    </row>
    <row r="89" spans="1:6" s="22" customFormat="1" ht="18" customHeight="1">
      <c r="A89" s="34"/>
      <c r="B89" s="272" t="s">
        <v>824</v>
      </c>
      <c r="C89" s="39"/>
      <c r="D89" s="52" t="s">
        <v>219</v>
      </c>
      <c r="E89" s="37">
        <v>1834350</v>
      </c>
      <c r="F89" s="37"/>
    </row>
    <row r="90" spans="1:6" s="22" customFormat="1" ht="18" customHeight="1">
      <c r="A90" s="34"/>
      <c r="B90" s="272" t="s">
        <v>825</v>
      </c>
      <c r="C90" s="39"/>
      <c r="D90" s="52" t="s">
        <v>219</v>
      </c>
      <c r="E90" s="37">
        <v>1800750</v>
      </c>
      <c r="F90" s="37"/>
    </row>
    <row r="91" spans="1:6" s="22" customFormat="1" ht="18" customHeight="1">
      <c r="A91" s="34"/>
      <c r="B91" s="272" t="s">
        <v>826</v>
      </c>
      <c r="C91" s="39"/>
      <c r="D91" s="52" t="s">
        <v>219</v>
      </c>
      <c r="E91" s="37">
        <v>1760850</v>
      </c>
      <c r="F91" s="37"/>
    </row>
    <row r="92" spans="1:6" s="22" customFormat="1" ht="19.5" customHeight="1">
      <c r="A92" s="55" t="s">
        <v>109</v>
      </c>
      <c r="B92" s="266" t="s">
        <v>444</v>
      </c>
      <c r="C92" s="56"/>
      <c r="D92" s="101"/>
      <c r="E92" s="54"/>
      <c r="F92" s="54"/>
    </row>
    <row r="93" spans="1:6" s="22" customFormat="1" ht="18" customHeight="1">
      <c r="A93" s="35">
        <v>1</v>
      </c>
      <c r="B93" s="264" t="s">
        <v>714</v>
      </c>
      <c r="C93" s="35"/>
      <c r="D93" s="52" t="s">
        <v>214</v>
      </c>
      <c r="E93" s="37"/>
      <c r="F93" s="37">
        <v>2800</v>
      </c>
    </row>
    <row r="94" spans="1:6" s="22" customFormat="1" ht="18" customHeight="1">
      <c r="A94" s="35">
        <v>2</v>
      </c>
      <c r="B94" s="264" t="s">
        <v>402</v>
      </c>
      <c r="C94" s="35"/>
      <c r="D94" s="52" t="s">
        <v>433</v>
      </c>
      <c r="E94" s="37"/>
      <c r="F94" s="37">
        <v>1200</v>
      </c>
    </row>
    <row r="95" spans="1:6" s="51" customFormat="1" ht="18" customHeight="1">
      <c r="A95" s="35">
        <v>3</v>
      </c>
      <c r="B95" s="264" t="s">
        <v>285</v>
      </c>
      <c r="C95" s="35"/>
      <c r="D95" s="52" t="s">
        <v>433</v>
      </c>
      <c r="E95" s="37"/>
      <c r="F95" s="37">
        <v>1400</v>
      </c>
    </row>
    <row r="96" spans="1:6" s="22" customFormat="1" ht="18" customHeight="1">
      <c r="A96" s="35">
        <v>4</v>
      </c>
      <c r="B96" s="264" t="s">
        <v>524</v>
      </c>
      <c r="C96" s="35"/>
      <c r="D96" s="52" t="s">
        <v>433</v>
      </c>
      <c r="E96" s="37"/>
      <c r="F96" s="37">
        <v>2600</v>
      </c>
    </row>
    <row r="97" spans="1:6" s="22" customFormat="1" ht="18" customHeight="1">
      <c r="A97" s="55" t="s">
        <v>110</v>
      </c>
      <c r="B97" s="266" t="s">
        <v>251</v>
      </c>
      <c r="C97" s="56"/>
      <c r="D97" s="101"/>
      <c r="E97" s="54"/>
      <c r="F97" s="54"/>
    </row>
    <row r="98" spans="1:6" s="22" customFormat="1" ht="18" customHeight="1">
      <c r="A98" s="35">
        <v>1</v>
      </c>
      <c r="B98" s="264" t="s">
        <v>104</v>
      </c>
      <c r="C98" s="35"/>
      <c r="D98" s="52" t="s">
        <v>515</v>
      </c>
      <c r="E98" s="37"/>
      <c r="F98" s="37">
        <v>960</v>
      </c>
    </row>
    <row r="99" spans="1:6" s="22" customFormat="1" ht="18" customHeight="1">
      <c r="A99" s="35">
        <v>2</v>
      </c>
      <c r="B99" s="264" t="s">
        <v>105</v>
      </c>
      <c r="C99" s="35"/>
      <c r="D99" s="52" t="s">
        <v>515</v>
      </c>
      <c r="E99" s="37"/>
      <c r="F99" s="37">
        <v>900</v>
      </c>
    </row>
    <row r="100" spans="1:7" s="51" customFormat="1" ht="18" customHeight="1">
      <c r="A100" s="35">
        <v>3</v>
      </c>
      <c r="B100" s="264" t="s">
        <v>508</v>
      </c>
      <c r="C100" s="53"/>
      <c r="D100" s="52" t="s">
        <v>515</v>
      </c>
      <c r="E100" s="37"/>
      <c r="F100" s="37">
        <v>860</v>
      </c>
      <c r="G100" s="22"/>
    </row>
    <row r="101" spans="1:6" s="22" customFormat="1" ht="18" customHeight="1">
      <c r="A101" s="35">
        <v>4</v>
      </c>
      <c r="B101" s="264" t="s">
        <v>445</v>
      </c>
      <c r="C101" s="35"/>
      <c r="D101" s="52" t="s">
        <v>515</v>
      </c>
      <c r="E101" s="37"/>
      <c r="F101" s="37">
        <v>47000</v>
      </c>
    </row>
    <row r="102" spans="1:6" s="22" customFormat="1" ht="18" customHeight="1">
      <c r="A102" s="55" t="s">
        <v>111</v>
      </c>
      <c r="B102" s="266" t="s">
        <v>596</v>
      </c>
      <c r="C102" s="56"/>
      <c r="D102" s="101"/>
      <c r="E102" s="54"/>
      <c r="F102" s="54"/>
    </row>
    <row r="103" spans="1:6" s="22" customFormat="1" ht="18" customHeight="1">
      <c r="A103" s="35">
        <v>1</v>
      </c>
      <c r="B103" s="264" t="s">
        <v>137</v>
      </c>
      <c r="C103" s="35"/>
      <c r="D103" s="52" t="s">
        <v>515</v>
      </c>
      <c r="E103" s="37"/>
      <c r="F103" s="37">
        <v>4800</v>
      </c>
    </row>
    <row r="104" spans="1:6" s="22" customFormat="1" ht="18" customHeight="1">
      <c r="A104" s="35">
        <v>2</v>
      </c>
      <c r="B104" s="264" t="s">
        <v>566</v>
      </c>
      <c r="C104" s="35"/>
      <c r="D104" s="52" t="s">
        <v>433</v>
      </c>
      <c r="E104" s="37"/>
      <c r="F104" s="37"/>
    </row>
    <row r="105" spans="1:6" s="51" customFormat="1" ht="18" customHeight="1">
      <c r="A105" s="35"/>
      <c r="B105" s="271" t="s">
        <v>324</v>
      </c>
      <c r="C105" s="35"/>
      <c r="D105" s="52" t="s">
        <v>515</v>
      </c>
      <c r="E105" s="37"/>
      <c r="F105" s="37">
        <v>2700</v>
      </c>
    </row>
    <row r="106" spans="1:6" s="22" customFormat="1" ht="18" customHeight="1">
      <c r="A106" s="35"/>
      <c r="B106" s="271" t="s">
        <v>211</v>
      </c>
      <c r="C106" s="35"/>
      <c r="D106" s="52" t="s">
        <v>433</v>
      </c>
      <c r="E106" s="37"/>
      <c r="F106" s="37">
        <v>2720</v>
      </c>
    </row>
    <row r="107" spans="1:6" s="22" customFormat="1" ht="18" customHeight="1">
      <c r="A107" s="35"/>
      <c r="B107" s="267" t="s">
        <v>400</v>
      </c>
      <c r="C107" s="35"/>
      <c r="D107" s="52" t="s">
        <v>933</v>
      </c>
      <c r="E107" s="37"/>
      <c r="F107" s="37">
        <v>105000</v>
      </c>
    </row>
    <row r="108" spans="1:6" s="22" customFormat="1" ht="18" customHeight="1">
      <c r="A108" s="35"/>
      <c r="B108" s="271" t="s">
        <v>434</v>
      </c>
      <c r="C108" s="35"/>
      <c r="D108" s="52" t="s">
        <v>433</v>
      </c>
      <c r="E108" s="37"/>
      <c r="F108" s="37">
        <v>115000</v>
      </c>
    </row>
    <row r="109" spans="1:6" s="22" customFormat="1" ht="18" customHeight="1">
      <c r="A109" s="35"/>
      <c r="B109" s="271" t="s">
        <v>128</v>
      </c>
      <c r="C109" s="35"/>
      <c r="D109" s="52" t="s">
        <v>433</v>
      </c>
      <c r="E109" s="37"/>
      <c r="F109" s="37">
        <v>130000</v>
      </c>
    </row>
    <row r="110" spans="1:6" s="22" customFormat="1" ht="18" customHeight="1">
      <c r="A110" s="35">
        <v>3</v>
      </c>
      <c r="B110" s="271" t="s">
        <v>713</v>
      </c>
      <c r="C110" s="35"/>
      <c r="D110" s="52" t="s">
        <v>433</v>
      </c>
      <c r="E110" s="37"/>
      <c r="F110" s="37">
        <v>120000</v>
      </c>
    </row>
    <row r="111" spans="1:6" s="22" customFormat="1" ht="19.5" customHeight="1">
      <c r="A111" s="35">
        <v>4</v>
      </c>
      <c r="B111" s="266" t="s">
        <v>403</v>
      </c>
      <c r="C111" s="80"/>
      <c r="D111" s="52"/>
      <c r="E111" s="37"/>
      <c r="F111" s="37"/>
    </row>
    <row r="112" spans="1:6" s="22" customFormat="1" ht="18" customHeight="1">
      <c r="A112" s="35"/>
      <c r="B112" s="271" t="s">
        <v>663</v>
      </c>
      <c r="C112" s="60"/>
      <c r="D112" s="52" t="s">
        <v>933</v>
      </c>
      <c r="E112" s="37"/>
      <c r="F112" s="37">
        <v>150150</v>
      </c>
    </row>
    <row r="113" spans="1:6" s="22" customFormat="1" ht="18" customHeight="1">
      <c r="A113" s="35"/>
      <c r="B113" s="271" t="s">
        <v>726</v>
      </c>
      <c r="C113" s="60"/>
      <c r="D113" s="52" t="s">
        <v>933</v>
      </c>
      <c r="E113" s="37"/>
      <c r="F113" s="37">
        <v>144900</v>
      </c>
    </row>
    <row r="114" spans="1:6" s="22" customFormat="1" ht="18" customHeight="1">
      <c r="A114" s="35"/>
      <c r="B114" s="271" t="s">
        <v>728</v>
      </c>
      <c r="C114" s="60"/>
      <c r="D114" s="52" t="s">
        <v>933</v>
      </c>
      <c r="E114" s="37"/>
      <c r="F114" s="37">
        <v>179550</v>
      </c>
    </row>
    <row r="115" spans="1:6" s="22" customFormat="1" ht="18" customHeight="1">
      <c r="A115" s="35"/>
      <c r="B115" s="266" t="s">
        <v>379</v>
      </c>
      <c r="C115" s="34"/>
      <c r="D115" s="52"/>
      <c r="E115" s="37"/>
      <c r="F115" s="37"/>
    </row>
    <row r="116" spans="1:6" s="22" customFormat="1" ht="18" customHeight="1">
      <c r="A116" s="34"/>
      <c r="B116" s="271" t="s">
        <v>592</v>
      </c>
      <c r="C116" s="35"/>
      <c r="D116" s="183" t="s">
        <v>218</v>
      </c>
      <c r="E116" s="37"/>
      <c r="F116" s="37">
        <v>157000</v>
      </c>
    </row>
    <row r="117" spans="1:6" s="22" customFormat="1" ht="18" customHeight="1">
      <c r="A117" s="34"/>
      <c r="B117" s="271" t="s">
        <v>593</v>
      </c>
      <c r="C117" s="35"/>
      <c r="D117" s="183" t="s">
        <v>218</v>
      </c>
      <c r="E117" s="37"/>
      <c r="F117" s="37">
        <v>173000</v>
      </c>
    </row>
    <row r="118" spans="1:6" s="22" customFormat="1" ht="18" customHeight="1">
      <c r="A118" s="35"/>
      <c r="B118" s="271" t="s">
        <v>594</v>
      </c>
      <c r="C118" s="35"/>
      <c r="D118" s="52" t="s">
        <v>933</v>
      </c>
      <c r="E118" s="37"/>
      <c r="F118" s="37">
        <v>144900</v>
      </c>
    </row>
    <row r="119" spans="1:6" s="22" customFormat="1" ht="18" customHeight="1">
      <c r="A119" s="35"/>
      <c r="B119" s="271" t="s">
        <v>446</v>
      </c>
      <c r="C119" s="35"/>
      <c r="D119" s="52" t="s">
        <v>433</v>
      </c>
      <c r="E119" s="37"/>
      <c r="F119" s="37">
        <v>155400</v>
      </c>
    </row>
    <row r="120" spans="1:6" s="22" customFormat="1" ht="18" customHeight="1">
      <c r="A120" s="35"/>
      <c r="B120" s="271" t="s">
        <v>807</v>
      </c>
      <c r="C120" s="35"/>
      <c r="D120" s="52" t="s">
        <v>433</v>
      </c>
      <c r="E120" s="37"/>
      <c r="F120" s="37">
        <v>236250</v>
      </c>
    </row>
    <row r="121" spans="1:6" s="22" customFormat="1" ht="18" customHeight="1">
      <c r="A121" s="35"/>
      <c r="B121" s="266" t="s">
        <v>447</v>
      </c>
      <c r="C121" s="35"/>
      <c r="D121" s="52"/>
      <c r="E121" s="37"/>
      <c r="F121" s="37"/>
    </row>
    <row r="122" spans="1:6" s="22" customFormat="1" ht="18" customHeight="1">
      <c r="A122" s="35"/>
      <c r="B122" s="271" t="s">
        <v>470</v>
      </c>
      <c r="C122" s="35"/>
      <c r="D122" s="52" t="s">
        <v>933</v>
      </c>
      <c r="E122" s="37"/>
      <c r="F122" s="37">
        <v>156060</v>
      </c>
    </row>
    <row r="123" spans="1:6" s="22" customFormat="1" ht="18" customHeight="1">
      <c r="A123" s="35"/>
      <c r="B123" s="271" t="s">
        <v>471</v>
      </c>
      <c r="C123" s="35"/>
      <c r="D123" s="52" t="s">
        <v>433</v>
      </c>
      <c r="E123" s="37"/>
      <c r="F123" s="37">
        <v>161160</v>
      </c>
    </row>
    <row r="124" spans="1:6" s="22" customFormat="1" ht="18" customHeight="1">
      <c r="A124" s="35"/>
      <c r="B124" s="271" t="s">
        <v>722</v>
      </c>
      <c r="C124" s="35"/>
      <c r="D124" s="52" t="s">
        <v>433</v>
      </c>
      <c r="E124" s="37"/>
      <c r="F124" s="37">
        <v>252000</v>
      </c>
    </row>
    <row r="125" spans="1:6" s="22" customFormat="1" ht="18" customHeight="1">
      <c r="A125" s="35"/>
      <c r="B125" s="271" t="s">
        <v>723</v>
      </c>
      <c r="C125" s="35"/>
      <c r="D125" s="52" t="s">
        <v>433</v>
      </c>
      <c r="E125" s="37"/>
      <c r="F125" s="37">
        <v>320250</v>
      </c>
    </row>
    <row r="126" spans="1:6" s="22" customFormat="1" ht="18" customHeight="1">
      <c r="A126" s="35"/>
      <c r="B126" s="271" t="s">
        <v>724</v>
      </c>
      <c r="C126" s="35"/>
      <c r="D126" s="52" t="s">
        <v>433</v>
      </c>
      <c r="E126" s="37"/>
      <c r="F126" s="37">
        <v>252000</v>
      </c>
    </row>
    <row r="127" spans="1:6" s="22" customFormat="1" ht="18" customHeight="1">
      <c r="A127" s="35"/>
      <c r="B127" s="271" t="s">
        <v>725</v>
      </c>
      <c r="C127" s="35"/>
      <c r="D127" s="52" t="s">
        <v>433</v>
      </c>
      <c r="E127" s="37"/>
      <c r="F127" s="37">
        <v>320250</v>
      </c>
    </row>
    <row r="128" spans="1:6" s="22" customFormat="1" ht="18" customHeight="1">
      <c r="A128" s="34"/>
      <c r="B128" s="266" t="s">
        <v>473</v>
      </c>
      <c r="C128" s="35"/>
      <c r="D128" s="52"/>
      <c r="E128" s="37"/>
      <c r="F128" s="37"/>
    </row>
    <row r="129" spans="1:6" s="22" customFormat="1" ht="18" customHeight="1">
      <c r="A129" s="35"/>
      <c r="B129" s="271" t="s">
        <v>620</v>
      </c>
      <c r="C129" s="35"/>
      <c r="D129" s="52" t="s">
        <v>933</v>
      </c>
      <c r="E129" s="37"/>
      <c r="F129" s="37">
        <v>199500</v>
      </c>
    </row>
    <row r="130" spans="1:6" s="22" customFormat="1" ht="18" customHeight="1">
      <c r="A130" s="35"/>
      <c r="B130" s="271" t="s">
        <v>621</v>
      </c>
      <c r="C130" s="35"/>
      <c r="D130" s="52" t="s">
        <v>433</v>
      </c>
      <c r="E130" s="37"/>
      <c r="F130" s="37">
        <v>278250</v>
      </c>
    </row>
    <row r="131" spans="1:6" s="22" customFormat="1" ht="18" customHeight="1">
      <c r="A131" s="35"/>
      <c r="B131" s="271" t="s">
        <v>618</v>
      </c>
      <c r="C131" s="35"/>
      <c r="D131" s="52" t="s">
        <v>433</v>
      </c>
      <c r="E131" s="37"/>
      <c r="F131" s="37">
        <v>278250</v>
      </c>
    </row>
    <row r="132" spans="1:6" s="22" customFormat="1" ht="18" customHeight="1">
      <c r="A132" s="35"/>
      <c r="B132" s="271" t="s">
        <v>619</v>
      </c>
      <c r="C132" s="35"/>
      <c r="D132" s="52" t="s">
        <v>433</v>
      </c>
      <c r="E132" s="37"/>
      <c r="F132" s="37">
        <v>341250</v>
      </c>
    </row>
    <row r="133" spans="1:6" s="22" customFormat="1" ht="18" customHeight="1">
      <c r="A133" s="35"/>
      <c r="B133" s="271" t="s">
        <v>472</v>
      </c>
      <c r="C133" s="35"/>
      <c r="D133" s="52" t="s">
        <v>433</v>
      </c>
      <c r="E133" s="37"/>
      <c r="F133" s="37">
        <v>425250</v>
      </c>
    </row>
    <row r="134" spans="1:6" s="172" customFormat="1" ht="20.25" customHeight="1">
      <c r="A134" s="413">
        <v>5</v>
      </c>
      <c r="B134" s="405" t="s">
        <v>966</v>
      </c>
      <c r="C134" s="414"/>
      <c r="D134" s="415"/>
      <c r="E134" s="416"/>
      <c r="F134" s="416"/>
    </row>
    <row r="135" spans="1:6" s="22" customFormat="1" ht="18" customHeight="1">
      <c r="A135" s="35"/>
      <c r="B135" s="268" t="s">
        <v>1081</v>
      </c>
      <c r="C135" s="36" t="s">
        <v>975</v>
      </c>
      <c r="D135" s="52" t="s">
        <v>933</v>
      </c>
      <c r="E135" s="70"/>
      <c r="F135" s="70">
        <v>318000</v>
      </c>
    </row>
    <row r="136" spans="1:6" s="22" customFormat="1" ht="18" customHeight="1">
      <c r="A136" s="35"/>
      <c r="B136" s="268" t="s">
        <v>1082</v>
      </c>
      <c r="C136" s="36" t="s">
        <v>433</v>
      </c>
      <c r="D136" s="52" t="s">
        <v>433</v>
      </c>
      <c r="E136" s="70"/>
      <c r="F136" s="70">
        <v>257000</v>
      </c>
    </row>
    <row r="137" spans="1:6" s="22" customFormat="1" ht="18" customHeight="1">
      <c r="A137" s="35"/>
      <c r="B137" s="268" t="s">
        <v>969</v>
      </c>
      <c r="C137" s="36" t="s">
        <v>433</v>
      </c>
      <c r="D137" s="52" t="s">
        <v>433</v>
      </c>
      <c r="E137" s="70"/>
      <c r="F137" s="70">
        <v>145000</v>
      </c>
    </row>
    <row r="138" spans="1:6" s="22" customFormat="1" ht="18" customHeight="1">
      <c r="A138" s="35"/>
      <c r="B138" s="268" t="s">
        <v>970</v>
      </c>
      <c r="C138" s="36" t="s">
        <v>433</v>
      </c>
      <c r="D138" s="52" t="s">
        <v>433</v>
      </c>
      <c r="E138" s="70"/>
      <c r="F138" s="70">
        <v>254000</v>
      </c>
    </row>
    <row r="139" spans="1:6" s="22" customFormat="1" ht="18" customHeight="1">
      <c r="A139" s="35"/>
      <c r="B139" s="268" t="s">
        <v>971</v>
      </c>
      <c r="C139" s="36" t="s">
        <v>433</v>
      </c>
      <c r="D139" s="52" t="s">
        <v>433</v>
      </c>
      <c r="E139" s="70"/>
      <c r="F139" s="70">
        <v>184000</v>
      </c>
    </row>
    <row r="140" spans="1:6" s="22" customFormat="1" ht="18" customHeight="1">
      <c r="A140" s="35"/>
      <c r="B140" s="268" t="s">
        <v>972</v>
      </c>
      <c r="C140" s="36" t="s">
        <v>433</v>
      </c>
      <c r="D140" s="52" t="s">
        <v>433</v>
      </c>
      <c r="E140" s="70"/>
      <c r="F140" s="70">
        <v>178000</v>
      </c>
    </row>
    <row r="141" spans="1:6" s="22" customFormat="1" ht="18" customHeight="1">
      <c r="A141" s="35"/>
      <c r="B141" s="268" t="s">
        <v>973</v>
      </c>
      <c r="C141" s="36" t="s">
        <v>433</v>
      </c>
      <c r="D141" s="52" t="s">
        <v>433</v>
      </c>
      <c r="E141" s="70"/>
      <c r="F141" s="70">
        <v>140800</v>
      </c>
    </row>
    <row r="142" spans="1:6" s="22" customFormat="1" ht="18" customHeight="1">
      <c r="A142" s="35"/>
      <c r="B142" s="268" t="s">
        <v>974</v>
      </c>
      <c r="C142" s="36" t="s">
        <v>433</v>
      </c>
      <c r="D142" s="52" t="s">
        <v>433</v>
      </c>
      <c r="E142" s="70"/>
      <c r="F142" s="70">
        <v>140800</v>
      </c>
    </row>
    <row r="143" spans="1:6" s="22" customFormat="1" ht="17.25">
      <c r="A143" s="103">
        <v>6</v>
      </c>
      <c r="B143" s="273" t="s">
        <v>190</v>
      </c>
      <c r="C143" s="39"/>
      <c r="D143" s="52"/>
      <c r="E143" s="37"/>
      <c r="F143" s="37"/>
    </row>
    <row r="144" spans="1:6" s="186" customFormat="1" ht="16.5" customHeight="1">
      <c r="A144" s="184"/>
      <c r="B144" s="274" t="s">
        <v>191</v>
      </c>
      <c r="C144" s="187"/>
      <c r="D144" s="183" t="s">
        <v>515</v>
      </c>
      <c r="E144" s="185"/>
      <c r="F144" s="185">
        <v>21900</v>
      </c>
    </row>
    <row r="145" spans="1:6" s="186" customFormat="1" ht="16.5" customHeight="1">
      <c r="A145" s="184"/>
      <c r="B145" s="274" t="s">
        <v>192</v>
      </c>
      <c r="C145" s="187"/>
      <c r="D145" s="183" t="s">
        <v>433</v>
      </c>
      <c r="E145" s="185"/>
      <c r="F145" s="185">
        <v>6400</v>
      </c>
    </row>
    <row r="146" spans="1:6" s="186" customFormat="1" ht="16.5" customHeight="1">
      <c r="A146" s="184"/>
      <c r="B146" s="275" t="s">
        <v>193</v>
      </c>
      <c r="C146" s="187"/>
      <c r="D146" s="183" t="s">
        <v>433</v>
      </c>
      <c r="E146" s="185"/>
      <c r="F146" s="185">
        <v>8900</v>
      </c>
    </row>
    <row r="147" spans="1:6" s="22" customFormat="1" ht="16.5" customHeight="1">
      <c r="A147" s="35"/>
      <c r="B147" s="267" t="s">
        <v>194</v>
      </c>
      <c r="C147" s="39"/>
      <c r="D147" s="52" t="s">
        <v>433</v>
      </c>
      <c r="E147" s="37"/>
      <c r="F147" s="37">
        <v>9900</v>
      </c>
    </row>
    <row r="148" spans="1:6" s="22" customFormat="1" ht="16.5" customHeight="1">
      <c r="A148" s="35"/>
      <c r="B148" s="267" t="s">
        <v>195</v>
      </c>
      <c r="C148" s="39"/>
      <c r="D148" s="52" t="s">
        <v>433</v>
      </c>
      <c r="E148" s="37"/>
      <c r="F148" s="37">
        <v>9900</v>
      </c>
    </row>
    <row r="149" spans="1:6" s="22" customFormat="1" ht="16.5" customHeight="1">
      <c r="A149" s="35"/>
      <c r="B149" s="267" t="s">
        <v>198</v>
      </c>
      <c r="C149" s="39"/>
      <c r="D149" s="52" t="s">
        <v>433</v>
      </c>
      <c r="E149" s="37"/>
      <c r="F149" s="37">
        <v>32500</v>
      </c>
    </row>
    <row r="150" spans="1:6" s="22" customFormat="1" ht="16.5" customHeight="1">
      <c r="A150" s="35"/>
      <c r="B150" s="267" t="s">
        <v>196</v>
      </c>
      <c r="C150" s="39"/>
      <c r="D150" s="52" t="s">
        <v>433</v>
      </c>
      <c r="E150" s="37"/>
      <c r="F150" s="37">
        <v>6600</v>
      </c>
    </row>
    <row r="151" spans="1:6" s="22" customFormat="1" ht="16.5" customHeight="1">
      <c r="A151" s="35"/>
      <c r="B151" s="267" t="s">
        <v>197</v>
      </c>
      <c r="C151" s="39"/>
      <c r="D151" s="52" t="s">
        <v>433</v>
      </c>
      <c r="E151" s="37"/>
      <c r="F151" s="37">
        <v>6800</v>
      </c>
    </row>
    <row r="152" spans="1:6" s="22" customFormat="1" ht="16.5" customHeight="1">
      <c r="A152" s="35"/>
      <c r="B152" s="276" t="s">
        <v>947</v>
      </c>
      <c r="C152" s="39"/>
      <c r="D152" s="52" t="s">
        <v>433</v>
      </c>
      <c r="E152" s="37"/>
      <c r="F152" s="37">
        <v>9900</v>
      </c>
    </row>
    <row r="153" spans="1:6" s="22" customFormat="1" ht="16.5" customHeight="1">
      <c r="A153" s="35"/>
      <c r="B153" s="267" t="s">
        <v>731</v>
      </c>
      <c r="C153" s="39"/>
      <c r="D153" s="52" t="s">
        <v>433</v>
      </c>
      <c r="E153" s="37"/>
      <c r="F153" s="37">
        <v>6700</v>
      </c>
    </row>
    <row r="154" spans="1:6" s="22" customFormat="1" ht="16.5" customHeight="1">
      <c r="A154" s="35"/>
      <c r="B154" s="276" t="s">
        <v>394</v>
      </c>
      <c r="C154" s="39"/>
      <c r="D154" s="52" t="s">
        <v>433</v>
      </c>
      <c r="E154" s="37"/>
      <c r="F154" s="37">
        <v>25000</v>
      </c>
    </row>
    <row r="155" spans="1:6" s="22" customFormat="1" ht="16.5" customHeight="1">
      <c r="A155" s="35"/>
      <c r="B155" s="276" t="s">
        <v>395</v>
      </c>
      <c r="C155" s="39"/>
      <c r="D155" s="52" t="s">
        <v>433</v>
      </c>
      <c r="E155" s="37"/>
      <c r="F155" s="37">
        <v>66000</v>
      </c>
    </row>
    <row r="156" spans="1:6" s="22" customFormat="1" ht="16.5" customHeight="1">
      <c r="A156" s="35"/>
      <c r="B156" s="276" t="s">
        <v>396</v>
      </c>
      <c r="C156" s="39"/>
      <c r="D156" s="52" t="s">
        <v>433</v>
      </c>
      <c r="E156" s="37"/>
      <c r="F156" s="37">
        <v>88000</v>
      </c>
    </row>
    <row r="157" spans="1:6" s="22" customFormat="1" ht="16.5" customHeight="1">
      <c r="A157" s="35"/>
      <c r="B157" s="276" t="s">
        <v>397</v>
      </c>
      <c r="C157" s="39"/>
      <c r="D157" s="52" t="s">
        <v>433</v>
      </c>
      <c r="E157" s="37"/>
      <c r="F157" s="37">
        <v>49000</v>
      </c>
    </row>
    <row r="158" spans="1:6" s="22" customFormat="1" ht="16.5" customHeight="1">
      <c r="A158" s="35"/>
      <c r="B158" s="276" t="s">
        <v>732</v>
      </c>
      <c r="C158" s="39"/>
      <c r="D158" s="52" t="s">
        <v>433</v>
      </c>
      <c r="E158" s="37"/>
      <c r="F158" s="37">
        <v>38000</v>
      </c>
    </row>
    <row r="159" spans="1:6" s="22" customFormat="1" ht="16.5" customHeight="1">
      <c r="A159" s="35"/>
      <c r="B159" s="276" t="s">
        <v>733</v>
      </c>
      <c r="C159" s="39"/>
      <c r="D159" s="52" t="s">
        <v>433</v>
      </c>
      <c r="E159" s="37"/>
      <c r="F159" s="37">
        <v>5700</v>
      </c>
    </row>
    <row r="160" spans="1:6" s="22" customFormat="1" ht="16.5" customHeight="1">
      <c r="A160" s="35"/>
      <c r="B160" s="276" t="s">
        <v>734</v>
      </c>
      <c r="C160" s="39"/>
      <c r="D160" s="52" t="s">
        <v>433</v>
      </c>
      <c r="E160" s="37"/>
      <c r="F160" s="37">
        <v>6200</v>
      </c>
    </row>
    <row r="161" spans="1:6" s="22" customFormat="1" ht="16.5" customHeight="1">
      <c r="A161" s="35"/>
      <c r="B161" s="277" t="s">
        <v>850</v>
      </c>
      <c r="C161" s="39"/>
      <c r="D161" s="52" t="s">
        <v>433</v>
      </c>
      <c r="E161" s="239"/>
      <c r="F161" s="37">
        <v>5700</v>
      </c>
    </row>
    <row r="162" spans="1:6" s="22" customFormat="1" ht="16.5" customHeight="1">
      <c r="A162" s="35"/>
      <c r="B162" s="277" t="s">
        <v>851</v>
      </c>
      <c r="C162" s="39"/>
      <c r="D162" s="52" t="s">
        <v>433</v>
      </c>
      <c r="E162" s="239"/>
      <c r="F162" s="37">
        <v>7000</v>
      </c>
    </row>
    <row r="163" spans="1:6" s="22" customFormat="1" ht="16.5" customHeight="1">
      <c r="A163" s="35"/>
      <c r="B163" s="277" t="s">
        <v>852</v>
      </c>
      <c r="C163" s="39"/>
      <c r="D163" s="52" t="s">
        <v>433</v>
      </c>
      <c r="E163" s="239"/>
      <c r="F163" s="37">
        <v>3400</v>
      </c>
    </row>
    <row r="164" spans="1:6" s="22" customFormat="1" ht="16.5" customHeight="1">
      <c r="A164" s="35"/>
      <c r="B164" s="277" t="s">
        <v>853</v>
      </c>
      <c r="C164" s="39"/>
      <c r="D164" s="52" t="s">
        <v>433</v>
      </c>
      <c r="E164" s="239"/>
      <c r="F164" s="37">
        <v>6500</v>
      </c>
    </row>
    <row r="165" spans="1:6" s="22" customFormat="1" ht="16.5" customHeight="1">
      <c r="A165" s="35"/>
      <c r="B165" s="277" t="s">
        <v>982</v>
      </c>
      <c r="C165" s="39"/>
      <c r="D165" s="52" t="s">
        <v>433</v>
      </c>
      <c r="E165" s="239"/>
      <c r="F165" s="37">
        <v>17200</v>
      </c>
    </row>
    <row r="166" spans="1:6" s="22" customFormat="1" ht="16.5" customHeight="1">
      <c r="A166" s="35"/>
      <c r="B166" s="277" t="s">
        <v>983</v>
      </c>
      <c r="C166" s="39"/>
      <c r="D166" s="52" t="s">
        <v>433</v>
      </c>
      <c r="E166" s="239"/>
      <c r="F166" s="37">
        <v>10000</v>
      </c>
    </row>
    <row r="167" spans="1:6" s="186" customFormat="1" ht="34.5" customHeight="1">
      <c r="A167" s="188">
        <v>7</v>
      </c>
      <c r="B167" s="556" t="s">
        <v>1316</v>
      </c>
      <c r="C167" s="557"/>
      <c r="D167" s="557"/>
      <c r="E167" s="557"/>
      <c r="F167" s="558"/>
    </row>
    <row r="168" spans="1:6" s="186" customFormat="1" ht="33" customHeight="1">
      <c r="A168" s="188"/>
      <c r="B168" s="438" t="s">
        <v>1026</v>
      </c>
      <c r="C168" s="187" t="s">
        <v>262</v>
      </c>
      <c r="D168" s="183" t="s">
        <v>932</v>
      </c>
      <c r="E168" s="179"/>
      <c r="F168" s="179">
        <v>2167000</v>
      </c>
    </row>
    <row r="169" spans="1:6" s="186" customFormat="1" ht="18.75" customHeight="1">
      <c r="A169" s="188"/>
      <c r="B169" s="439" t="s">
        <v>1027</v>
      </c>
      <c r="C169" s="187" t="s">
        <v>433</v>
      </c>
      <c r="D169" s="183" t="s">
        <v>214</v>
      </c>
      <c r="E169" s="179"/>
      <c r="F169" s="179">
        <v>4400</v>
      </c>
    </row>
    <row r="170" spans="1:6" s="172" customFormat="1" ht="39.75" customHeight="1">
      <c r="A170" s="417">
        <v>8</v>
      </c>
      <c r="B170" s="530" t="s">
        <v>1240</v>
      </c>
      <c r="C170" s="531"/>
      <c r="D170" s="531"/>
      <c r="E170" s="531"/>
      <c r="F170" s="532"/>
    </row>
    <row r="171" spans="1:6" s="22" customFormat="1" ht="19.5" customHeight="1">
      <c r="A171" s="102"/>
      <c r="B171" s="278" t="s">
        <v>814</v>
      </c>
      <c r="C171" s="39" t="s">
        <v>495</v>
      </c>
      <c r="D171" s="90" t="s">
        <v>427</v>
      </c>
      <c r="E171" s="234">
        <f>4730+540</f>
        <v>5270</v>
      </c>
      <c r="F171" s="77"/>
    </row>
    <row r="172" spans="1:6" s="22" customFormat="1" ht="19.5" customHeight="1">
      <c r="A172" s="102"/>
      <c r="B172" s="278" t="s">
        <v>815</v>
      </c>
      <c r="C172" s="39" t="s">
        <v>433</v>
      </c>
      <c r="D172" s="90" t="s">
        <v>433</v>
      </c>
      <c r="E172" s="234">
        <f>2365+340</f>
        <v>2705</v>
      </c>
      <c r="F172" s="77"/>
    </row>
    <row r="173" spans="1:6" s="22" customFormat="1" ht="19.5" customHeight="1">
      <c r="A173" s="102"/>
      <c r="B173" s="278" t="s">
        <v>816</v>
      </c>
      <c r="C173" s="39" t="s">
        <v>433</v>
      </c>
      <c r="D173" s="90" t="s">
        <v>433</v>
      </c>
      <c r="E173" s="234">
        <f>1100+68</f>
        <v>1168</v>
      </c>
      <c r="F173" s="77"/>
    </row>
    <row r="174" spans="1:6" s="22" customFormat="1" ht="19.5" customHeight="1">
      <c r="A174" s="393">
        <v>9</v>
      </c>
      <c r="B174" s="549" t="s">
        <v>820</v>
      </c>
      <c r="C174" s="549"/>
      <c r="D174" s="549"/>
      <c r="E174" s="549"/>
      <c r="F174" s="549"/>
    </row>
    <row r="175" spans="1:6" s="22" customFormat="1" ht="19.5" customHeight="1">
      <c r="A175" s="102"/>
      <c r="B175" s="279" t="s">
        <v>854</v>
      </c>
      <c r="C175" s="39" t="s">
        <v>262</v>
      </c>
      <c r="D175" s="52" t="s">
        <v>932</v>
      </c>
      <c r="E175" s="240"/>
      <c r="F175" s="241">
        <v>1680000</v>
      </c>
    </row>
    <row r="176" spans="1:6" s="22" customFormat="1" ht="19.5" customHeight="1">
      <c r="A176" s="102"/>
      <c r="B176" s="279" t="s">
        <v>855</v>
      </c>
      <c r="C176" s="242" t="s">
        <v>433</v>
      </c>
      <c r="D176" s="243" t="s">
        <v>433</v>
      </c>
      <c r="E176" s="240"/>
      <c r="F176" s="241">
        <v>1780000</v>
      </c>
    </row>
    <row r="177" spans="1:6" s="22" customFormat="1" ht="19.5" customHeight="1">
      <c r="A177" s="102"/>
      <c r="B177" s="279" t="s">
        <v>822</v>
      </c>
      <c r="C177" s="39" t="s">
        <v>821</v>
      </c>
      <c r="D177" s="183" t="s">
        <v>214</v>
      </c>
      <c r="E177" s="77"/>
      <c r="F177" s="153">
        <f>95000/25</f>
        <v>3800</v>
      </c>
    </row>
    <row r="178" spans="1:6" s="22" customFormat="1" ht="19.5" customHeight="1">
      <c r="A178" s="102"/>
      <c r="B178" s="279" t="s">
        <v>823</v>
      </c>
      <c r="C178" s="235" t="s">
        <v>433</v>
      </c>
      <c r="D178" s="183" t="s">
        <v>214</v>
      </c>
      <c r="E178" s="77"/>
      <c r="F178" s="153">
        <f>82000/25</f>
        <v>3280</v>
      </c>
    </row>
    <row r="179" spans="1:6" s="22" customFormat="1" ht="19.5" customHeight="1">
      <c r="A179" s="395">
        <v>10</v>
      </c>
      <c r="B179" s="397" t="s">
        <v>911</v>
      </c>
      <c r="C179" s="247"/>
      <c r="D179" s="237"/>
      <c r="E179" s="248"/>
      <c r="F179" s="249"/>
    </row>
    <row r="180" spans="1:6" s="75" customFormat="1" ht="19.5" customHeight="1">
      <c r="A180" s="256"/>
      <c r="B180" s="308" t="s">
        <v>976</v>
      </c>
      <c r="C180" s="310" t="s">
        <v>931</v>
      </c>
      <c r="D180" s="311"/>
      <c r="E180" s="312"/>
      <c r="F180" s="249"/>
    </row>
    <row r="181" spans="1:6" s="75" customFormat="1" ht="19.5" customHeight="1">
      <c r="A181" s="256"/>
      <c r="B181" s="308" t="s">
        <v>912</v>
      </c>
      <c r="C181" s="313" t="s">
        <v>433</v>
      </c>
      <c r="D181" s="313" t="s">
        <v>427</v>
      </c>
      <c r="E181" s="314">
        <v>15000</v>
      </c>
      <c r="F181" s="249"/>
    </row>
    <row r="182" spans="1:6" s="75" customFormat="1" ht="19.5" customHeight="1">
      <c r="A182" s="256"/>
      <c r="B182" s="308" t="s">
        <v>913</v>
      </c>
      <c r="C182" s="313" t="s">
        <v>433</v>
      </c>
      <c r="D182" s="313" t="s">
        <v>433</v>
      </c>
      <c r="E182" s="314">
        <v>15500</v>
      </c>
      <c r="F182" s="249"/>
    </row>
    <row r="183" spans="1:6" s="75" customFormat="1" ht="19.5" customHeight="1">
      <c r="A183" s="256"/>
      <c r="B183" s="308" t="s">
        <v>914</v>
      </c>
      <c r="C183" s="313" t="s">
        <v>433</v>
      </c>
      <c r="D183" s="313" t="s">
        <v>433</v>
      </c>
      <c r="E183" s="315">
        <v>16500</v>
      </c>
      <c r="F183" s="249"/>
    </row>
    <row r="184" spans="1:6" s="22" customFormat="1" ht="19.5" customHeight="1">
      <c r="A184" s="257"/>
      <c r="B184" s="308" t="s">
        <v>915</v>
      </c>
      <c r="C184" s="313" t="s">
        <v>433</v>
      </c>
      <c r="D184" s="313" t="s">
        <v>433</v>
      </c>
      <c r="E184" s="314">
        <v>25000</v>
      </c>
      <c r="F184" s="249"/>
    </row>
    <row r="185" spans="1:6" s="22" customFormat="1" ht="19.5" customHeight="1">
      <c r="A185" s="257"/>
      <c r="B185" s="308" t="s">
        <v>916</v>
      </c>
      <c r="C185" s="313" t="s">
        <v>433</v>
      </c>
      <c r="D185" s="313" t="s">
        <v>433</v>
      </c>
      <c r="E185" s="314">
        <v>25000</v>
      </c>
      <c r="F185" s="249"/>
    </row>
    <row r="186" spans="1:6" s="22" customFormat="1" ht="19.5" customHeight="1">
      <c r="A186" s="257"/>
      <c r="B186" s="308" t="s">
        <v>917</v>
      </c>
      <c r="C186" s="313" t="s">
        <v>433</v>
      </c>
      <c r="D186" s="313" t="s">
        <v>433</v>
      </c>
      <c r="E186" s="314">
        <v>30000</v>
      </c>
      <c r="F186" s="249"/>
    </row>
    <row r="187" spans="1:6" s="22" customFormat="1" ht="19.5" customHeight="1">
      <c r="A187" s="257"/>
      <c r="B187" s="308" t="s">
        <v>918</v>
      </c>
      <c r="C187" s="313" t="s">
        <v>433</v>
      </c>
      <c r="D187" s="313" t="s">
        <v>433</v>
      </c>
      <c r="E187" s="314">
        <v>30000</v>
      </c>
      <c r="F187" s="249"/>
    </row>
    <row r="188" spans="1:6" s="22" customFormat="1" ht="18" customHeight="1">
      <c r="A188" s="257"/>
      <c r="B188" s="308" t="s">
        <v>919</v>
      </c>
      <c r="C188" s="313" t="s">
        <v>433</v>
      </c>
      <c r="D188" s="313" t="s">
        <v>433</v>
      </c>
      <c r="E188" s="314">
        <v>37000</v>
      </c>
      <c r="F188" s="249"/>
    </row>
    <row r="189" spans="1:6" s="22" customFormat="1" ht="18" customHeight="1">
      <c r="A189" s="257"/>
      <c r="B189" s="308" t="s">
        <v>920</v>
      </c>
      <c r="C189" s="313" t="s">
        <v>433</v>
      </c>
      <c r="D189" s="313" t="s">
        <v>433</v>
      </c>
      <c r="E189" s="314">
        <v>37000</v>
      </c>
      <c r="F189" s="249"/>
    </row>
    <row r="190" spans="1:6" s="22" customFormat="1" ht="18" customHeight="1">
      <c r="A190" s="257"/>
      <c r="B190" s="308" t="s">
        <v>921</v>
      </c>
      <c r="C190" s="313" t="s">
        <v>433</v>
      </c>
      <c r="D190" s="313" t="s">
        <v>433</v>
      </c>
      <c r="E190" s="314">
        <v>42000</v>
      </c>
      <c r="F190" s="249"/>
    </row>
    <row r="191" spans="1:6" s="22" customFormat="1" ht="18" customHeight="1">
      <c r="A191" s="257"/>
      <c r="B191" s="308" t="s">
        <v>922</v>
      </c>
      <c r="C191" s="313" t="s">
        <v>433</v>
      </c>
      <c r="D191" s="313" t="s">
        <v>433</v>
      </c>
      <c r="E191" s="314">
        <v>42000</v>
      </c>
      <c r="F191" s="249"/>
    </row>
    <row r="192" spans="1:6" s="22" customFormat="1" ht="18" customHeight="1">
      <c r="A192" s="257"/>
      <c r="B192" s="308" t="s">
        <v>925</v>
      </c>
      <c r="C192" s="313" t="s">
        <v>433</v>
      </c>
      <c r="D192" s="313" t="s">
        <v>433</v>
      </c>
      <c r="E192" s="314">
        <v>320000</v>
      </c>
      <c r="F192" s="249"/>
    </row>
    <row r="193" spans="1:6" s="22" customFormat="1" ht="18" customHeight="1">
      <c r="A193" s="257"/>
      <c r="B193" s="308" t="s">
        <v>923</v>
      </c>
      <c r="C193" s="313" t="s">
        <v>433</v>
      </c>
      <c r="D193" s="313" t="s">
        <v>433</v>
      </c>
      <c r="E193" s="314">
        <v>42000</v>
      </c>
      <c r="F193" s="249"/>
    </row>
    <row r="194" spans="1:6" s="22" customFormat="1" ht="18" customHeight="1">
      <c r="A194" s="257"/>
      <c r="B194" s="308" t="s">
        <v>924</v>
      </c>
      <c r="C194" s="313" t="s">
        <v>433</v>
      </c>
      <c r="D194" s="313" t="s">
        <v>433</v>
      </c>
      <c r="E194" s="314">
        <v>320000</v>
      </c>
      <c r="F194" s="249"/>
    </row>
    <row r="195" spans="1:6" s="22" customFormat="1" ht="18" customHeight="1">
      <c r="A195" s="257"/>
      <c r="B195" s="308" t="s">
        <v>926</v>
      </c>
      <c r="C195" s="313" t="s">
        <v>433</v>
      </c>
      <c r="D195" s="313" t="s">
        <v>433</v>
      </c>
      <c r="E195" s="316">
        <v>230000</v>
      </c>
      <c r="F195" s="249"/>
    </row>
    <row r="196" spans="1:6" s="22" customFormat="1" ht="18" customHeight="1">
      <c r="A196" s="257"/>
      <c r="B196" s="309" t="s">
        <v>927</v>
      </c>
      <c r="C196" s="317"/>
      <c r="D196" s="318" t="s">
        <v>214</v>
      </c>
      <c r="E196" s="314">
        <f>100000/2</f>
        <v>50000</v>
      </c>
      <c r="F196" s="249"/>
    </row>
    <row r="197" spans="1:6" s="22" customFormat="1" ht="18" customHeight="1">
      <c r="A197" s="257"/>
      <c r="B197" s="309" t="s">
        <v>928</v>
      </c>
      <c r="C197" s="317"/>
      <c r="D197" s="318" t="s">
        <v>214</v>
      </c>
      <c r="E197" s="314">
        <f>200000/5</f>
        <v>40000</v>
      </c>
      <c r="F197" s="249"/>
    </row>
    <row r="198" spans="1:6" s="22" customFormat="1" ht="20.25" customHeight="1">
      <c r="A198" s="257"/>
      <c r="B198" s="308" t="s">
        <v>929</v>
      </c>
      <c r="C198" s="317"/>
      <c r="D198" s="318" t="s">
        <v>214</v>
      </c>
      <c r="E198" s="314">
        <v>130000</v>
      </c>
      <c r="F198" s="249"/>
    </row>
    <row r="199" spans="1:6" s="22" customFormat="1" ht="19.5" customHeight="1">
      <c r="A199" s="257"/>
      <c r="B199" s="308" t="s">
        <v>930</v>
      </c>
      <c r="C199" s="317"/>
      <c r="D199" s="313" t="s">
        <v>153</v>
      </c>
      <c r="E199" s="316">
        <v>600</v>
      </c>
      <c r="F199" s="249"/>
    </row>
    <row r="200" spans="1:6" s="22" customFormat="1" ht="21.75" customHeight="1">
      <c r="A200" s="393" t="s">
        <v>112</v>
      </c>
      <c r="B200" s="394" t="s">
        <v>614</v>
      </c>
      <c r="C200" s="236"/>
      <c r="D200" s="237"/>
      <c r="E200" s="238"/>
      <c r="F200" s="238"/>
    </row>
    <row r="201" spans="1:6" s="22" customFormat="1" ht="21.75" customHeight="1">
      <c r="A201" s="395"/>
      <c r="B201" s="396" t="s">
        <v>613</v>
      </c>
      <c r="C201" s="35"/>
      <c r="D201" s="52"/>
      <c r="E201" s="37"/>
      <c r="F201" s="37"/>
    </row>
    <row r="202" spans="1:6" s="22" customFormat="1" ht="19.5" customHeight="1">
      <c r="A202" s="52">
        <v>1</v>
      </c>
      <c r="B202" s="280" t="s">
        <v>14</v>
      </c>
      <c r="C202" s="35"/>
      <c r="D202" s="52" t="s">
        <v>934</v>
      </c>
      <c r="E202" s="37"/>
      <c r="F202" s="244">
        <v>15</v>
      </c>
    </row>
    <row r="203" spans="1:6" s="22" customFormat="1" ht="19.5" customHeight="1">
      <c r="A203" s="52">
        <v>2</v>
      </c>
      <c r="B203" s="280" t="s">
        <v>13</v>
      </c>
      <c r="C203" s="35"/>
      <c r="D203" s="52" t="s">
        <v>433</v>
      </c>
      <c r="E203" s="37"/>
      <c r="F203" s="244">
        <v>15</v>
      </c>
    </row>
    <row r="204" spans="1:6" s="22" customFormat="1" ht="19.5" customHeight="1">
      <c r="A204" s="52">
        <v>3</v>
      </c>
      <c r="B204" s="280" t="s">
        <v>507</v>
      </c>
      <c r="C204" s="35"/>
      <c r="D204" s="52" t="s">
        <v>433</v>
      </c>
      <c r="E204" s="37"/>
      <c r="F204" s="244">
        <v>17</v>
      </c>
    </row>
    <row r="205" spans="1:6" s="22" customFormat="1" ht="19.5" customHeight="1">
      <c r="A205" s="52">
        <v>4</v>
      </c>
      <c r="B205" s="280" t="s">
        <v>11</v>
      </c>
      <c r="C205" s="35"/>
      <c r="D205" s="52" t="s">
        <v>433</v>
      </c>
      <c r="E205" s="37"/>
      <c r="F205" s="244">
        <v>17.5</v>
      </c>
    </row>
    <row r="206" spans="1:6" s="22" customFormat="1" ht="19.5" customHeight="1">
      <c r="A206" s="52">
        <v>5</v>
      </c>
      <c r="B206" s="280" t="s">
        <v>362</v>
      </c>
      <c r="C206" s="35"/>
      <c r="D206" s="52" t="s">
        <v>433</v>
      </c>
      <c r="E206" s="37"/>
      <c r="F206" s="244">
        <v>18.5</v>
      </c>
    </row>
    <row r="207" spans="1:6" s="22" customFormat="1" ht="19.5" customHeight="1">
      <c r="A207" s="52">
        <v>6</v>
      </c>
      <c r="B207" s="265" t="s">
        <v>569</v>
      </c>
      <c r="C207" s="35"/>
      <c r="D207" s="52" t="s">
        <v>433</v>
      </c>
      <c r="E207" s="37"/>
      <c r="F207" s="244">
        <v>20</v>
      </c>
    </row>
    <row r="208" spans="1:6" s="22" customFormat="1" ht="19.5" customHeight="1">
      <c r="A208" s="52">
        <v>7</v>
      </c>
      <c r="B208" s="280" t="s">
        <v>483</v>
      </c>
      <c r="C208" s="35"/>
      <c r="D208" s="52" t="s">
        <v>433</v>
      </c>
      <c r="E208" s="37"/>
      <c r="F208" s="244">
        <v>7</v>
      </c>
    </row>
    <row r="209" spans="1:6" s="22" customFormat="1" ht="19.5" customHeight="1">
      <c r="A209" s="52">
        <v>8</v>
      </c>
      <c r="B209" s="265" t="s">
        <v>296</v>
      </c>
      <c r="C209" s="35"/>
      <c r="D209" s="52" t="s">
        <v>433</v>
      </c>
      <c r="E209" s="37"/>
      <c r="F209" s="244">
        <v>17</v>
      </c>
    </row>
    <row r="210" spans="1:6" s="22" customFormat="1" ht="21.75" customHeight="1">
      <c r="A210" s="76" t="s">
        <v>113</v>
      </c>
      <c r="B210" s="284" t="s">
        <v>510</v>
      </c>
      <c r="C210" s="55"/>
      <c r="D210" s="202"/>
      <c r="E210" s="62"/>
      <c r="F210" s="62"/>
    </row>
    <row r="211" spans="1:6" s="22" customFormat="1" ht="19.5" customHeight="1">
      <c r="A211" s="52">
        <v>1</v>
      </c>
      <c r="B211" s="281" t="s">
        <v>228</v>
      </c>
      <c r="C211" s="43"/>
      <c r="D211" s="52"/>
      <c r="E211" s="37"/>
      <c r="F211" s="37"/>
    </row>
    <row r="212" spans="1:6" s="22" customFormat="1" ht="19.5" customHeight="1">
      <c r="A212" s="52"/>
      <c r="B212" s="264" t="s">
        <v>448</v>
      </c>
      <c r="C212" s="36" t="s">
        <v>392</v>
      </c>
      <c r="D212" s="52" t="s">
        <v>214</v>
      </c>
      <c r="E212" s="37"/>
      <c r="F212" s="37">
        <v>12500</v>
      </c>
    </row>
    <row r="213" spans="1:6" s="22" customFormat="1" ht="19.5" customHeight="1">
      <c r="A213" s="52"/>
      <c r="B213" s="264" t="s">
        <v>204</v>
      </c>
      <c r="C213" s="35" t="s">
        <v>523</v>
      </c>
      <c r="D213" s="52" t="s">
        <v>433</v>
      </c>
      <c r="E213" s="37"/>
      <c r="F213" s="37">
        <v>13200</v>
      </c>
    </row>
    <row r="214" spans="1:6" s="22" customFormat="1" ht="19.5" customHeight="1">
      <c r="A214" s="52"/>
      <c r="B214" s="268" t="s">
        <v>1092</v>
      </c>
      <c r="C214" s="36"/>
      <c r="D214" s="195" t="s">
        <v>214</v>
      </c>
      <c r="E214" s="70"/>
      <c r="F214" s="70">
        <v>20320</v>
      </c>
    </row>
    <row r="215" spans="1:6" s="22" customFormat="1" ht="19.5" customHeight="1">
      <c r="A215" s="52"/>
      <c r="B215" s="268" t="s">
        <v>1093</v>
      </c>
      <c r="C215" s="36"/>
      <c r="D215" s="195" t="s">
        <v>214</v>
      </c>
      <c r="E215" s="70"/>
      <c r="F215" s="70">
        <v>21200</v>
      </c>
    </row>
    <row r="216" spans="1:6" s="22" customFormat="1" ht="21.75" customHeight="1">
      <c r="A216" s="52">
        <v>2</v>
      </c>
      <c r="B216" s="284" t="s">
        <v>266</v>
      </c>
      <c r="C216" s="35"/>
      <c r="D216" s="52"/>
      <c r="E216" s="37"/>
      <c r="F216" s="37"/>
    </row>
    <row r="217" spans="1:6" s="22" customFormat="1" ht="37.5" customHeight="1">
      <c r="A217" s="52"/>
      <c r="B217" s="266" t="s">
        <v>691</v>
      </c>
      <c r="C217" s="35"/>
      <c r="D217" s="52"/>
      <c r="E217" s="37"/>
      <c r="F217" s="37"/>
    </row>
    <row r="218" spans="1:6" s="22" customFormat="1" ht="19.5" customHeight="1">
      <c r="A218" s="52"/>
      <c r="B218" s="271" t="s">
        <v>299</v>
      </c>
      <c r="C218" s="35"/>
      <c r="D218" s="183" t="s">
        <v>509</v>
      </c>
      <c r="E218" s="37"/>
      <c r="F218" s="59">
        <v>69069</v>
      </c>
    </row>
    <row r="219" spans="1:6" s="22" customFormat="1" ht="19.5" customHeight="1">
      <c r="A219" s="52"/>
      <c r="B219" s="271" t="s">
        <v>276</v>
      </c>
      <c r="C219" s="35"/>
      <c r="D219" s="183" t="s">
        <v>433</v>
      </c>
      <c r="E219" s="37"/>
      <c r="F219" s="59">
        <v>80157</v>
      </c>
    </row>
    <row r="220" spans="1:6" s="22" customFormat="1" ht="19.5" customHeight="1">
      <c r="A220" s="52"/>
      <c r="B220" s="271" t="s">
        <v>300</v>
      </c>
      <c r="C220" s="35"/>
      <c r="D220" s="183" t="s">
        <v>433</v>
      </c>
      <c r="E220" s="37"/>
      <c r="F220" s="59">
        <v>90437</v>
      </c>
    </row>
    <row r="221" spans="1:6" s="22" customFormat="1" ht="18.75" customHeight="1">
      <c r="A221" s="52"/>
      <c r="B221" s="271" t="s">
        <v>277</v>
      </c>
      <c r="C221" s="35"/>
      <c r="D221" s="183" t="s">
        <v>433</v>
      </c>
      <c r="E221" s="37"/>
      <c r="F221" s="59">
        <v>104990</v>
      </c>
    </row>
    <row r="222" spans="1:6" s="22" customFormat="1" ht="18.75" customHeight="1">
      <c r="A222" s="52"/>
      <c r="B222" s="271" t="s">
        <v>301</v>
      </c>
      <c r="C222" s="35"/>
      <c r="D222" s="183" t="s">
        <v>433</v>
      </c>
      <c r="E222" s="37"/>
      <c r="F222" s="59">
        <v>41696</v>
      </c>
    </row>
    <row r="223" spans="1:6" s="22" customFormat="1" ht="18.75" customHeight="1">
      <c r="A223" s="52"/>
      <c r="B223" s="271" t="s">
        <v>302</v>
      </c>
      <c r="C223" s="35"/>
      <c r="D223" s="183" t="s">
        <v>433</v>
      </c>
      <c r="E223" s="37"/>
      <c r="F223" s="59">
        <v>51513</v>
      </c>
    </row>
    <row r="224" spans="1:6" s="22" customFormat="1" ht="18.75" customHeight="1">
      <c r="A224" s="52"/>
      <c r="B224" s="271" t="s">
        <v>307</v>
      </c>
      <c r="C224" s="35"/>
      <c r="D224" s="183" t="s">
        <v>433</v>
      </c>
      <c r="E224" s="37"/>
      <c r="F224" s="59">
        <v>81312</v>
      </c>
    </row>
    <row r="225" spans="1:6" s="22" customFormat="1" ht="18.75" customHeight="1">
      <c r="A225" s="52"/>
      <c r="B225" s="271" t="s">
        <v>308</v>
      </c>
      <c r="C225" s="35"/>
      <c r="D225" s="183" t="s">
        <v>433</v>
      </c>
      <c r="E225" s="37"/>
      <c r="F225" s="59">
        <v>94479</v>
      </c>
    </row>
    <row r="226" spans="1:6" s="22" customFormat="1" ht="17.25">
      <c r="A226" s="52"/>
      <c r="B226" s="282" t="s">
        <v>173</v>
      </c>
      <c r="C226" s="35"/>
      <c r="D226" s="183"/>
      <c r="E226" s="37"/>
      <c r="F226" s="59"/>
    </row>
    <row r="227" spans="1:6" s="22" customFormat="1" ht="16.5">
      <c r="A227" s="52"/>
      <c r="B227" s="283" t="s">
        <v>237</v>
      </c>
      <c r="C227" s="35"/>
      <c r="D227" s="183" t="s">
        <v>509</v>
      </c>
      <c r="E227" s="37"/>
      <c r="F227" s="59">
        <v>85586</v>
      </c>
    </row>
    <row r="228" spans="1:6" s="22" customFormat="1" ht="16.5">
      <c r="A228" s="52"/>
      <c r="B228" s="283" t="s">
        <v>238</v>
      </c>
      <c r="C228" s="35"/>
      <c r="D228" s="183" t="s">
        <v>509</v>
      </c>
      <c r="E228" s="37"/>
      <c r="F228" s="59">
        <v>105221</v>
      </c>
    </row>
    <row r="229" spans="1:6" s="22" customFormat="1" ht="16.5">
      <c r="A229" s="52"/>
      <c r="B229" s="283" t="s">
        <v>239</v>
      </c>
      <c r="C229" s="35"/>
      <c r="D229" s="183" t="s">
        <v>509</v>
      </c>
      <c r="E229" s="37"/>
      <c r="F229" s="59">
        <v>119196</v>
      </c>
    </row>
    <row r="230" spans="1:6" s="22" customFormat="1" ht="15.75" customHeight="1">
      <c r="A230" s="52"/>
      <c r="B230" s="291" t="s">
        <v>406</v>
      </c>
      <c r="C230" s="35"/>
      <c r="D230" s="52"/>
      <c r="E230" s="37"/>
      <c r="F230" s="59"/>
    </row>
    <row r="231" spans="1:6" s="22" customFormat="1" ht="16.5">
      <c r="A231" s="52"/>
      <c r="B231" s="264" t="s">
        <v>561</v>
      </c>
      <c r="C231" s="35"/>
      <c r="D231" s="52" t="s">
        <v>509</v>
      </c>
      <c r="E231" s="37"/>
      <c r="F231" s="59">
        <v>90321</v>
      </c>
    </row>
    <row r="232" spans="1:6" s="22" customFormat="1" ht="16.5">
      <c r="A232" s="52"/>
      <c r="B232" s="264" t="s">
        <v>612</v>
      </c>
      <c r="C232" s="35"/>
      <c r="D232" s="52" t="s">
        <v>509</v>
      </c>
      <c r="E232" s="37"/>
      <c r="F232" s="59">
        <v>111458</v>
      </c>
    </row>
    <row r="233" spans="1:6" s="22" customFormat="1" ht="16.5">
      <c r="A233" s="52"/>
      <c r="B233" s="264" t="s">
        <v>615</v>
      </c>
      <c r="C233" s="35"/>
      <c r="D233" s="52" t="s">
        <v>509</v>
      </c>
      <c r="E233" s="37"/>
      <c r="F233" s="59">
        <v>136059</v>
      </c>
    </row>
    <row r="234" spans="1:6" s="22" customFormat="1" ht="16.5">
      <c r="A234" s="52"/>
      <c r="B234" s="264" t="s">
        <v>534</v>
      </c>
      <c r="C234" s="35"/>
      <c r="D234" s="52" t="s">
        <v>509</v>
      </c>
      <c r="E234" s="37"/>
      <c r="F234" s="59">
        <v>121737</v>
      </c>
    </row>
    <row r="235" spans="1:6" s="22" customFormat="1" ht="16.5">
      <c r="A235" s="52"/>
      <c r="B235" s="264" t="s">
        <v>616</v>
      </c>
      <c r="C235" s="35"/>
      <c r="D235" s="52" t="s">
        <v>509</v>
      </c>
      <c r="E235" s="37"/>
      <c r="F235" s="59">
        <v>150728</v>
      </c>
    </row>
    <row r="236" spans="1:6" s="22" customFormat="1" ht="16.5">
      <c r="A236" s="52"/>
      <c r="B236" s="264" t="s">
        <v>617</v>
      </c>
      <c r="C236" s="35"/>
      <c r="D236" s="52" t="s">
        <v>509</v>
      </c>
      <c r="E236" s="37"/>
      <c r="F236" s="59">
        <v>184454</v>
      </c>
    </row>
    <row r="237" spans="1:6" s="22" customFormat="1" ht="16.5">
      <c r="A237" s="52"/>
      <c r="B237" s="264" t="s">
        <v>622</v>
      </c>
      <c r="C237" s="35"/>
      <c r="D237" s="52" t="s">
        <v>509</v>
      </c>
      <c r="E237" s="37"/>
      <c r="F237" s="59">
        <v>189882</v>
      </c>
    </row>
    <row r="238" spans="1:6" s="22" customFormat="1" ht="16.5">
      <c r="A238" s="52"/>
      <c r="B238" s="264" t="s">
        <v>623</v>
      </c>
      <c r="C238" s="35"/>
      <c r="D238" s="52" t="s">
        <v>509</v>
      </c>
      <c r="E238" s="37"/>
      <c r="F238" s="59">
        <v>232964</v>
      </c>
    </row>
    <row r="239" spans="1:6" s="22" customFormat="1" ht="16.5">
      <c r="A239" s="52"/>
      <c r="B239" s="264" t="s">
        <v>624</v>
      </c>
      <c r="C239" s="35"/>
      <c r="D239" s="52" t="s">
        <v>509</v>
      </c>
      <c r="E239" s="37"/>
      <c r="F239" s="59">
        <v>288288</v>
      </c>
    </row>
    <row r="240" spans="1:6" s="22" customFormat="1" ht="16.5">
      <c r="A240" s="52"/>
      <c r="B240" s="264" t="s">
        <v>625</v>
      </c>
      <c r="C240" s="35"/>
      <c r="D240" s="52" t="s">
        <v>509</v>
      </c>
      <c r="E240" s="37"/>
      <c r="F240" s="59">
        <v>263225</v>
      </c>
    </row>
    <row r="241" spans="1:6" s="22" customFormat="1" ht="16.5">
      <c r="A241" s="52"/>
      <c r="B241" s="264" t="s">
        <v>626</v>
      </c>
      <c r="C241" s="35"/>
      <c r="D241" s="52" t="s">
        <v>509</v>
      </c>
      <c r="E241" s="37"/>
      <c r="F241" s="59">
        <v>326057</v>
      </c>
    </row>
    <row r="242" spans="1:6" s="22" customFormat="1" ht="16.5">
      <c r="A242" s="52"/>
      <c r="B242" s="264" t="s">
        <v>376</v>
      </c>
      <c r="C242" s="35"/>
      <c r="D242" s="52" t="s">
        <v>509</v>
      </c>
      <c r="E242" s="37"/>
      <c r="F242" s="59">
        <v>454608</v>
      </c>
    </row>
    <row r="243" spans="1:6" s="22" customFormat="1" ht="16.5">
      <c r="A243" s="52"/>
      <c r="B243" s="264" t="s">
        <v>122</v>
      </c>
      <c r="C243" s="35"/>
      <c r="D243" s="52" t="s">
        <v>509</v>
      </c>
      <c r="E243" s="37"/>
      <c r="F243" s="59">
        <v>56249</v>
      </c>
    </row>
    <row r="244" spans="1:6" s="22" customFormat="1" ht="16.5">
      <c r="A244" s="90"/>
      <c r="B244" s="302" t="s">
        <v>1094</v>
      </c>
      <c r="C244" s="36"/>
      <c r="D244" s="90"/>
      <c r="E244" s="70"/>
      <c r="F244" s="59"/>
    </row>
    <row r="245" spans="1:6" s="22" customFormat="1" ht="16.5">
      <c r="A245" s="90"/>
      <c r="B245" s="268" t="s">
        <v>1095</v>
      </c>
      <c r="C245" s="36" t="s">
        <v>1100</v>
      </c>
      <c r="D245" s="90" t="s">
        <v>214</v>
      </c>
      <c r="E245" s="70"/>
      <c r="F245" s="59">
        <v>17679</v>
      </c>
    </row>
    <row r="246" spans="1:6" s="22" customFormat="1" ht="16.5">
      <c r="A246" s="90"/>
      <c r="B246" s="268" t="s">
        <v>1096</v>
      </c>
      <c r="C246" s="36" t="s">
        <v>433</v>
      </c>
      <c r="D246" s="90" t="s">
        <v>214</v>
      </c>
      <c r="E246" s="70"/>
      <c r="F246" s="59">
        <v>17742</v>
      </c>
    </row>
    <row r="247" spans="1:6" s="22" customFormat="1" ht="16.5">
      <c r="A247" s="90"/>
      <c r="B247" s="268" t="s">
        <v>1098</v>
      </c>
      <c r="C247" s="36" t="s">
        <v>433</v>
      </c>
      <c r="D247" s="90" t="s">
        <v>214</v>
      </c>
      <c r="E247" s="70"/>
      <c r="F247" s="59">
        <v>17714</v>
      </c>
    </row>
    <row r="248" spans="1:6" s="22" customFormat="1" ht="16.5">
      <c r="A248" s="90"/>
      <c r="B248" s="268" t="s">
        <v>1097</v>
      </c>
      <c r="C248" s="36" t="s">
        <v>433</v>
      </c>
      <c r="D248" s="90" t="s">
        <v>214</v>
      </c>
      <c r="E248" s="70"/>
      <c r="F248" s="59">
        <v>17468</v>
      </c>
    </row>
    <row r="249" spans="1:6" s="22" customFormat="1" ht="17.25">
      <c r="A249" s="76" t="s">
        <v>370</v>
      </c>
      <c r="B249" s="266" t="s">
        <v>583</v>
      </c>
      <c r="C249" s="55"/>
      <c r="D249" s="202"/>
      <c r="E249" s="62"/>
      <c r="F249" s="62"/>
    </row>
    <row r="250" spans="1:6" s="22" customFormat="1" ht="17.25">
      <c r="A250" s="52">
        <v>1</v>
      </c>
      <c r="B250" s="264" t="s">
        <v>48</v>
      </c>
      <c r="C250" s="34"/>
      <c r="D250" s="90" t="s">
        <v>214</v>
      </c>
      <c r="E250" s="37"/>
      <c r="F250" s="37">
        <v>12500</v>
      </c>
    </row>
    <row r="251" spans="1:6" s="22" customFormat="1" ht="17.25">
      <c r="A251" s="52">
        <v>2</v>
      </c>
      <c r="B251" s="264" t="s">
        <v>49</v>
      </c>
      <c r="C251" s="34"/>
      <c r="D251" s="90" t="s">
        <v>433</v>
      </c>
      <c r="E251" s="37"/>
      <c r="F251" s="37">
        <v>12500</v>
      </c>
    </row>
    <row r="252" spans="1:6" s="22" customFormat="1" ht="17.25">
      <c r="A252" s="52">
        <v>3</v>
      </c>
      <c r="B252" s="264" t="s">
        <v>116</v>
      </c>
      <c r="C252" s="34"/>
      <c r="D252" s="90" t="s">
        <v>433</v>
      </c>
      <c r="E252" s="37"/>
      <c r="F252" s="37">
        <v>12500</v>
      </c>
    </row>
    <row r="253" spans="1:6" s="22" customFormat="1" ht="17.25">
      <c r="A253" s="52">
        <v>4</v>
      </c>
      <c r="B253" s="264" t="s">
        <v>117</v>
      </c>
      <c r="C253" s="34"/>
      <c r="D253" s="90" t="s">
        <v>433</v>
      </c>
      <c r="E253" s="37"/>
      <c r="F253" s="37">
        <v>12500</v>
      </c>
    </row>
    <row r="254" spans="1:6" s="22" customFormat="1" ht="17.25">
      <c r="A254" s="52">
        <v>5</v>
      </c>
      <c r="B254" s="264" t="s">
        <v>120</v>
      </c>
      <c r="C254" s="34"/>
      <c r="D254" s="90" t="s">
        <v>433</v>
      </c>
      <c r="E254" s="37"/>
      <c r="F254" s="37">
        <v>12500</v>
      </c>
    </row>
    <row r="255" spans="1:10" s="22" customFormat="1" ht="17.25">
      <c r="A255" s="52">
        <v>6</v>
      </c>
      <c r="B255" s="264" t="s">
        <v>121</v>
      </c>
      <c r="C255" s="34"/>
      <c r="D255" s="90" t="s">
        <v>433</v>
      </c>
      <c r="E255" s="37"/>
      <c r="F255" s="37">
        <v>12500</v>
      </c>
      <c r="I255" s="63"/>
      <c r="J255" s="63"/>
    </row>
    <row r="256" spans="1:6" s="22" customFormat="1" ht="17.25">
      <c r="A256" s="52">
        <v>7</v>
      </c>
      <c r="B256" s="264" t="s">
        <v>441</v>
      </c>
      <c r="C256" s="34"/>
      <c r="D256" s="90" t="s">
        <v>433</v>
      </c>
      <c r="E256" s="37"/>
      <c r="F256" s="37">
        <v>12500</v>
      </c>
    </row>
    <row r="257" spans="1:6" s="22" customFormat="1" ht="17.25">
      <c r="A257" s="52">
        <v>8</v>
      </c>
      <c r="B257" s="264" t="s">
        <v>442</v>
      </c>
      <c r="C257" s="34"/>
      <c r="D257" s="90" t="s">
        <v>433</v>
      </c>
      <c r="E257" s="37"/>
      <c r="F257" s="37">
        <v>12500</v>
      </c>
    </row>
    <row r="258" spans="1:6" s="22" customFormat="1" ht="16.5">
      <c r="A258" s="52">
        <v>9</v>
      </c>
      <c r="B258" s="264" t="s">
        <v>443</v>
      </c>
      <c r="C258" s="35"/>
      <c r="D258" s="90" t="s">
        <v>433</v>
      </c>
      <c r="E258" s="37"/>
      <c r="F258" s="37">
        <v>12600</v>
      </c>
    </row>
    <row r="259" spans="1:6" s="22" customFormat="1" ht="16.5">
      <c r="A259" s="52">
        <v>10</v>
      </c>
      <c r="B259" s="264" t="s">
        <v>115</v>
      </c>
      <c r="C259" s="35"/>
      <c r="D259" s="90" t="s">
        <v>433</v>
      </c>
      <c r="E259" s="37"/>
      <c r="F259" s="37">
        <v>12600</v>
      </c>
    </row>
    <row r="260" spans="1:6" s="22" customFormat="1" ht="16.5">
      <c r="A260" s="52">
        <v>11</v>
      </c>
      <c r="B260" s="264" t="s">
        <v>188</v>
      </c>
      <c r="C260" s="35"/>
      <c r="D260" s="90" t="s">
        <v>433</v>
      </c>
      <c r="E260" s="37"/>
      <c r="F260" s="37">
        <v>12600</v>
      </c>
    </row>
    <row r="261" spans="1:6" s="22" customFormat="1" ht="16.5">
      <c r="A261" s="52">
        <v>12</v>
      </c>
      <c r="B261" s="264" t="s">
        <v>134</v>
      </c>
      <c r="C261" s="35"/>
      <c r="D261" s="90" t="s">
        <v>433</v>
      </c>
      <c r="E261" s="37"/>
      <c r="F261" s="37">
        <v>12600</v>
      </c>
    </row>
    <row r="262" spans="1:6" s="22" customFormat="1" ht="16.5">
      <c r="A262" s="52">
        <v>13</v>
      </c>
      <c r="B262" s="264" t="s">
        <v>581</v>
      </c>
      <c r="C262" s="35"/>
      <c r="D262" s="90" t="s">
        <v>433</v>
      </c>
      <c r="E262" s="37"/>
      <c r="F262" s="37">
        <v>12600</v>
      </c>
    </row>
    <row r="263" spans="1:6" s="22" customFormat="1" ht="17.25">
      <c r="A263" s="76" t="s">
        <v>371</v>
      </c>
      <c r="B263" s="266" t="s">
        <v>217</v>
      </c>
      <c r="C263" s="55"/>
      <c r="D263" s="202"/>
      <c r="E263" s="62"/>
      <c r="F263" s="62"/>
    </row>
    <row r="264" spans="1:6" s="22" customFormat="1" ht="17.25">
      <c r="A264" s="76">
        <v>1</v>
      </c>
      <c r="B264" s="266" t="s">
        <v>275</v>
      </c>
      <c r="C264" s="55"/>
      <c r="D264" s="202"/>
      <c r="E264" s="62"/>
      <c r="F264" s="62"/>
    </row>
    <row r="265" spans="1:6" s="22" customFormat="1" ht="16.5" customHeight="1">
      <c r="A265" s="76"/>
      <c r="B265" s="264" t="s">
        <v>165</v>
      </c>
      <c r="C265" s="61" t="s">
        <v>415</v>
      </c>
      <c r="D265" s="202" t="s">
        <v>214</v>
      </c>
      <c r="E265" s="62"/>
      <c r="F265" s="474">
        <v>12000</v>
      </c>
    </row>
    <row r="266" spans="1:6" s="22" customFormat="1" ht="16.5" customHeight="1">
      <c r="A266" s="76"/>
      <c r="B266" s="264" t="s">
        <v>1342</v>
      </c>
      <c r="C266" s="65" t="s">
        <v>582</v>
      </c>
      <c r="D266" s="202" t="s">
        <v>214</v>
      </c>
      <c r="E266" s="62"/>
      <c r="F266" s="474">
        <v>12000</v>
      </c>
    </row>
    <row r="267" spans="1:6" s="22" customFormat="1" ht="16.5" customHeight="1">
      <c r="A267" s="76"/>
      <c r="B267" s="264" t="s">
        <v>408</v>
      </c>
      <c r="C267" s="61" t="s">
        <v>414</v>
      </c>
      <c r="D267" s="202" t="s">
        <v>214</v>
      </c>
      <c r="E267" s="62"/>
      <c r="F267" s="474">
        <v>9904.55609580407</v>
      </c>
    </row>
    <row r="268" spans="1:6" s="22" customFormat="1" ht="17.25">
      <c r="A268" s="76"/>
      <c r="B268" s="264" t="s">
        <v>409</v>
      </c>
      <c r="C268" s="65" t="s">
        <v>433</v>
      </c>
      <c r="D268" s="202" t="s">
        <v>433</v>
      </c>
      <c r="E268" s="62"/>
      <c r="F268" s="474">
        <v>10731.885731885732</v>
      </c>
    </row>
    <row r="269" spans="1:10" s="63" customFormat="1" ht="17.25">
      <c r="A269" s="76"/>
      <c r="B269" s="264" t="s">
        <v>410</v>
      </c>
      <c r="C269" s="65" t="s">
        <v>433</v>
      </c>
      <c r="D269" s="202" t="s">
        <v>433</v>
      </c>
      <c r="E269" s="62"/>
      <c r="F269" s="474">
        <v>10849.75630430176</v>
      </c>
      <c r="G269" s="22"/>
      <c r="H269" s="22"/>
      <c r="I269" s="22"/>
      <c r="J269" s="22"/>
    </row>
    <row r="270" spans="1:6" s="22" customFormat="1" ht="17.25">
      <c r="A270" s="76"/>
      <c r="B270" s="264" t="s">
        <v>411</v>
      </c>
      <c r="C270" s="65" t="s">
        <v>433</v>
      </c>
      <c r="D270" s="202" t="s">
        <v>433</v>
      </c>
      <c r="E270" s="62"/>
      <c r="F270" s="474">
        <v>10710.80817916261</v>
      </c>
    </row>
    <row r="271" spans="1:6" s="22" customFormat="1" ht="17.25">
      <c r="A271" s="76"/>
      <c r="B271" s="264" t="s">
        <v>412</v>
      </c>
      <c r="C271" s="65" t="s">
        <v>433</v>
      </c>
      <c r="D271" s="202" t="s">
        <v>433</v>
      </c>
      <c r="E271" s="62"/>
      <c r="F271" s="474">
        <v>10846.153846153848</v>
      </c>
    </row>
    <row r="272" spans="1:8" s="22" customFormat="1" ht="17.25">
      <c r="A272" s="76"/>
      <c r="B272" s="264" t="s">
        <v>413</v>
      </c>
      <c r="C272" s="65" t="s">
        <v>433</v>
      </c>
      <c r="D272" s="202" t="s">
        <v>433</v>
      </c>
      <c r="E272" s="62"/>
      <c r="F272" s="474">
        <v>10844.66590539465</v>
      </c>
      <c r="G272" s="454"/>
      <c r="H272" s="454"/>
    </row>
    <row r="273" spans="1:8" s="22" customFormat="1" ht="17.25">
      <c r="A273" s="76"/>
      <c r="B273" s="264" t="s">
        <v>419</v>
      </c>
      <c r="C273" s="65" t="s">
        <v>433</v>
      </c>
      <c r="D273" s="202" t="s">
        <v>433</v>
      </c>
      <c r="E273" s="62"/>
      <c r="F273" s="474">
        <v>10870.188722537716</v>
      </c>
      <c r="G273" s="454"/>
      <c r="H273" s="454"/>
    </row>
    <row r="274" spans="1:8" s="22" customFormat="1" ht="17.25">
      <c r="A274" s="76"/>
      <c r="B274" s="264" t="s">
        <v>420</v>
      </c>
      <c r="C274" s="65" t="s">
        <v>433</v>
      </c>
      <c r="D274" s="202" t="s">
        <v>433</v>
      </c>
      <c r="E274" s="62"/>
      <c r="F274" s="474">
        <v>10989.010989010989</v>
      </c>
      <c r="G274" s="454"/>
      <c r="H274" s="454"/>
    </row>
    <row r="275" spans="1:8" s="22" customFormat="1" ht="17.25">
      <c r="A275" s="76">
        <v>2</v>
      </c>
      <c r="B275" s="266" t="s">
        <v>628</v>
      </c>
      <c r="C275" s="55"/>
      <c r="D275" s="202"/>
      <c r="E275" s="62"/>
      <c r="F275" s="64"/>
      <c r="G275" s="454"/>
      <c r="H275" s="454"/>
    </row>
    <row r="276" spans="1:8" s="22" customFormat="1" ht="19.5" customHeight="1">
      <c r="A276" s="76"/>
      <c r="B276" s="280" t="s">
        <v>166</v>
      </c>
      <c r="C276" s="546" t="s">
        <v>454</v>
      </c>
      <c r="D276" s="202" t="s">
        <v>214</v>
      </c>
      <c r="E276" s="62"/>
      <c r="F276" s="474">
        <v>12800</v>
      </c>
      <c r="G276" s="454"/>
      <c r="H276" s="454"/>
    </row>
    <row r="277" spans="1:8" s="22" customFormat="1" ht="19.5" customHeight="1">
      <c r="A277" s="76"/>
      <c r="B277" s="280" t="s">
        <v>167</v>
      </c>
      <c r="C277" s="546"/>
      <c r="D277" s="202" t="s">
        <v>214</v>
      </c>
      <c r="E277" s="62"/>
      <c r="F277" s="474">
        <v>12800</v>
      </c>
      <c r="G277" s="454"/>
      <c r="H277" s="454"/>
    </row>
    <row r="278" spans="1:8" s="22" customFormat="1" ht="17.25">
      <c r="A278" s="76"/>
      <c r="B278" s="264" t="s">
        <v>168</v>
      </c>
      <c r="C278" s="547" t="s">
        <v>568</v>
      </c>
      <c r="D278" s="202" t="s">
        <v>214</v>
      </c>
      <c r="E278" s="62"/>
      <c r="F278" s="474">
        <v>10666.445026250538</v>
      </c>
      <c r="G278" s="454"/>
      <c r="H278" s="454"/>
    </row>
    <row r="279" spans="1:8" s="22" customFormat="1" ht="17.25">
      <c r="A279" s="76"/>
      <c r="B279" s="264" t="s">
        <v>361</v>
      </c>
      <c r="C279" s="548"/>
      <c r="D279" s="202" t="s">
        <v>433</v>
      </c>
      <c r="E279" s="62"/>
      <c r="F279" s="474">
        <v>11694.386694386694</v>
      </c>
      <c r="G279" s="454"/>
      <c r="H279" s="454"/>
    </row>
    <row r="280" spans="1:6" s="22" customFormat="1" ht="17.25">
      <c r="A280" s="76"/>
      <c r="B280" s="264" t="s">
        <v>421</v>
      </c>
      <c r="C280" s="548"/>
      <c r="D280" s="202" t="s">
        <v>433</v>
      </c>
      <c r="E280" s="62"/>
      <c r="F280" s="474">
        <v>11640.884368157096</v>
      </c>
    </row>
    <row r="281" spans="1:6" s="22" customFormat="1" ht="17.25">
      <c r="A281" s="76"/>
      <c r="B281" s="264" t="s">
        <v>422</v>
      </c>
      <c r="C281" s="548"/>
      <c r="D281" s="202" t="s">
        <v>433</v>
      </c>
      <c r="E281" s="62"/>
      <c r="F281" s="474">
        <v>11603.37552742616</v>
      </c>
    </row>
    <row r="282" spans="1:6" s="22" customFormat="1" ht="17.25">
      <c r="A282" s="76"/>
      <c r="B282" s="264" t="s">
        <v>423</v>
      </c>
      <c r="C282" s="548"/>
      <c r="D282" s="202" t="s">
        <v>433</v>
      </c>
      <c r="E282" s="62"/>
      <c r="F282" s="474">
        <v>11658.119658119658</v>
      </c>
    </row>
    <row r="283" spans="1:6" s="22" customFormat="1" ht="17.25">
      <c r="A283" s="76"/>
      <c r="B283" s="264" t="s">
        <v>424</v>
      </c>
      <c r="C283" s="548"/>
      <c r="D283" s="202" t="s">
        <v>433</v>
      </c>
      <c r="E283" s="62"/>
      <c r="F283" s="474">
        <v>11661.303159278867</v>
      </c>
    </row>
    <row r="284" spans="1:8" s="22" customFormat="1" ht="17.25">
      <c r="A284" s="76"/>
      <c r="B284" s="264" t="s">
        <v>425</v>
      </c>
      <c r="C284" s="548"/>
      <c r="D284" s="202" t="s">
        <v>433</v>
      </c>
      <c r="E284" s="62"/>
      <c r="F284" s="474">
        <v>11759.307061320484</v>
      </c>
      <c r="G284" s="47"/>
      <c r="H284" s="47"/>
    </row>
    <row r="285" spans="1:6" s="22" customFormat="1" ht="17.25">
      <c r="A285" s="76"/>
      <c r="B285" s="264" t="s">
        <v>426</v>
      </c>
      <c r="C285" s="548"/>
      <c r="D285" s="202" t="s">
        <v>433</v>
      </c>
      <c r="E285" s="62"/>
      <c r="F285" s="474">
        <v>11921.411921411922</v>
      </c>
    </row>
    <row r="286" spans="1:6" s="352" customFormat="1" ht="31.5" customHeight="1">
      <c r="A286" s="109">
        <v>3</v>
      </c>
      <c r="B286" s="418" t="s">
        <v>1275</v>
      </c>
      <c r="C286" s="419"/>
      <c r="D286" s="109"/>
      <c r="E286" s="420"/>
      <c r="F286" s="420"/>
    </row>
    <row r="287" spans="1:6" s="22" customFormat="1" ht="16.5">
      <c r="A287" s="90"/>
      <c r="B287" s="267" t="s">
        <v>1276</v>
      </c>
      <c r="C287" s="61"/>
      <c r="D287" s="90"/>
      <c r="E287" s="70"/>
      <c r="F287" s="70">
        <v>14520</v>
      </c>
    </row>
    <row r="288" spans="1:6" s="22" customFormat="1" ht="16.5">
      <c r="A288" s="90"/>
      <c r="B288" s="267" t="s">
        <v>1278</v>
      </c>
      <c r="C288" s="61"/>
      <c r="D288" s="90"/>
      <c r="E288" s="70"/>
      <c r="F288" s="70">
        <v>14520</v>
      </c>
    </row>
    <row r="289" spans="1:6" s="22" customFormat="1" ht="16.5">
      <c r="A289" s="90"/>
      <c r="B289" s="267" t="s">
        <v>1277</v>
      </c>
      <c r="C289" s="61"/>
      <c r="D289" s="90"/>
      <c r="E289" s="70"/>
      <c r="F289" s="70">
        <v>13830</v>
      </c>
    </row>
    <row r="290" spans="1:6" s="22" customFormat="1" ht="16.5">
      <c r="A290" s="90"/>
      <c r="B290" s="267" t="s">
        <v>1279</v>
      </c>
      <c r="C290" s="61"/>
      <c r="D290" s="90"/>
      <c r="E290" s="70"/>
      <c r="F290" s="70">
        <v>14060</v>
      </c>
    </row>
    <row r="291" spans="1:6" s="22" customFormat="1" ht="16.5">
      <c r="A291" s="90"/>
      <c r="B291" s="267" t="s">
        <v>1280</v>
      </c>
      <c r="C291" s="61"/>
      <c r="D291" s="90"/>
      <c r="E291" s="70"/>
      <c r="F291" s="70">
        <v>14060</v>
      </c>
    </row>
    <row r="292" spans="1:6" s="22" customFormat="1" ht="16.5">
      <c r="A292" s="90"/>
      <c r="B292" s="267" t="s">
        <v>1285</v>
      </c>
      <c r="C292" s="61"/>
      <c r="D292" s="90"/>
      <c r="E292" s="70"/>
      <c r="F292" s="70">
        <v>14290</v>
      </c>
    </row>
    <row r="293" spans="1:6" s="22" customFormat="1" ht="16.5">
      <c r="A293" s="90"/>
      <c r="B293" s="267" t="s">
        <v>1281</v>
      </c>
      <c r="C293" s="61"/>
      <c r="D293" s="90"/>
      <c r="E293" s="70"/>
      <c r="F293" s="70">
        <v>15460</v>
      </c>
    </row>
    <row r="294" spans="1:6" s="22" customFormat="1" ht="16.5">
      <c r="A294" s="90"/>
      <c r="B294" s="267" t="s">
        <v>1282</v>
      </c>
      <c r="C294" s="61"/>
      <c r="D294" s="90"/>
      <c r="E294" s="70"/>
      <c r="F294" s="70">
        <v>23500</v>
      </c>
    </row>
    <row r="295" spans="1:6" s="22" customFormat="1" ht="16.5">
      <c r="A295" s="90"/>
      <c r="B295" s="267" t="s">
        <v>1283</v>
      </c>
      <c r="C295" s="61"/>
      <c r="D295" s="90"/>
      <c r="E295" s="70"/>
      <c r="F295" s="70">
        <v>21750</v>
      </c>
    </row>
    <row r="296" spans="1:6" s="22" customFormat="1" ht="16.5">
      <c r="A296" s="90"/>
      <c r="B296" s="267" t="s">
        <v>1284</v>
      </c>
      <c r="C296" s="61"/>
      <c r="D296" s="90"/>
      <c r="E296" s="70"/>
      <c r="F296" s="70">
        <v>21750</v>
      </c>
    </row>
    <row r="297" spans="1:6" s="22" customFormat="1" ht="16.5">
      <c r="A297" s="90"/>
      <c r="B297" s="267" t="s">
        <v>1286</v>
      </c>
      <c r="C297" s="61"/>
      <c r="D297" s="90"/>
      <c r="E297" s="70"/>
      <c r="F297" s="70">
        <v>21990</v>
      </c>
    </row>
    <row r="298" spans="1:6" s="22" customFormat="1" ht="16.5">
      <c r="A298" s="90"/>
      <c r="B298" s="267" t="s">
        <v>1287</v>
      </c>
      <c r="C298" s="61"/>
      <c r="D298" s="90"/>
      <c r="E298" s="70"/>
      <c r="F298" s="70">
        <v>22580</v>
      </c>
    </row>
    <row r="299" spans="1:6" s="22" customFormat="1" ht="16.5">
      <c r="A299" s="90"/>
      <c r="B299" s="267" t="s">
        <v>1288</v>
      </c>
      <c r="C299" s="61"/>
      <c r="D299" s="90"/>
      <c r="E299" s="70"/>
      <c r="F299" s="70">
        <v>12300</v>
      </c>
    </row>
    <row r="300" spans="1:6" s="22" customFormat="1" ht="17.25">
      <c r="A300" s="102" t="s">
        <v>372</v>
      </c>
      <c r="B300" s="266" t="s">
        <v>3</v>
      </c>
      <c r="C300" s="35"/>
      <c r="D300" s="52"/>
      <c r="E300" s="37"/>
      <c r="F300" s="66"/>
    </row>
    <row r="301" spans="1:6" s="22" customFormat="1" ht="16.5">
      <c r="A301" s="52">
        <v>1</v>
      </c>
      <c r="B301" s="366" t="s">
        <v>1103</v>
      </c>
      <c r="C301" s="36"/>
      <c r="D301" s="195" t="s">
        <v>214</v>
      </c>
      <c r="E301" s="70"/>
      <c r="F301" s="349">
        <v>15787</v>
      </c>
    </row>
    <row r="302" spans="1:6" s="22" customFormat="1" ht="16.5">
      <c r="A302" s="52">
        <v>2</v>
      </c>
      <c r="B302" s="366" t="s">
        <v>1104</v>
      </c>
      <c r="C302" s="36"/>
      <c r="D302" s="195" t="s">
        <v>214</v>
      </c>
      <c r="E302" s="70"/>
      <c r="F302" s="349">
        <v>16920</v>
      </c>
    </row>
    <row r="303" spans="1:6" s="22" customFormat="1" ht="16.5">
      <c r="A303" s="52">
        <v>3</v>
      </c>
      <c r="B303" s="366" t="s">
        <v>1105</v>
      </c>
      <c r="C303" s="36"/>
      <c r="D303" s="195" t="s">
        <v>214</v>
      </c>
      <c r="E303" s="70"/>
      <c r="F303" s="349">
        <v>15363</v>
      </c>
    </row>
    <row r="304" spans="1:6" s="22" customFormat="1" ht="16.5">
      <c r="A304" s="52">
        <v>4</v>
      </c>
      <c r="B304" s="366" t="s">
        <v>1106</v>
      </c>
      <c r="C304" s="36"/>
      <c r="D304" s="195" t="s">
        <v>214</v>
      </c>
      <c r="E304" s="70"/>
      <c r="F304" s="349">
        <v>15590</v>
      </c>
    </row>
    <row r="305" spans="1:6" s="22" customFormat="1" ht="16.5">
      <c r="A305" s="52"/>
      <c r="B305" s="282" t="s">
        <v>1099</v>
      </c>
      <c r="C305" s="35" t="s">
        <v>1100</v>
      </c>
      <c r="D305" s="183"/>
      <c r="E305" s="37"/>
      <c r="F305" s="66"/>
    </row>
    <row r="306" spans="1:6" s="22" customFormat="1" ht="16.5">
      <c r="A306" s="52">
        <v>1</v>
      </c>
      <c r="B306" s="264" t="s">
        <v>1146</v>
      </c>
      <c r="C306" s="35"/>
      <c r="D306" s="183" t="s">
        <v>214</v>
      </c>
      <c r="E306" s="37"/>
      <c r="F306" s="37">
        <v>17624</v>
      </c>
    </row>
    <row r="307" spans="1:8" s="47" customFormat="1" ht="17.25">
      <c r="A307" s="52">
        <v>2</v>
      </c>
      <c r="B307" s="264" t="s">
        <v>1147</v>
      </c>
      <c r="C307" s="35"/>
      <c r="D307" s="183" t="s">
        <v>433</v>
      </c>
      <c r="E307" s="37"/>
      <c r="F307" s="37">
        <v>16706</v>
      </c>
      <c r="G307" s="22"/>
      <c r="H307" s="22"/>
    </row>
    <row r="308" spans="1:6" s="22" customFormat="1" ht="17.25">
      <c r="A308" s="52">
        <v>3</v>
      </c>
      <c r="B308" s="264" t="s">
        <v>1148</v>
      </c>
      <c r="C308" s="35"/>
      <c r="D308" s="183" t="s">
        <v>433</v>
      </c>
      <c r="E308" s="136"/>
      <c r="F308" s="37">
        <v>16700</v>
      </c>
    </row>
    <row r="309" spans="1:6" s="22" customFormat="1" ht="16.5" customHeight="1">
      <c r="A309" s="52">
        <v>4</v>
      </c>
      <c r="B309" s="264" t="s">
        <v>1101</v>
      </c>
      <c r="C309" s="35"/>
      <c r="D309" s="183" t="s">
        <v>433</v>
      </c>
      <c r="E309" s="136"/>
      <c r="F309" s="37">
        <v>15854</v>
      </c>
    </row>
    <row r="310" spans="1:6" s="22" customFormat="1" ht="16.5" customHeight="1">
      <c r="A310" s="52">
        <v>5</v>
      </c>
      <c r="B310" s="264" t="s">
        <v>1102</v>
      </c>
      <c r="C310" s="35"/>
      <c r="D310" s="183" t="s">
        <v>433</v>
      </c>
      <c r="E310" s="37"/>
      <c r="F310" s="37">
        <v>15665</v>
      </c>
    </row>
    <row r="311" spans="1:6" s="22" customFormat="1" ht="16.5" customHeight="1">
      <c r="A311" s="76" t="s">
        <v>373</v>
      </c>
      <c r="B311" s="266" t="s">
        <v>126</v>
      </c>
      <c r="C311" s="55"/>
      <c r="D311" s="378"/>
      <c r="E311" s="62"/>
      <c r="F311" s="62"/>
    </row>
    <row r="312" spans="1:6" s="22" customFormat="1" ht="16.5" customHeight="1">
      <c r="A312" s="52">
        <v>1</v>
      </c>
      <c r="B312" s="264" t="s">
        <v>0</v>
      </c>
      <c r="C312" s="35"/>
      <c r="D312" s="183" t="s">
        <v>214</v>
      </c>
      <c r="E312" s="37"/>
      <c r="F312" s="37">
        <v>16810</v>
      </c>
    </row>
    <row r="313" spans="1:6" s="22" customFormat="1" ht="16.5" customHeight="1">
      <c r="A313" s="52">
        <v>2</v>
      </c>
      <c r="B313" s="264" t="s">
        <v>1</v>
      </c>
      <c r="C313" s="35"/>
      <c r="D313" s="183" t="s">
        <v>214</v>
      </c>
      <c r="E313" s="37"/>
      <c r="F313" s="37">
        <v>15430</v>
      </c>
    </row>
    <row r="314" spans="1:6" s="22" customFormat="1" ht="16.5" customHeight="1">
      <c r="A314" s="52">
        <v>3</v>
      </c>
      <c r="B314" s="264" t="s">
        <v>2</v>
      </c>
      <c r="C314" s="35"/>
      <c r="D314" s="183" t="s">
        <v>214</v>
      </c>
      <c r="E314" s="37"/>
      <c r="F314" s="37">
        <v>15483</v>
      </c>
    </row>
    <row r="315" spans="1:6" s="22" customFormat="1" ht="16.5" customHeight="1">
      <c r="A315" s="52">
        <v>4</v>
      </c>
      <c r="B315" s="268" t="s">
        <v>1107</v>
      </c>
      <c r="C315" s="35"/>
      <c r="D315" s="183" t="s">
        <v>433</v>
      </c>
      <c r="E315" s="37"/>
      <c r="F315" s="37">
        <v>16255</v>
      </c>
    </row>
    <row r="316" spans="1:6" s="22" customFormat="1" ht="16.5" customHeight="1">
      <c r="A316" s="52">
        <v>5</v>
      </c>
      <c r="B316" s="268" t="s">
        <v>1108</v>
      </c>
      <c r="C316" s="35"/>
      <c r="D316" s="183" t="s">
        <v>433</v>
      </c>
      <c r="E316" s="37"/>
      <c r="F316" s="37">
        <v>16168</v>
      </c>
    </row>
    <row r="317" spans="1:6" s="22" customFormat="1" ht="16.5" customHeight="1">
      <c r="A317" s="52">
        <v>6</v>
      </c>
      <c r="B317" s="268" t="s">
        <v>1109</v>
      </c>
      <c r="C317" s="35"/>
      <c r="D317" s="183" t="s">
        <v>433</v>
      </c>
      <c r="E317" s="37"/>
      <c r="F317" s="37">
        <v>15750</v>
      </c>
    </row>
    <row r="318" spans="1:6" s="22" customFormat="1" ht="16.5" customHeight="1">
      <c r="A318" s="76" t="s">
        <v>210</v>
      </c>
      <c r="B318" s="282" t="s">
        <v>948</v>
      </c>
      <c r="C318" s="34"/>
      <c r="D318" s="52"/>
      <c r="E318" s="37"/>
      <c r="F318" s="37"/>
    </row>
    <row r="319" spans="1:6" s="22" customFormat="1" ht="16.5" customHeight="1">
      <c r="A319" s="52">
        <v>1</v>
      </c>
      <c r="B319" s="264" t="s">
        <v>297</v>
      </c>
      <c r="C319" s="35"/>
      <c r="D319" s="52" t="s">
        <v>933</v>
      </c>
      <c r="E319" s="37"/>
      <c r="F319" s="59">
        <v>550000</v>
      </c>
    </row>
    <row r="320" spans="1:6" s="22" customFormat="1" ht="16.5" customHeight="1">
      <c r="A320" s="52">
        <v>2</v>
      </c>
      <c r="B320" s="264" t="s">
        <v>331</v>
      </c>
      <c r="C320" s="35"/>
      <c r="D320" s="52" t="s">
        <v>433</v>
      </c>
      <c r="E320" s="37"/>
      <c r="F320" s="59">
        <v>455000</v>
      </c>
    </row>
    <row r="321" spans="1:7" s="22" customFormat="1" ht="36" customHeight="1">
      <c r="A321" s="52">
        <v>3</v>
      </c>
      <c r="B321" s="264" t="s">
        <v>692</v>
      </c>
      <c r="C321" s="35"/>
      <c r="D321" s="52" t="s">
        <v>433</v>
      </c>
      <c r="E321" s="37"/>
      <c r="F321" s="77">
        <v>1200000</v>
      </c>
      <c r="G321" s="22" t="s">
        <v>1187</v>
      </c>
    </row>
    <row r="322" spans="1:6" s="22" customFormat="1" ht="33">
      <c r="A322" s="52">
        <v>4</v>
      </c>
      <c r="B322" s="264" t="s">
        <v>693</v>
      </c>
      <c r="C322" s="35"/>
      <c r="D322" s="52" t="s">
        <v>433</v>
      </c>
      <c r="E322" s="37"/>
      <c r="F322" s="77">
        <v>1100000</v>
      </c>
    </row>
    <row r="323" spans="1:6" s="22" customFormat="1" ht="16.5">
      <c r="A323" s="52">
        <v>5</v>
      </c>
      <c r="B323" s="264" t="s">
        <v>298</v>
      </c>
      <c r="C323" s="35"/>
      <c r="D323" s="52" t="s">
        <v>433</v>
      </c>
      <c r="E323" s="37"/>
      <c r="F323" s="37">
        <v>260000</v>
      </c>
    </row>
    <row r="324" spans="1:6" s="22" customFormat="1" ht="16.5">
      <c r="A324" s="52">
        <v>6</v>
      </c>
      <c r="B324" s="264" t="s">
        <v>352</v>
      </c>
      <c r="C324" s="35"/>
      <c r="D324" s="52" t="s">
        <v>433</v>
      </c>
      <c r="E324" s="37"/>
      <c r="F324" s="37">
        <v>155000</v>
      </c>
    </row>
    <row r="325" spans="1:6" s="22" customFormat="1" ht="16.5">
      <c r="A325" s="104">
        <v>7</v>
      </c>
      <c r="B325" s="286" t="s">
        <v>280</v>
      </c>
      <c r="C325" s="67"/>
      <c r="D325" s="52" t="s">
        <v>433</v>
      </c>
      <c r="E325" s="66"/>
      <c r="F325" s="59">
        <v>450000</v>
      </c>
    </row>
    <row r="326" spans="1:6" s="22" customFormat="1" ht="16.5" customHeight="1">
      <c r="A326" s="52">
        <v>8</v>
      </c>
      <c r="B326" s="264" t="s">
        <v>484</v>
      </c>
      <c r="C326" s="35"/>
      <c r="D326" s="52" t="s">
        <v>433</v>
      </c>
      <c r="E326" s="37"/>
      <c r="F326" s="37">
        <v>415000</v>
      </c>
    </row>
    <row r="327" spans="1:6" s="22" customFormat="1" ht="18" customHeight="1">
      <c r="A327" s="52">
        <v>9</v>
      </c>
      <c r="B327" s="264" t="s">
        <v>103</v>
      </c>
      <c r="C327" s="35"/>
      <c r="D327" s="52" t="s">
        <v>433</v>
      </c>
      <c r="E327" s="37"/>
      <c r="F327" s="37">
        <v>480000</v>
      </c>
    </row>
    <row r="328" spans="1:6" s="22" customFormat="1" ht="16.5">
      <c r="A328" s="52">
        <v>10</v>
      </c>
      <c r="B328" s="264" t="s">
        <v>330</v>
      </c>
      <c r="C328" s="35"/>
      <c r="D328" s="52" t="s">
        <v>433</v>
      </c>
      <c r="E328" s="37"/>
      <c r="F328" s="37">
        <v>530000</v>
      </c>
    </row>
    <row r="329" spans="1:6" s="22" customFormat="1" ht="50.25" customHeight="1">
      <c r="A329" s="52">
        <v>11</v>
      </c>
      <c r="B329" s="264" t="s">
        <v>808</v>
      </c>
      <c r="C329" s="35"/>
      <c r="D329" s="52" t="s">
        <v>433</v>
      </c>
      <c r="E329" s="37"/>
      <c r="F329" s="77">
        <v>750000</v>
      </c>
    </row>
    <row r="330" spans="1:6" s="22" customFormat="1" ht="36" customHeight="1">
      <c r="A330" s="52">
        <v>12</v>
      </c>
      <c r="B330" s="264" t="s">
        <v>809</v>
      </c>
      <c r="C330" s="35"/>
      <c r="D330" s="52" t="s">
        <v>433</v>
      </c>
      <c r="E330" s="37"/>
      <c r="F330" s="77">
        <v>950000</v>
      </c>
    </row>
    <row r="331" spans="1:6" s="22" customFormat="1" ht="33">
      <c r="A331" s="52">
        <v>13</v>
      </c>
      <c r="B331" s="264" t="s">
        <v>270</v>
      </c>
      <c r="C331" s="35"/>
      <c r="D331" s="52" t="s">
        <v>433</v>
      </c>
      <c r="E331" s="37"/>
      <c r="F331" s="77">
        <v>860000</v>
      </c>
    </row>
    <row r="332" spans="1:6" s="22" customFormat="1" ht="34.5" customHeight="1">
      <c r="A332" s="52">
        <v>14</v>
      </c>
      <c r="B332" s="264" t="s">
        <v>268</v>
      </c>
      <c r="C332" s="35"/>
      <c r="D332" s="52" t="s">
        <v>433</v>
      </c>
      <c r="E332" s="37"/>
      <c r="F332" s="77">
        <v>1000000</v>
      </c>
    </row>
    <row r="333" spans="1:6" s="22" customFormat="1" ht="20.25" customHeight="1">
      <c r="A333" s="52">
        <v>15</v>
      </c>
      <c r="B333" s="280" t="s">
        <v>383</v>
      </c>
      <c r="C333" s="35"/>
      <c r="D333" s="52" t="s">
        <v>433</v>
      </c>
      <c r="E333" s="37"/>
      <c r="F333" s="77"/>
    </row>
    <row r="334" spans="1:6" s="22" customFormat="1" ht="16.5" customHeight="1">
      <c r="A334" s="400">
        <v>16</v>
      </c>
      <c r="B334" s="401" t="s">
        <v>125</v>
      </c>
      <c r="C334" s="35"/>
      <c r="D334" s="52"/>
      <c r="E334" s="37"/>
      <c r="F334" s="37"/>
    </row>
    <row r="335" spans="1:6" s="22" customFormat="1" ht="30">
      <c r="A335" s="52"/>
      <c r="B335" s="268" t="s">
        <v>54</v>
      </c>
      <c r="C335" s="35"/>
      <c r="D335" s="52" t="s">
        <v>933</v>
      </c>
      <c r="E335" s="77"/>
      <c r="F335" s="77">
        <v>1100000</v>
      </c>
    </row>
    <row r="336" spans="1:6" s="22" customFormat="1" ht="30">
      <c r="A336" s="52"/>
      <c r="B336" s="268" t="s">
        <v>1306</v>
      </c>
      <c r="C336" s="35"/>
      <c r="D336" s="52" t="s">
        <v>433</v>
      </c>
      <c r="E336" s="77"/>
      <c r="F336" s="77">
        <v>1235000</v>
      </c>
    </row>
    <row r="337" spans="1:6" s="22" customFormat="1" ht="30">
      <c r="A337" s="52"/>
      <c r="B337" s="268" t="s">
        <v>55</v>
      </c>
      <c r="C337" s="35"/>
      <c r="D337" s="52" t="s">
        <v>433</v>
      </c>
      <c r="E337" s="77"/>
      <c r="F337" s="77">
        <v>1250000</v>
      </c>
    </row>
    <row r="338" spans="1:6" s="22" customFormat="1" ht="30">
      <c r="A338" s="52"/>
      <c r="B338" s="268" t="s">
        <v>1320</v>
      </c>
      <c r="C338" s="35"/>
      <c r="D338" s="52" t="s">
        <v>433</v>
      </c>
      <c r="E338" s="77"/>
      <c r="F338" s="77">
        <v>1420000</v>
      </c>
    </row>
    <row r="339" spans="1:6" s="22" customFormat="1" ht="30">
      <c r="A339" s="52"/>
      <c r="B339" s="268" t="s">
        <v>1307</v>
      </c>
      <c r="C339" s="35"/>
      <c r="D339" s="52" t="s">
        <v>433</v>
      </c>
      <c r="E339" s="77"/>
      <c r="F339" s="77">
        <v>1300000</v>
      </c>
    </row>
    <row r="340" spans="1:6" s="22" customFormat="1" ht="30">
      <c r="A340" s="52"/>
      <c r="B340" s="268" t="s">
        <v>1308</v>
      </c>
      <c r="C340" s="35"/>
      <c r="D340" s="52" t="s">
        <v>433</v>
      </c>
      <c r="E340" s="77"/>
      <c r="F340" s="77">
        <v>1650000</v>
      </c>
    </row>
    <row r="341" spans="1:6" s="22" customFormat="1" ht="30">
      <c r="A341" s="52"/>
      <c r="B341" s="268" t="s">
        <v>1309</v>
      </c>
      <c r="C341" s="35"/>
      <c r="D341" s="52" t="s">
        <v>433</v>
      </c>
      <c r="E341" s="77"/>
      <c r="F341" s="77">
        <v>1750000</v>
      </c>
    </row>
    <row r="342" spans="1:6" s="22" customFormat="1" ht="30">
      <c r="A342" s="52"/>
      <c r="B342" s="268" t="s">
        <v>1310</v>
      </c>
      <c r="C342" s="35"/>
      <c r="D342" s="52" t="s">
        <v>433</v>
      </c>
      <c r="E342" s="77"/>
      <c r="F342" s="77">
        <v>2150000</v>
      </c>
    </row>
    <row r="343" spans="1:8" s="22" customFormat="1" ht="32.25" customHeight="1">
      <c r="A343" s="52"/>
      <c r="B343" s="268" t="s">
        <v>1357</v>
      </c>
      <c r="C343" s="35"/>
      <c r="D343" s="52" t="s">
        <v>433</v>
      </c>
      <c r="E343" s="77"/>
      <c r="F343" s="77">
        <v>1700000</v>
      </c>
      <c r="G343" s="75"/>
      <c r="H343" s="75"/>
    </row>
    <row r="344" spans="1:8" s="22" customFormat="1" ht="30">
      <c r="A344" s="52"/>
      <c r="B344" s="268" t="s">
        <v>1311</v>
      </c>
      <c r="C344" s="35"/>
      <c r="D344" s="52" t="s">
        <v>433</v>
      </c>
      <c r="E344" s="77"/>
      <c r="F344" s="77">
        <v>2050000</v>
      </c>
      <c r="G344" s="75"/>
      <c r="H344" s="75"/>
    </row>
    <row r="345" spans="1:8" s="22" customFormat="1" ht="30">
      <c r="A345" s="52"/>
      <c r="B345" s="268" t="s">
        <v>73</v>
      </c>
      <c r="C345" s="35"/>
      <c r="D345" s="52" t="s">
        <v>433</v>
      </c>
      <c r="E345" s="77"/>
      <c r="F345" s="77">
        <v>1200000</v>
      </c>
      <c r="G345" s="75"/>
      <c r="H345" s="75"/>
    </row>
    <row r="346" spans="1:8" s="22" customFormat="1" ht="30">
      <c r="A346" s="52"/>
      <c r="B346" s="268" t="s">
        <v>1312</v>
      </c>
      <c r="C346" s="35"/>
      <c r="D346" s="52" t="s">
        <v>433</v>
      </c>
      <c r="E346" s="77"/>
      <c r="F346" s="77">
        <v>1350000</v>
      </c>
      <c r="G346" s="75"/>
      <c r="H346" s="75"/>
    </row>
    <row r="347" spans="1:6" s="22" customFormat="1" ht="30">
      <c r="A347" s="52"/>
      <c r="B347" s="268" t="s">
        <v>72</v>
      </c>
      <c r="C347" s="35"/>
      <c r="D347" s="52" t="s">
        <v>433</v>
      </c>
      <c r="E347" s="77"/>
      <c r="F347" s="77">
        <v>1350000</v>
      </c>
    </row>
    <row r="348" spans="1:6" s="22" customFormat="1" ht="31.5" customHeight="1">
      <c r="A348" s="52"/>
      <c r="B348" s="268" t="s">
        <v>1356</v>
      </c>
      <c r="C348" s="35"/>
      <c r="D348" s="52" t="s">
        <v>433</v>
      </c>
      <c r="E348" s="77"/>
      <c r="F348" s="77">
        <v>1540000</v>
      </c>
    </row>
    <row r="349" spans="1:6" s="22" customFormat="1" ht="33.75" customHeight="1">
      <c r="A349" s="52"/>
      <c r="B349" s="265" t="s">
        <v>74</v>
      </c>
      <c r="C349" s="35"/>
      <c r="D349" s="52" t="s">
        <v>433</v>
      </c>
      <c r="E349" s="77"/>
      <c r="F349" s="77">
        <v>1420000</v>
      </c>
    </row>
    <row r="350" spans="1:6" s="22" customFormat="1" ht="32.25" customHeight="1">
      <c r="A350" s="52"/>
      <c r="B350" s="265" t="s">
        <v>75</v>
      </c>
      <c r="C350" s="35"/>
      <c r="D350" s="52" t="s">
        <v>433</v>
      </c>
      <c r="E350" s="77"/>
      <c r="F350" s="77">
        <v>1740000</v>
      </c>
    </row>
    <row r="351" spans="1:6" s="22" customFormat="1" ht="33" customHeight="1">
      <c r="A351" s="52"/>
      <c r="B351" s="265" t="s">
        <v>76</v>
      </c>
      <c r="C351" s="35"/>
      <c r="D351" s="52" t="s">
        <v>433</v>
      </c>
      <c r="E351" s="77"/>
      <c r="F351" s="77">
        <v>1980000</v>
      </c>
    </row>
    <row r="352" spans="1:8" s="75" customFormat="1" ht="33.75" customHeight="1">
      <c r="A352" s="52"/>
      <c r="B352" s="268" t="s">
        <v>77</v>
      </c>
      <c r="C352" s="35"/>
      <c r="D352" s="52" t="s">
        <v>433</v>
      </c>
      <c r="E352" s="77"/>
      <c r="F352" s="77">
        <v>2350000</v>
      </c>
      <c r="G352" s="22"/>
      <c r="H352" s="22"/>
    </row>
    <row r="353" spans="1:8" s="75" customFormat="1" ht="34.5" customHeight="1">
      <c r="A353" s="52"/>
      <c r="B353" s="268" t="s">
        <v>1355</v>
      </c>
      <c r="C353" s="35"/>
      <c r="D353" s="52" t="s">
        <v>433</v>
      </c>
      <c r="E353" s="77"/>
      <c r="F353" s="77">
        <v>1900000</v>
      </c>
      <c r="G353" s="22"/>
      <c r="H353" s="22"/>
    </row>
    <row r="354" spans="1:8" s="75" customFormat="1" ht="30">
      <c r="A354" s="52"/>
      <c r="B354" s="268" t="s">
        <v>1319</v>
      </c>
      <c r="C354" s="35"/>
      <c r="D354" s="52" t="s">
        <v>433</v>
      </c>
      <c r="E354" s="77"/>
      <c r="F354" s="77">
        <v>2260000</v>
      </c>
      <c r="G354" s="22"/>
      <c r="H354" s="22"/>
    </row>
    <row r="355" spans="1:8" s="75" customFormat="1" ht="18" customHeight="1">
      <c r="A355" s="400">
        <v>17</v>
      </c>
      <c r="B355" s="553" t="s">
        <v>848</v>
      </c>
      <c r="C355" s="554"/>
      <c r="D355" s="554"/>
      <c r="E355" s="554"/>
      <c r="F355" s="555"/>
      <c r="G355" s="22"/>
      <c r="H355" s="22"/>
    </row>
    <row r="356" spans="1:6" s="22" customFormat="1" ht="21" customHeight="1">
      <c r="A356" s="400"/>
      <c r="B356" s="401" t="s">
        <v>289</v>
      </c>
      <c r="C356" s="402" t="s">
        <v>290</v>
      </c>
      <c r="D356" s="400"/>
      <c r="E356" s="403"/>
      <c r="F356" s="403"/>
    </row>
    <row r="357" spans="1:6" s="92" customFormat="1" ht="18" customHeight="1">
      <c r="A357" s="52"/>
      <c r="B357" s="265" t="s">
        <v>827</v>
      </c>
      <c r="C357" s="52"/>
      <c r="D357" s="52" t="s">
        <v>933</v>
      </c>
      <c r="E357" s="77">
        <v>1472378</v>
      </c>
      <c r="F357" s="77"/>
    </row>
    <row r="358" spans="1:6" s="22" customFormat="1" ht="18.75" customHeight="1">
      <c r="A358" s="52"/>
      <c r="B358" s="268" t="s">
        <v>828</v>
      </c>
      <c r="C358" s="35"/>
      <c r="D358" s="52" t="s">
        <v>433</v>
      </c>
      <c r="E358" s="77">
        <v>2514612</v>
      </c>
      <c r="F358" s="37"/>
    </row>
    <row r="359" spans="1:6" s="22" customFormat="1" ht="15" customHeight="1">
      <c r="A359" s="52"/>
      <c r="B359" s="268" t="s">
        <v>829</v>
      </c>
      <c r="C359" s="35"/>
      <c r="D359" s="52" t="s">
        <v>433</v>
      </c>
      <c r="E359" s="77">
        <v>2794336</v>
      </c>
      <c r="F359" s="37"/>
    </row>
    <row r="360" spans="1:6" s="22" customFormat="1" ht="45.75" customHeight="1">
      <c r="A360" s="52"/>
      <c r="B360" s="268" t="s">
        <v>830</v>
      </c>
      <c r="C360" s="35"/>
      <c r="D360" s="52" t="s">
        <v>433</v>
      </c>
      <c r="E360" s="77">
        <v>4596004</v>
      </c>
      <c r="F360" s="37"/>
    </row>
    <row r="361" spans="1:8" s="22" customFormat="1" ht="34.5" customHeight="1">
      <c r="A361" s="52"/>
      <c r="B361" s="268" t="s">
        <v>831</v>
      </c>
      <c r="C361" s="35"/>
      <c r="D361" s="52" t="s">
        <v>433</v>
      </c>
      <c r="E361" s="77">
        <v>4482158</v>
      </c>
      <c r="F361" s="37"/>
      <c r="G361" s="63"/>
      <c r="H361" s="63"/>
    </row>
    <row r="362" spans="1:6" s="22" customFormat="1" ht="34.5" customHeight="1">
      <c r="A362" s="52"/>
      <c r="B362" s="268" t="s">
        <v>832</v>
      </c>
      <c r="C362" s="35"/>
      <c r="D362" s="52" t="s">
        <v>433</v>
      </c>
      <c r="E362" s="77">
        <v>5514253</v>
      </c>
      <c r="F362" s="37"/>
    </row>
    <row r="363" spans="1:6" s="22" customFormat="1" ht="34.5" customHeight="1">
      <c r="A363" s="52"/>
      <c r="B363" s="268" t="s">
        <v>833</v>
      </c>
      <c r="C363" s="35"/>
      <c r="D363" s="52" t="s">
        <v>433</v>
      </c>
      <c r="E363" s="77">
        <v>5806551</v>
      </c>
      <c r="F363" s="37"/>
    </row>
    <row r="364" spans="1:6" s="22" customFormat="1" ht="45" customHeight="1">
      <c r="A364" s="52"/>
      <c r="B364" s="268" t="s">
        <v>834</v>
      </c>
      <c r="C364" s="35"/>
      <c r="D364" s="52" t="s">
        <v>433</v>
      </c>
      <c r="E364" s="77">
        <v>5871012</v>
      </c>
      <c r="F364" s="37"/>
    </row>
    <row r="365" spans="1:6" s="22" customFormat="1" ht="45" customHeight="1">
      <c r="A365" s="52"/>
      <c r="B365" s="268" t="s">
        <v>835</v>
      </c>
      <c r="C365" s="35"/>
      <c r="D365" s="52" t="s">
        <v>433</v>
      </c>
      <c r="E365" s="77">
        <v>6065749</v>
      </c>
      <c r="F365" s="37"/>
    </row>
    <row r="366" spans="1:6" s="22" customFormat="1" ht="45" customHeight="1">
      <c r="A366" s="52"/>
      <c r="B366" s="268" t="s">
        <v>836</v>
      </c>
      <c r="C366" s="35"/>
      <c r="D366" s="52" t="s">
        <v>433</v>
      </c>
      <c r="E366" s="77">
        <v>6463662</v>
      </c>
      <c r="F366" s="37"/>
    </row>
    <row r="367" spans="1:6" s="22" customFormat="1" ht="33" customHeight="1">
      <c r="A367" s="52"/>
      <c r="B367" s="268" t="s">
        <v>1323</v>
      </c>
      <c r="C367" s="35"/>
      <c r="D367" s="52" t="s">
        <v>433</v>
      </c>
      <c r="E367" s="77">
        <v>3963184</v>
      </c>
      <c r="F367" s="37"/>
    </row>
    <row r="368" spans="1:6" s="22" customFormat="1" ht="32.25" customHeight="1">
      <c r="A368" s="52"/>
      <c r="B368" s="268" t="s">
        <v>837</v>
      </c>
      <c r="C368" s="35"/>
      <c r="D368" s="52" t="s">
        <v>433</v>
      </c>
      <c r="E368" s="77">
        <v>6405914</v>
      </c>
      <c r="F368" s="37"/>
    </row>
    <row r="369" spans="1:6" s="22" customFormat="1" ht="19.5" customHeight="1">
      <c r="A369" s="52"/>
      <c r="B369" s="404" t="s">
        <v>849</v>
      </c>
      <c r="C369" s="35" t="s">
        <v>290</v>
      </c>
      <c r="D369" s="52"/>
      <c r="E369" s="77"/>
      <c r="F369" s="37"/>
    </row>
    <row r="370" spans="1:8" s="22" customFormat="1" ht="18" customHeight="1">
      <c r="A370" s="52"/>
      <c r="B370" s="268" t="s">
        <v>291</v>
      </c>
      <c r="C370" s="35"/>
      <c r="D370" s="52" t="s">
        <v>933</v>
      </c>
      <c r="E370" s="77">
        <v>2158900</v>
      </c>
      <c r="F370" s="37"/>
      <c r="G370" s="63"/>
      <c r="H370" s="63"/>
    </row>
    <row r="371" spans="1:8" s="22" customFormat="1" ht="34.5" customHeight="1">
      <c r="A371" s="52"/>
      <c r="B371" s="268" t="s">
        <v>838</v>
      </c>
      <c r="C371" s="35"/>
      <c r="D371" s="52" t="s">
        <v>433</v>
      </c>
      <c r="E371" s="77">
        <v>2560111</v>
      </c>
      <c r="F371" s="37"/>
      <c r="G371" s="63"/>
      <c r="H371" s="63"/>
    </row>
    <row r="372" spans="1:8" s="22" customFormat="1" ht="49.5" customHeight="1">
      <c r="A372" s="52"/>
      <c r="B372" s="268" t="s">
        <v>839</v>
      </c>
      <c r="C372" s="35"/>
      <c r="D372" s="52" t="s">
        <v>433</v>
      </c>
      <c r="E372" s="77">
        <v>3386048</v>
      </c>
      <c r="F372" s="37"/>
      <c r="G372" s="63"/>
      <c r="H372" s="63"/>
    </row>
    <row r="373" spans="1:8" s="22" customFormat="1" ht="34.5" customHeight="1">
      <c r="A373" s="52"/>
      <c r="B373" s="268" t="s">
        <v>840</v>
      </c>
      <c r="C373" s="35"/>
      <c r="D373" s="52" t="s">
        <v>433</v>
      </c>
      <c r="E373" s="77">
        <v>3249372</v>
      </c>
      <c r="F373" s="37"/>
      <c r="G373" s="63"/>
      <c r="H373" s="63"/>
    </row>
    <row r="374" spans="1:8" s="22" customFormat="1" ht="34.5" customHeight="1">
      <c r="A374" s="52"/>
      <c r="B374" s="268" t="s">
        <v>841</v>
      </c>
      <c r="C374" s="35"/>
      <c r="D374" s="52" t="s">
        <v>433</v>
      </c>
      <c r="E374" s="77">
        <v>4056204</v>
      </c>
      <c r="F374" s="37"/>
      <c r="G374" s="63"/>
      <c r="H374" s="63"/>
    </row>
    <row r="375" spans="1:8" s="22" customFormat="1" ht="34.5" customHeight="1">
      <c r="A375" s="52"/>
      <c r="B375" s="268" t="s">
        <v>842</v>
      </c>
      <c r="C375" s="35"/>
      <c r="D375" s="52" t="s">
        <v>433</v>
      </c>
      <c r="E375" s="77">
        <v>4285467</v>
      </c>
      <c r="F375" s="37"/>
      <c r="G375" s="63"/>
      <c r="H375" s="63"/>
    </row>
    <row r="376" spans="1:10" s="63" customFormat="1" ht="34.5" customHeight="1">
      <c r="A376" s="52"/>
      <c r="B376" s="268" t="s">
        <v>843</v>
      </c>
      <c r="C376" s="35"/>
      <c r="D376" s="52" t="s">
        <v>433</v>
      </c>
      <c r="E376" s="77">
        <v>3982448</v>
      </c>
      <c r="F376" s="37"/>
      <c r="I376" s="22"/>
      <c r="J376" s="22"/>
    </row>
    <row r="377" spans="1:8" s="22" customFormat="1" ht="34.5" customHeight="1">
      <c r="A377" s="52"/>
      <c r="B377" s="268" t="s">
        <v>844</v>
      </c>
      <c r="C377" s="35"/>
      <c r="D377" s="52" t="s">
        <v>433</v>
      </c>
      <c r="E377" s="77">
        <v>4200044</v>
      </c>
      <c r="F377" s="37"/>
      <c r="G377" s="63"/>
      <c r="H377" s="63"/>
    </row>
    <row r="378" spans="1:8" s="22" customFormat="1" ht="34.5" customHeight="1">
      <c r="A378" s="52"/>
      <c r="B378" s="268" t="s">
        <v>845</v>
      </c>
      <c r="C378" s="35"/>
      <c r="D378" s="52" t="s">
        <v>433</v>
      </c>
      <c r="E378" s="77">
        <v>4417375</v>
      </c>
      <c r="F378" s="37"/>
      <c r="G378" s="63"/>
      <c r="H378" s="63"/>
    </row>
    <row r="379" spans="1:10" s="22" customFormat="1" ht="34.5" customHeight="1">
      <c r="A379" s="52"/>
      <c r="B379" s="268" t="s">
        <v>846</v>
      </c>
      <c r="C379" s="35"/>
      <c r="D379" s="52" t="s">
        <v>433</v>
      </c>
      <c r="E379" s="77">
        <v>2627715</v>
      </c>
      <c r="F379" s="37"/>
      <c r="G379" s="63"/>
      <c r="H379" s="63"/>
      <c r="I379" s="63"/>
      <c r="J379" s="63"/>
    </row>
    <row r="380" spans="1:10" s="22" customFormat="1" ht="34.5" customHeight="1">
      <c r="A380" s="52"/>
      <c r="B380" s="268" t="s">
        <v>847</v>
      </c>
      <c r="C380" s="35"/>
      <c r="D380" s="52" t="s">
        <v>433</v>
      </c>
      <c r="E380" s="77">
        <v>4300122</v>
      </c>
      <c r="F380" s="37"/>
      <c r="G380" s="63"/>
      <c r="H380" s="63"/>
      <c r="I380" s="63"/>
      <c r="J380" s="63"/>
    </row>
    <row r="381" spans="1:10" s="22" customFormat="1" ht="30" customHeight="1">
      <c r="A381" s="52">
        <v>18</v>
      </c>
      <c r="B381" s="302" t="s">
        <v>903</v>
      </c>
      <c r="C381" s="90" t="s">
        <v>290</v>
      </c>
      <c r="D381" s="52"/>
      <c r="E381" s="37"/>
      <c r="F381" s="37"/>
      <c r="G381" s="63"/>
      <c r="H381" s="63"/>
      <c r="I381" s="63"/>
      <c r="J381" s="63"/>
    </row>
    <row r="382" spans="1:10" s="22" customFormat="1" ht="16.5" customHeight="1">
      <c r="A382" s="52"/>
      <c r="B382" s="276" t="s">
        <v>902</v>
      </c>
      <c r="C382" s="35"/>
      <c r="D382" s="52" t="s">
        <v>933</v>
      </c>
      <c r="E382" s="77">
        <v>2400000</v>
      </c>
      <c r="F382" s="37"/>
      <c r="G382" s="63"/>
      <c r="H382" s="63"/>
      <c r="I382" s="63"/>
      <c r="J382" s="63"/>
    </row>
    <row r="383" spans="1:10" s="22" customFormat="1" ht="16.5" customHeight="1">
      <c r="A383" s="52"/>
      <c r="B383" s="276" t="s">
        <v>904</v>
      </c>
      <c r="C383" s="35"/>
      <c r="D383" s="52" t="s">
        <v>433</v>
      </c>
      <c r="E383" s="77">
        <v>2800000</v>
      </c>
      <c r="F383" s="37"/>
      <c r="G383" s="63"/>
      <c r="H383" s="63"/>
      <c r="I383" s="63"/>
      <c r="J383" s="63"/>
    </row>
    <row r="384" spans="1:10" s="22" customFormat="1" ht="16.5" customHeight="1">
      <c r="A384" s="52"/>
      <c r="B384" s="276" t="s">
        <v>905</v>
      </c>
      <c r="C384" s="35"/>
      <c r="D384" s="52" t="s">
        <v>433</v>
      </c>
      <c r="E384" s="77">
        <v>2200000</v>
      </c>
      <c r="F384" s="37"/>
      <c r="G384" s="63"/>
      <c r="H384" s="63"/>
      <c r="I384" s="63"/>
      <c r="J384" s="63"/>
    </row>
    <row r="385" spans="1:10" s="22" customFormat="1" ht="16.5" customHeight="1">
      <c r="A385" s="52"/>
      <c r="B385" s="276" t="s">
        <v>906</v>
      </c>
      <c r="C385" s="35"/>
      <c r="D385" s="52" t="s">
        <v>433</v>
      </c>
      <c r="E385" s="77">
        <v>2550000</v>
      </c>
      <c r="F385" s="37"/>
      <c r="G385" s="63"/>
      <c r="H385" s="63"/>
      <c r="I385" s="63"/>
      <c r="J385" s="63"/>
    </row>
    <row r="386" spans="1:10" s="22" customFormat="1" ht="16.5" customHeight="1">
      <c r="A386" s="52"/>
      <c r="B386" s="276" t="s">
        <v>907</v>
      </c>
      <c r="C386" s="35"/>
      <c r="D386" s="52" t="s">
        <v>433</v>
      </c>
      <c r="E386" s="77">
        <v>3400000</v>
      </c>
      <c r="F386" s="37"/>
      <c r="G386" s="63"/>
      <c r="H386" s="63"/>
      <c r="I386" s="63"/>
      <c r="J386" s="63"/>
    </row>
    <row r="387" spans="1:10" s="22" customFormat="1" ht="16.5" customHeight="1">
      <c r="A387" s="52"/>
      <c r="B387" s="276" t="s">
        <v>908</v>
      </c>
      <c r="C387" s="35"/>
      <c r="D387" s="52" t="s">
        <v>433</v>
      </c>
      <c r="E387" s="77">
        <v>4050000</v>
      </c>
      <c r="F387" s="37"/>
      <c r="G387" s="63"/>
      <c r="H387" s="63"/>
      <c r="I387" s="63"/>
      <c r="J387" s="63"/>
    </row>
    <row r="388" spans="1:10" s="22" customFormat="1" ht="16.5" customHeight="1">
      <c r="A388" s="52"/>
      <c r="B388" s="276" t="s">
        <v>909</v>
      </c>
      <c r="C388" s="35"/>
      <c r="D388" s="52" t="s">
        <v>433</v>
      </c>
      <c r="E388" s="77">
        <v>3200000</v>
      </c>
      <c r="F388" s="37"/>
      <c r="G388" s="63"/>
      <c r="H388" s="63"/>
      <c r="I388" s="63"/>
      <c r="J388" s="63"/>
    </row>
    <row r="389" spans="1:10" s="22" customFormat="1" ht="16.5" customHeight="1">
      <c r="A389" s="52"/>
      <c r="B389" s="276" t="s">
        <v>910</v>
      </c>
      <c r="C389" s="35"/>
      <c r="D389" s="52" t="s">
        <v>433</v>
      </c>
      <c r="E389" s="77">
        <v>3500000</v>
      </c>
      <c r="F389" s="37"/>
      <c r="G389" s="63"/>
      <c r="H389" s="63"/>
      <c r="I389" s="63"/>
      <c r="J389" s="63"/>
    </row>
    <row r="390" spans="1:10" s="22" customFormat="1" ht="18">
      <c r="A390" s="76" t="s">
        <v>212</v>
      </c>
      <c r="B390" s="287" t="s">
        <v>401</v>
      </c>
      <c r="C390" s="81"/>
      <c r="D390" s="52"/>
      <c r="E390" s="37"/>
      <c r="F390" s="37"/>
      <c r="G390" s="63"/>
      <c r="H390" s="63"/>
      <c r="I390" s="63"/>
      <c r="J390" s="63"/>
    </row>
    <row r="391" spans="1:10" s="186" customFormat="1" ht="18" customHeight="1">
      <c r="A391" s="441"/>
      <c r="B391" s="556" t="s">
        <v>570</v>
      </c>
      <c r="C391" s="557"/>
      <c r="D391" s="557"/>
      <c r="E391" s="557"/>
      <c r="F391" s="558"/>
      <c r="G391" s="191"/>
      <c r="H391" s="191"/>
      <c r="I391" s="191"/>
      <c r="J391" s="191"/>
    </row>
    <row r="392" spans="1:10" s="186" customFormat="1" ht="16.5">
      <c r="A392" s="183">
        <v>1</v>
      </c>
      <c r="B392" s="270" t="s">
        <v>417</v>
      </c>
      <c r="C392" s="187"/>
      <c r="D392" s="183" t="s">
        <v>214</v>
      </c>
      <c r="E392" s="185"/>
      <c r="F392" s="179">
        <v>18040</v>
      </c>
      <c r="G392" s="191"/>
      <c r="H392" s="191"/>
      <c r="I392" s="191"/>
      <c r="J392" s="191"/>
    </row>
    <row r="393" spans="1:10" s="186" customFormat="1" ht="16.5">
      <c r="A393" s="183"/>
      <c r="B393" s="295" t="s">
        <v>416</v>
      </c>
      <c r="C393" s="187"/>
      <c r="D393" s="183"/>
      <c r="E393" s="185"/>
      <c r="F393" s="179"/>
      <c r="G393" s="191"/>
      <c r="H393" s="191"/>
      <c r="I393" s="191"/>
      <c r="J393" s="191"/>
    </row>
    <row r="394" spans="1:10" s="186" customFormat="1" ht="16.5">
      <c r="A394" s="183">
        <v>1</v>
      </c>
      <c r="B394" s="440" t="s">
        <v>694</v>
      </c>
      <c r="C394" s="187" t="s">
        <v>677</v>
      </c>
      <c r="D394" s="183" t="s">
        <v>214</v>
      </c>
      <c r="E394" s="185"/>
      <c r="F394" s="179">
        <v>15500</v>
      </c>
      <c r="G394" s="191"/>
      <c r="H394" s="191"/>
      <c r="I394" s="191"/>
      <c r="J394" s="191"/>
    </row>
    <row r="395" spans="1:10" s="22" customFormat="1" ht="17.25">
      <c r="A395" s="76" t="s">
        <v>213</v>
      </c>
      <c r="B395" s="266" t="s">
        <v>130</v>
      </c>
      <c r="C395" s="34"/>
      <c r="D395" s="52"/>
      <c r="E395" s="37"/>
      <c r="F395" s="37"/>
      <c r="G395" s="63"/>
      <c r="H395" s="63"/>
      <c r="I395" s="63"/>
      <c r="J395" s="63"/>
    </row>
    <row r="396" spans="1:10" s="22" customFormat="1" ht="18">
      <c r="A396" s="52">
        <v>1</v>
      </c>
      <c r="B396" s="264" t="s">
        <v>567</v>
      </c>
      <c r="C396" s="35"/>
      <c r="D396" s="52" t="s">
        <v>933</v>
      </c>
      <c r="E396" s="37"/>
      <c r="F396" s="37">
        <v>95000</v>
      </c>
      <c r="G396" s="63"/>
      <c r="H396" s="63"/>
      <c r="I396" s="63"/>
      <c r="J396" s="63"/>
    </row>
    <row r="397" spans="1:10" s="22" customFormat="1" ht="16.5">
      <c r="A397" s="52">
        <v>2</v>
      </c>
      <c r="B397" s="264" t="s">
        <v>578</v>
      </c>
      <c r="C397" s="35"/>
      <c r="D397" s="52" t="s">
        <v>433</v>
      </c>
      <c r="E397" s="37"/>
      <c r="F397" s="37">
        <v>140000</v>
      </c>
      <c r="G397" s="63"/>
      <c r="H397" s="63"/>
      <c r="I397" s="63"/>
      <c r="J397" s="63"/>
    </row>
    <row r="398" spans="1:10" s="22" customFormat="1" ht="16.5">
      <c r="A398" s="52">
        <v>3</v>
      </c>
      <c r="B398" s="264" t="s">
        <v>200</v>
      </c>
      <c r="C398" s="35"/>
      <c r="D398" s="52" t="s">
        <v>433</v>
      </c>
      <c r="E398" s="37"/>
      <c r="F398" s="37">
        <v>185000</v>
      </c>
      <c r="G398" s="63"/>
      <c r="H398" s="63"/>
      <c r="I398" s="63"/>
      <c r="J398" s="63"/>
    </row>
    <row r="399" spans="1:10" s="22" customFormat="1" ht="17.25">
      <c r="A399" s="76" t="s">
        <v>522</v>
      </c>
      <c r="B399" s="266" t="s">
        <v>131</v>
      </c>
      <c r="C399" s="34"/>
      <c r="D399" s="52"/>
      <c r="E399" s="37"/>
      <c r="F399" s="37"/>
      <c r="G399" s="63"/>
      <c r="H399" s="63"/>
      <c r="I399" s="63"/>
      <c r="J399" s="63"/>
    </row>
    <row r="400" spans="1:10" s="22" customFormat="1" ht="18" customHeight="1">
      <c r="A400" s="52">
        <v>1</v>
      </c>
      <c r="B400" s="264" t="s">
        <v>381</v>
      </c>
      <c r="C400" s="35"/>
      <c r="D400" s="52" t="s">
        <v>214</v>
      </c>
      <c r="E400" s="37"/>
      <c r="F400" s="37">
        <v>29600</v>
      </c>
      <c r="G400" s="63"/>
      <c r="H400" s="63"/>
      <c r="I400" s="63"/>
      <c r="J400" s="63"/>
    </row>
    <row r="401" spans="1:10" s="22" customFormat="1" ht="18" customHeight="1">
      <c r="A401" s="52">
        <v>2</v>
      </c>
      <c r="B401" s="264" t="s">
        <v>608</v>
      </c>
      <c r="C401" s="35"/>
      <c r="D401" s="52" t="s">
        <v>214</v>
      </c>
      <c r="E401" s="37"/>
      <c r="F401" s="37">
        <v>29000</v>
      </c>
      <c r="G401" s="63"/>
      <c r="H401" s="63"/>
      <c r="I401" s="63"/>
      <c r="J401" s="63"/>
    </row>
    <row r="402" spans="1:10" s="22" customFormat="1" ht="18" customHeight="1">
      <c r="A402" s="52">
        <v>3</v>
      </c>
      <c r="B402" s="264" t="s">
        <v>278</v>
      </c>
      <c r="C402" s="35"/>
      <c r="D402" s="52" t="s">
        <v>214</v>
      </c>
      <c r="E402" s="37"/>
      <c r="F402" s="37">
        <v>42000</v>
      </c>
      <c r="G402" s="63"/>
      <c r="H402" s="63"/>
      <c r="I402" s="63"/>
      <c r="J402" s="63"/>
    </row>
    <row r="403" spans="1:10" s="22" customFormat="1" ht="18" customHeight="1">
      <c r="A403" s="52">
        <v>4</v>
      </c>
      <c r="B403" s="266" t="s">
        <v>699</v>
      </c>
      <c r="C403" s="34"/>
      <c r="D403" s="52"/>
      <c r="E403" s="37"/>
      <c r="F403" s="37"/>
      <c r="G403" s="63"/>
      <c r="H403" s="63"/>
      <c r="I403" s="63"/>
      <c r="J403" s="63"/>
    </row>
    <row r="404" spans="1:10" s="22" customFormat="1" ht="18" customHeight="1">
      <c r="A404" s="52"/>
      <c r="B404" s="266" t="s">
        <v>365</v>
      </c>
      <c r="C404" s="34"/>
      <c r="D404" s="52"/>
      <c r="E404" s="37"/>
      <c r="F404" s="37"/>
      <c r="G404" s="63"/>
      <c r="H404" s="63"/>
      <c r="I404" s="63"/>
      <c r="J404" s="63"/>
    </row>
    <row r="405" spans="1:10" s="22" customFormat="1" ht="18" customHeight="1">
      <c r="A405" s="52"/>
      <c r="B405" s="271" t="s">
        <v>1202</v>
      </c>
      <c r="C405" s="34"/>
      <c r="D405" s="52" t="s">
        <v>214</v>
      </c>
      <c r="E405" s="37"/>
      <c r="F405" s="37">
        <f>230000/40</f>
        <v>5750</v>
      </c>
      <c r="G405" s="63"/>
      <c r="H405" s="63"/>
      <c r="I405" s="63"/>
      <c r="J405" s="63"/>
    </row>
    <row r="406" spans="1:10" s="22" customFormat="1" ht="18" customHeight="1">
      <c r="A406" s="52"/>
      <c r="B406" s="271" t="s">
        <v>1203</v>
      </c>
      <c r="C406" s="34"/>
      <c r="D406" s="52" t="s">
        <v>433</v>
      </c>
      <c r="E406" s="37"/>
      <c r="F406" s="37">
        <f>330000/25</f>
        <v>13200</v>
      </c>
      <c r="G406" s="63"/>
      <c r="H406" s="63"/>
      <c r="I406" s="63"/>
      <c r="J406" s="63"/>
    </row>
    <row r="407" spans="1:10" s="22" customFormat="1" ht="18" customHeight="1">
      <c r="A407" s="52"/>
      <c r="B407" s="267" t="s">
        <v>1204</v>
      </c>
      <c r="C407" s="34"/>
      <c r="D407" s="52" t="s">
        <v>433</v>
      </c>
      <c r="E407" s="37"/>
      <c r="F407" s="37">
        <f>1494000/25</f>
        <v>59760</v>
      </c>
      <c r="G407" s="63"/>
      <c r="H407" s="63"/>
      <c r="I407" s="63"/>
      <c r="J407" s="63"/>
    </row>
    <row r="408" spans="1:10" s="22" customFormat="1" ht="18" customHeight="1">
      <c r="A408" s="52"/>
      <c r="B408" s="271" t="s">
        <v>1205</v>
      </c>
      <c r="C408" s="34"/>
      <c r="D408" s="52" t="s">
        <v>214</v>
      </c>
      <c r="E408" s="37"/>
      <c r="F408" s="37">
        <f>798000/25</f>
        <v>31920</v>
      </c>
      <c r="G408" s="63"/>
      <c r="H408" s="63"/>
      <c r="I408" s="63"/>
      <c r="J408" s="63"/>
    </row>
    <row r="409" spans="1:10" s="22" customFormat="1" ht="18" customHeight="1">
      <c r="A409" s="52"/>
      <c r="B409" s="271" t="s">
        <v>1206</v>
      </c>
      <c r="C409" s="34"/>
      <c r="D409" s="52" t="s">
        <v>433</v>
      </c>
      <c r="E409" s="37"/>
      <c r="F409" s="37">
        <f>1024000/25</f>
        <v>40960</v>
      </c>
      <c r="G409" s="63"/>
      <c r="H409" s="63"/>
      <c r="I409" s="63"/>
      <c r="J409" s="63"/>
    </row>
    <row r="410" spans="1:10" s="22" customFormat="1" ht="18" customHeight="1">
      <c r="A410" s="52"/>
      <c r="B410" s="271" t="s">
        <v>1207</v>
      </c>
      <c r="C410" s="34"/>
      <c r="D410" s="52" t="s">
        <v>433</v>
      </c>
      <c r="E410" s="37"/>
      <c r="F410" s="37">
        <f>1600000/20</f>
        <v>80000</v>
      </c>
      <c r="G410" s="63"/>
      <c r="H410" s="63"/>
      <c r="I410" s="63"/>
      <c r="J410" s="63"/>
    </row>
    <row r="411" spans="1:10" s="22" customFormat="1" ht="18" customHeight="1">
      <c r="A411" s="52"/>
      <c r="B411" s="284" t="s">
        <v>21</v>
      </c>
      <c r="C411" s="35"/>
      <c r="D411" s="52"/>
      <c r="E411" s="37"/>
      <c r="F411" s="37"/>
      <c r="G411" s="63"/>
      <c r="H411" s="63"/>
      <c r="I411" s="63"/>
      <c r="J411" s="63"/>
    </row>
    <row r="412" spans="1:10" s="22" customFormat="1" ht="15.75" customHeight="1">
      <c r="A412" s="52"/>
      <c r="B412" s="288" t="s">
        <v>1208</v>
      </c>
      <c r="C412" s="35"/>
      <c r="D412" s="52" t="s">
        <v>214</v>
      </c>
      <c r="E412" s="37"/>
      <c r="F412" s="37">
        <f>285000/40</f>
        <v>7125</v>
      </c>
      <c r="G412" s="63"/>
      <c r="H412" s="63"/>
      <c r="I412" s="63"/>
      <c r="J412" s="63"/>
    </row>
    <row r="413" spans="1:10" s="22" customFormat="1" ht="18.75" customHeight="1">
      <c r="A413" s="52"/>
      <c r="B413" s="280" t="s">
        <v>491</v>
      </c>
      <c r="C413" s="35" t="s">
        <v>286</v>
      </c>
      <c r="D413" s="52" t="s">
        <v>433</v>
      </c>
      <c r="E413" s="37"/>
      <c r="F413" s="37">
        <f>380000/25</f>
        <v>15200</v>
      </c>
      <c r="G413" s="63"/>
      <c r="H413" s="63"/>
      <c r="I413" s="63"/>
      <c r="J413" s="63"/>
    </row>
    <row r="414" spans="1:10" s="22" customFormat="1" ht="15" customHeight="1">
      <c r="A414" s="52"/>
      <c r="B414" s="267" t="s">
        <v>1210</v>
      </c>
      <c r="C414" s="60"/>
      <c r="D414" s="52" t="s">
        <v>433</v>
      </c>
      <c r="E414" s="37"/>
      <c r="F414" s="37">
        <f>1050000/25</f>
        <v>42000</v>
      </c>
      <c r="G414" s="63"/>
      <c r="H414" s="63"/>
      <c r="I414" s="63"/>
      <c r="J414" s="63"/>
    </row>
    <row r="415" spans="1:10" s="22" customFormat="1" ht="19.5" customHeight="1">
      <c r="A415" s="52"/>
      <c r="B415" s="276" t="s">
        <v>1209</v>
      </c>
      <c r="C415" s="60"/>
      <c r="D415" s="52" t="s">
        <v>433</v>
      </c>
      <c r="E415" s="37"/>
      <c r="F415" s="37">
        <f>1264000/25</f>
        <v>50560</v>
      </c>
      <c r="G415" s="63"/>
      <c r="H415" s="63"/>
      <c r="I415" s="63"/>
      <c r="J415" s="63"/>
    </row>
    <row r="416" spans="1:10" s="22" customFormat="1" ht="16.5">
      <c r="A416" s="52"/>
      <c r="B416" s="288" t="s">
        <v>1211</v>
      </c>
      <c r="C416" s="60"/>
      <c r="D416" s="52" t="s">
        <v>433</v>
      </c>
      <c r="E416" s="37"/>
      <c r="F416" s="37">
        <f>1700000/25</f>
        <v>68000</v>
      </c>
      <c r="G416" s="63"/>
      <c r="H416" s="63"/>
      <c r="I416" s="63"/>
      <c r="J416" s="63"/>
    </row>
    <row r="417" spans="1:10" s="22" customFormat="1" ht="16.5">
      <c r="A417" s="52"/>
      <c r="B417" s="288" t="s">
        <v>1212</v>
      </c>
      <c r="C417" s="60"/>
      <c r="D417" s="52" t="s">
        <v>433</v>
      </c>
      <c r="E417" s="37"/>
      <c r="F417" s="37">
        <f>1428000/20</f>
        <v>71400</v>
      </c>
      <c r="G417" s="63"/>
      <c r="H417" s="63"/>
      <c r="I417" s="63"/>
      <c r="J417" s="63"/>
    </row>
    <row r="418" spans="1:10" s="22" customFormat="1" ht="17.25" customHeight="1">
      <c r="A418" s="52"/>
      <c r="B418" s="288" t="s">
        <v>1213</v>
      </c>
      <c r="C418" s="60"/>
      <c r="D418" s="52" t="s">
        <v>433</v>
      </c>
      <c r="E418" s="37"/>
      <c r="F418" s="37">
        <f>2280000/20</f>
        <v>114000</v>
      </c>
      <c r="G418" s="63"/>
      <c r="H418" s="63"/>
      <c r="I418" s="63"/>
      <c r="J418" s="63"/>
    </row>
    <row r="419" spans="1:10" s="22" customFormat="1" ht="16.5" customHeight="1">
      <c r="A419" s="52"/>
      <c r="B419" s="289" t="s">
        <v>490</v>
      </c>
      <c r="C419" s="35"/>
      <c r="D419" s="52"/>
      <c r="E419" s="37"/>
      <c r="F419" s="37"/>
      <c r="G419" s="63"/>
      <c r="H419" s="63"/>
      <c r="I419" s="63"/>
      <c r="J419" s="63"/>
    </row>
    <row r="420" spans="1:10" s="22" customFormat="1" ht="34.5" customHeight="1">
      <c r="A420" s="52"/>
      <c r="B420" s="264" t="s">
        <v>1070</v>
      </c>
      <c r="C420" s="35"/>
      <c r="D420" s="52" t="s">
        <v>433</v>
      </c>
      <c r="E420" s="37"/>
      <c r="F420" s="77">
        <f>1635000/20</f>
        <v>81750</v>
      </c>
      <c r="G420" s="63"/>
      <c r="H420" s="63"/>
      <c r="I420" s="63"/>
      <c r="J420" s="63"/>
    </row>
    <row r="421" spans="1:10" s="22" customFormat="1" ht="17.25" customHeight="1">
      <c r="A421" s="52"/>
      <c r="B421" s="386" t="s">
        <v>1217</v>
      </c>
      <c r="C421" s="65"/>
      <c r="D421" s="52"/>
      <c r="E421" s="37"/>
      <c r="F421" s="37"/>
      <c r="G421" s="63"/>
      <c r="H421" s="63"/>
      <c r="I421" s="63"/>
      <c r="J421" s="63"/>
    </row>
    <row r="422" spans="1:10" s="22" customFormat="1" ht="16.5">
      <c r="A422" s="52"/>
      <c r="B422" s="271" t="s">
        <v>1214</v>
      </c>
      <c r="C422" s="35"/>
      <c r="D422" s="52" t="s">
        <v>433</v>
      </c>
      <c r="E422" s="37"/>
      <c r="F422" s="37">
        <v>135000</v>
      </c>
      <c r="G422" s="63"/>
      <c r="H422" s="63"/>
      <c r="I422" s="63"/>
      <c r="J422" s="63"/>
    </row>
    <row r="423" spans="1:10" s="22" customFormat="1" ht="16.5">
      <c r="A423" s="52"/>
      <c r="B423" s="271" t="s">
        <v>1215</v>
      </c>
      <c r="C423" s="35"/>
      <c r="D423" s="52" t="s">
        <v>433</v>
      </c>
      <c r="E423" s="37"/>
      <c r="F423" s="37">
        <v>160000</v>
      </c>
      <c r="G423" s="63"/>
      <c r="H423" s="63"/>
      <c r="I423" s="63"/>
      <c r="J423" s="63"/>
    </row>
    <row r="424" spans="1:10" s="22" customFormat="1" ht="16.5">
      <c r="A424" s="52"/>
      <c r="B424" s="271" t="s">
        <v>1216</v>
      </c>
      <c r="C424" s="35"/>
      <c r="D424" s="52" t="s">
        <v>433</v>
      </c>
      <c r="E424" s="37"/>
      <c r="F424" s="37">
        <v>240000</v>
      </c>
      <c r="G424" s="63"/>
      <c r="H424" s="63"/>
      <c r="I424" s="63"/>
      <c r="J424" s="63"/>
    </row>
    <row r="425" spans="1:10" s="22" customFormat="1" ht="17.25">
      <c r="A425" s="52"/>
      <c r="B425" s="386" t="s">
        <v>1218</v>
      </c>
      <c r="C425" s="35"/>
      <c r="D425" s="52"/>
      <c r="E425" s="37"/>
      <c r="F425" s="37"/>
      <c r="G425" s="63"/>
      <c r="H425" s="63"/>
      <c r="I425" s="63"/>
      <c r="J425" s="63"/>
    </row>
    <row r="426" spans="1:10" s="75" customFormat="1" ht="15">
      <c r="A426" s="90"/>
      <c r="B426" s="267" t="s">
        <v>1221</v>
      </c>
      <c r="C426" s="36"/>
      <c r="D426" s="90" t="s">
        <v>214</v>
      </c>
      <c r="E426" s="70"/>
      <c r="F426" s="70">
        <v>45870</v>
      </c>
      <c r="G426" s="387"/>
      <c r="H426" s="387"/>
      <c r="I426" s="387"/>
      <c r="J426" s="387"/>
    </row>
    <row r="427" spans="1:10" s="75" customFormat="1" ht="15">
      <c r="A427" s="90"/>
      <c r="B427" s="267" t="s">
        <v>1222</v>
      </c>
      <c r="C427" s="36"/>
      <c r="D427" s="90" t="s">
        <v>433</v>
      </c>
      <c r="E427" s="70"/>
      <c r="F427" s="70">
        <v>48780</v>
      </c>
      <c r="G427" s="387"/>
      <c r="H427" s="387"/>
      <c r="I427" s="387"/>
      <c r="J427" s="387"/>
    </row>
    <row r="428" spans="1:10" s="22" customFormat="1" ht="16.5">
      <c r="A428" s="52"/>
      <c r="B428" s="388" t="s">
        <v>1219</v>
      </c>
      <c r="C428" s="35"/>
      <c r="D428" s="52"/>
      <c r="E428" s="37"/>
      <c r="F428" s="37"/>
      <c r="G428" s="63"/>
      <c r="H428" s="63"/>
      <c r="I428" s="63"/>
      <c r="J428" s="63"/>
    </row>
    <row r="429" spans="1:10" s="22" customFormat="1" ht="16.5">
      <c r="A429" s="52"/>
      <c r="B429" s="267" t="s">
        <v>1220</v>
      </c>
      <c r="C429" s="35"/>
      <c r="D429" s="52" t="s">
        <v>214</v>
      </c>
      <c r="E429" s="37"/>
      <c r="F429" s="37">
        <v>83600</v>
      </c>
      <c r="G429" s="63"/>
      <c r="H429" s="63"/>
      <c r="I429" s="63"/>
      <c r="J429" s="63"/>
    </row>
    <row r="430" spans="1:10" s="22" customFormat="1" ht="16.5">
      <c r="A430" s="52"/>
      <c r="B430" s="267" t="s">
        <v>1223</v>
      </c>
      <c r="C430" s="35"/>
      <c r="D430" s="52" t="s">
        <v>433</v>
      </c>
      <c r="E430" s="37"/>
      <c r="F430" s="37">
        <v>97160</v>
      </c>
      <c r="G430" s="63"/>
      <c r="H430" s="63"/>
      <c r="I430" s="63"/>
      <c r="J430" s="63"/>
    </row>
    <row r="431" spans="1:10" s="22" customFormat="1" ht="16.5">
      <c r="A431" s="52"/>
      <c r="B431" s="267" t="s">
        <v>1224</v>
      </c>
      <c r="C431" s="35"/>
      <c r="D431" s="52" t="s">
        <v>433</v>
      </c>
      <c r="E431" s="37"/>
      <c r="F431" s="37">
        <v>151600</v>
      </c>
      <c r="G431" s="63"/>
      <c r="H431" s="63"/>
      <c r="I431" s="63"/>
      <c r="J431" s="63"/>
    </row>
    <row r="432" spans="1:10" s="22" customFormat="1" ht="16.5">
      <c r="A432" s="52"/>
      <c r="B432" s="302" t="s">
        <v>1225</v>
      </c>
      <c r="C432" s="35"/>
      <c r="D432" s="52"/>
      <c r="E432" s="37"/>
      <c r="F432" s="37"/>
      <c r="G432" s="63"/>
      <c r="H432" s="63"/>
      <c r="I432" s="63"/>
      <c r="J432" s="63"/>
    </row>
    <row r="433" spans="1:10" s="22" customFormat="1" ht="16.5">
      <c r="A433" s="52"/>
      <c r="B433" s="267" t="s">
        <v>1226</v>
      </c>
      <c r="C433" s="35"/>
      <c r="D433" s="52" t="s">
        <v>433</v>
      </c>
      <c r="E433" s="37"/>
      <c r="F433" s="37">
        <v>114240</v>
      </c>
      <c r="G433" s="63"/>
      <c r="H433" s="63"/>
      <c r="I433" s="63"/>
      <c r="J433" s="63"/>
    </row>
    <row r="434" spans="1:10" s="22" customFormat="1" ht="16.5">
      <c r="A434" s="52"/>
      <c r="B434" s="267" t="s">
        <v>1227</v>
      </c>
      <c r="C434" s="35"/>
      <c r="D434" s="52" t="s">
        <v>433</v>
      </c>
      <c r="E434" s="37"/>
      <c r="F434" s="37">
        <v>117120</v>
      </c>
      <c r="G434" s="63"/>
      <c r="H434" s="63"/>
      <c r="I434" s="63"/>
      <c r="J434" s="63"/>
    </row>
    <row r="435" spans="1:10" s="22" customFormat="1" ht="16.5">
      <c r="A435" s="52"/>
      <c r="B435" s="302" t="s">
        <v>1228</v>
      </c>
      <c r="C435" s="35"/>
      <c r="D435" s="52"/>
      <c r="E435" s="37"/>
      <c r="F435" s="37"/>
      <c r="G435" s="63"/>
      <c r="H435" s="63"/>
      <c r="I435" s="63"/>
      <c r="J435" s="63"/>
    </row>
    <row r="436" spans="1:10" s="22" customFormat="1" ht="16.5">
      <c r="A436" s="52"/>
      <c r="B436" s="267" t="s">
        <v>1229</v>
      </c>
      <c r="C436" s="35"/>
      <c r="D436" s="52" t="s">
        <v>433</v>
      </c>
      <c r="E436" s="37"/>
      <c r="F436" s="37">
        <v>143040</v>
      </c>
      <c r="G436" s="63"/>
      <c r="H436" s="63"/>
      <c r="I436" s="63"/>
      <c r="J436" s="63"/>
    </row>
    <row r="437" spans="1:10" s="22" customFormat="1" ht="16.5">
      <c r="A437" s="52"/>
      <c r="B437" s="267" t="s">
        <v>1230</v>
      </c>
      <c r="C437" s="35"/>
      <c r="D437" s="52" t="s">
        <v>433</v>
      </c>
      <c r="E437" s="37"/>
      <c r="F437" s="37">
        <v>162240</v>
      </c>
      <c r="G437" s="63"/>
      <c r="H437" s="63"/>
      <c r="I437" s="63"/>
      <c r="J437" s="63"/>
    </row>
    <row r="438" spans="1:6" s="392" customFormat="1" ht="14.25">
      <c r="A438" s="389"/>
      <c r="B438" s="302" t="s">
        <v>1231</v>
      </c>
      <c r="C438" s="390"/>
      <c r="D438" s="389"/>
      <c r="E438" s="391"/>
      <c r="F438" s="391"/>
    </row>
    <row r="439" spans="1:10" s="75" customFormat="1" ht="15">
      <c r="A439" s="90"/>
      <c r="B439" s="267" t="s">
        <v>1232</v>
      </c>
      <c r="C439" s="36"/>
      <c r="D439" s="90" t="s">
        <v>433</v>
      </c>
      <c r="E439" s="70"/>
      <c r="F439" s="70">
        <v>228000</v>
      </c>
      <c r="G439" s="387"/>
      <c r="H439" s="387"/>
      <c r="I439" s="387"/>
      <c r="J439" s="387"/>
    </row>
    <row r="440" spans="1:6" s="392" customFormat="1" ht="14.25">
      <c r="A440" s="389"/>
      <c r="B440" s="302" t="s">
        <v>1233</v>
      </c>
      <c r="C440" s="390"/>
      <c r="D440" s="389"/>
      <c r="E440" s="391"/>
      <c r="F440" s="391"/>
    </row>
    <row r="441" spans="1:10" s="75" customFormat="1" ht="15">
      <c r="A441" s="90"/>
      <c r="B441" s="267" t="s">
        <v>1234</v>
      </c>
      <c r="C441" s="36"/>
      <c r="D441" s="90" t="s">
        <v>433</v>
      </c>
      <c r="E441" s="70"/>
      <c r="F441" s="70">
        <v>154800</v>
      </c>
      <c r="G441" s="387"/>
      <c r="H441" s="387"/>
      <c r="I441" s="387"/>
      <c r="J441" s="387"/>
    </row>
    <row r="442" spans="1:10" s="22" customFormat="1" ht="16.5">
      <c r="A442" s="52"/>
      <c r="B442" s="267" t="s">
        <v>1235</v>
      </c>
      <c r="C442" s="35"/>
      <c r="D442" s="90" t="s">
        <v>433</v>
      </c>
      <c r="E442" s="37"/>
      <c r="F442" s="37">
        <v>178800</v>
      </c>
      <c r="G442" s="63"/>
      <c r="H442" s="63"/>
      <c r="I442" s="63"/>
      <c r="J442" s="63"/>
    </row>
    <row r="443" spans="1:10" s="75" customFormat="1" ht="15">
      <c r="A443" s="90"/>
      <c r="B443" s="267" t="s">
        <v>1237</v>
      </c>
      <c r="C443" s="36"/>
      <c r="D443" s="90" t="s">
        <v>433</v>
      </c>
      <c r="E443" s="70"/>
      <c r="F443" s="70">
        <v>64365</v>
      </c>
      <c r="G443" s="387"/>
      <c r="H443" s="387"/>
      <c r="I443" s="387"/>
      <c r="J443" s="387"/>
    </row>
    <row r="444" spans="1:10" s="75" customFormat="1" ht="15">
      <c r="A444" s="90"/>
      <c r="B444" s="267" t="s">
        <v>1236</v>
      </c>
      <c r="C444" s="36"/>
      <c r="D444" s="90" t="s">
        <v>433</v>
      </c>
      <c r="E444" s="70"/>
      <c r="F444" s="70">
        <v>52680</v>
      </c>
      <c r="G444" s="387"/>
      <c r="H444" s="387"/>
      <c r="I444" s="387"/>
      <c r="J444" s="387"/>
    </row>
    <row r="445" spans="1:6" s="172" customFormat="1" ht="33" customHeight="1">
      <c r="A445" s="104">
        <v>5</v>
      </c>
      <c r="B445" s="292" t="s">
        <v>1330</v>
      </c>
      <c r="C445" s="67"/>
      <c r="D445" s="104"/>
      <c r="E445" s="66"/>
      <c r="F445" s="66"/>
    </row>
    <row r="446" spans="1:6" s="22" customFormat="1" ht="17.25">
      <c r="A446" s="52"/>
      <c r="B446" s="266" t="s">
        <v>385</v>
      </c>
      <c r="C446" s="35"/>
      <c r="D446" s="52"/>
      <c r="E446" s="37"/>
      <c r="F446" s="37"/>
    </row>
    <row r="447" spans="1:6" s="22" customFormat="1" ht="16.5">
      <c r="A447" s="52"/>
      <c r="B447" s="271" t="s">
        <v>386</v>
      </c>
      <c r="C447" s="35"/>
      <c r="D447" s="52" t="s">
        <v>214</v>
      </c>
      <c r="E447" s="37"/>
      <c r="F447" s="381">
        <v>5375</v>
      </c>
    </row>
    <row r="448" spans="1:6" s="22" customFormat="1" ht="16.5">
      <c r="A448" s="52"/>
      <c r="B448" s="271" t="s">
        <v>316</v>
      </c>
      <c r="C448" s="35"/>
      <c r="D448" s="52" t="s">
        <v>433</v>
      </c>
      <c r="E448" s="37"/>
      <c r="F448" s="381">
        <v>25000</v>
      </c>
    </row>
    <row r="449" spans="1:6" s="22" customFormat="1" ht="16.5">
      <c r="A449" s="52"/>
      <c r="B449" s="271" t="s">
        <v>233</v>
      </c>
      <c r="C449" s="35"/>
      <c r="D449" s="52" t="s">
        <v>433</v>
      </c>
      <c r="E449" s="37"/>
      <c r="F449" s="381">
        <v>31600</v>
      </c>
    </row>
    <row r="450" spans="1:6" s="22" customFormat="1" ht="16.5">
      <c r="A450" s="52"/>
      <c r="B450" s="271" t="s">
        <v>711</v>
      </c>
      <c r="C450" s="35"/>
      <c r="D450" s="52" t="s">
        <v>433</v>
      </c>
      <c r="E450" s="37"/>
      <c r="F450" s="381">
        <v>41200</v>
      </c>
    </row>
    <row r="451" spans="1:6" s="22" customFormat="1" ht="16.5">
      <c r="A451" s="52"/>
      <c r="B451" s="271" t="s">
        <v>241</v>
      </c>
      <c r="C451" s="35"/>
      <c r="D451" s="52" t="s">
        <v>433</v>
      </c>
      <c r="E451" s="37"/>
      <c r="F451" s="381">
        <v>65600</v>
      </c>
    </row>
    <row r="452" spans="1:6" s="22" customFormat="1" ht="16.5">
      <c r="A452" s="52"/>
      <c r="B452" s="271" t="s">
        <v>242</v>
      </c>
      <c r="C452" s="35"/>
      <c r="D452" s="52" t="s">
        <v>433</v>
      </c>
      <c r="E452" s="37"/>
      <c r="F452" s="381">
        <v>78636.36363636363</v>
      </c>
    </row>
    <row r="453" spans="1:6" s="22" customFormat="1" ht="17.25">
      <c r="A453" s="52"/>
      <c r="B453" s="291" t="s">
        <v>317</v>
      </c>
      <c r="C453" s="35"/>
      <c r="D453" s="52"/>
      <c r="E453" s="37"/>
      <c r="F453" s="37"/>
    </row>
    <row r="454" spans="1:6" s="22" customFormat="1" ht="16.5">
      <c r="A454" s="52"/>
      <c r="B454" s="271" t="s">
        <v>243</v>
      </c>
      <c r="C454" s="35"/>
      <c r="D454" s="52" t="s">
        <v>214</v>
      </c>
      <c r="E454" s="37"/>
      <c r="F454" s="381">
        <v>6500</v>
      </c>
    </row>
    <row r="455" spans="1:6" s="22" customFormat="1" ht="16.5">
      <c r="A455" s="52"/>
      <c r="B455" s="271" t="s">
        <v>244</v>
      </c>
      <c r="C455" s="35"/>
      <c r="D455" s="52" t="s">
        <v>433</v>
      </c>
      <c r="E455" s="37"/>
      <c r="F455" s="381">
        <v>9750</v>
      </c>
    </row>
    <row r="456" spans="1:6" s="22" customFormat="1" ht="16.5">
      <c r="A456" s="52"/>
      <c r="B456" s="271" t="s">
        <v>245</v>
      </c>
      <c r="C456" s="35"/>
      <c r="D456" s="52" t="s">
        <v>433</v>
      </c>
      <c r="E456" s="37"/>
      <c r="F456" s="381">
        <v>62400</v>
      </c>
    </row>
    <row r="457" spans="1:6" s="22" customFormat="1" ht="16.5">
      <c r="A457" s="52"/>
      <c r="B457" s="271" t="s">
        <v>246</v>
      </c>
      <c r="C457" s="35"/>
      <c r="D457" s="52" t="s">
        <v>433</v>
      </c>
      <c r="E457" s="37"/>
      <c r="F457" s="381">
        <v>78000</v>
      </c>
    </row>
    <row r="458" spans="1:6" s="22" customFormat="1" ht="16.5">
      <c r="A458" s="52"/>
      <c r="B458" s="271" t="s">
        <v>247</v>
      </c>
      <c r="C458" s="35"/>
      <c r="D458" s="52" t="s">
        <v>433</v>
      </c>
      <c r="E458" s="37"/>
      <c r="F458" s="381">
        <v>87000</v>
      </c>
    </row>
    <row r="459" spans="1:6" s="63" customFormat="1" ht="17.25" customHeight="1">
      <c r="A459" s="52"/>
      <c r="B459" s="271" t="s">
        <v>705</v>
      </c>
      <c r="C459" s="35"/>
      <c r="D459" s="52" t="s">
        <v>433</v>
      </c>
      <c r="E459" s="37"/>
      <c r="F459" s="381">
        <v>95000</v>
      </c>
    </row>
    <row r="460" spans="1:6" s="63" customFormat="1" ht="16.5">
      <c r="A460" s="52"/>
      <c r="B460" s="271" t="s">
        <v>706</v>
      </c>
      <c r="C460" s="35"/>
      <c r="D460" s="52" t="s">
        <v>433</v>
      </c>
      <c r="E460" s="37"/>
      <c r="F460" s="381">
        <v>143636.36363636365</v>
      </c>
    </row>
    <row r="461" spans="1:6" s="63" customFormat="1" ht="16.5">
      <c r="A461" s="52"/>
      <c r="B461" s="271" t="s">
        <v>710</v>
      </c>
      <c r="C461" s="35"/>
      <c r="D461" s="52" t="s">
        <v>433</v>
      </c>
      <c r="E461" s="37"/>
      <c r="F461" s="381">
        <v>50000</v>
      </c>
    </row>
    <row r="462" spans="1:6" s="63" customFormat="1" ht="16.5">
      <c r="A462" s="52"/>
      <c r="B462" s="271" t="s">
        <v>248</v>
      </c>
      <c r="C462" s="35"/>
      <c r="D462" s="52" t="s">
        <v>433</v>
      </c>
      <c r="E462" s="37"/>
      <c r="F462" s="381">
        <v>77045.45454545454</v>
      </c>
    </row>
    <row r="463" spans="1:6" s="63" customFormat="1" ht="17.25">
      <c r="A463" s="52"/>
      <c r="B463" s="266" t="s">
        <v>610</v>
      </c>
      <c r="C463" s="35"/>
      <c r="D463" s="52"/>
      <c r="E463" s="37"/>
      <c r="F463" s="37"/>
    </row>
    <row r="464" spans="1:6" s="63" customFormat="1" ht="18" customHeight="1">
      <c r="A464" s="52"/>
      <c r="B464" s="288" t="s">
        <v>230</v>
      </c>
      <c r="C464" s="35"/>
      <c r="D464" s="52" t="s">
        <v>214</v>
      </c>
      <c r="E464" s="37"/>
      <c r="F464" s="382">
        <v>100000</v>
      </c>
    </row>
    <row r="465" spans="1:6" s="63" customFormat="1" ht="17.25" customHeight="1">
      <c r="A465" s="52"/>
      <c r="B465" s="288" t="s">
        <v>231</v>
      </c>
      <c r="C465" s="35"/>
      <c r="D465" s="52" t="s">
        <v>214</v>
      </c>
      <c r="E465" s="37"/>
      <c r="F465" s="382">
        <v>7500</v>
      </c>
    </row>
    <row r="466" spans="1:6" s="63" customFormat="1" ht="17.25">
      <c r="A466" s="52"/>
      <c r="B466" s="266" t="s">
        <v>232</v>
      </c>
      <c r="C466" s="35"/>
      <c r="D466" s="52"/>
      <c r="E466" s="37"/>
      <c r="F466" s="381"/>
    </row>
    <row r="467" spans="1:6" s="63" customFormat="1" ht="16.5">
      <c r="A467" s="52"/>
      <c r="B467" s="271" t="s">
        <v>430</v>
      </c>
      <c r="C467" s="35"/>
      <c r="D467" s="52" t="s">
        <v>214</v>
      </c>
      <c r="E467" s="37"/>
      <c r="F467" s="381">
        <v>93750</v>
      </c>
    </row>
    <row r="468" spans="1:6" s="63" customFormat="1" ht="16.5">
      <c r="A468" s="52"/>
      <c r="B468" s="271" t="s">
        <v>707</v>
      </c>
      <c r="C468" s="35"/>
      <c r="D468" s="52" t="s">
        <v>214</v>
      </c>
      <c r="E468" s="37"/>
      <c r="F468" s="381">
        <v>109000</v>
      </c>
    </row>
    <row r="469" spans="1:6" s="63" customFormat="1" ht="16.5">
      <c r="A469" s="52"/>
      <c r="B469" s="271" t="s">
        <v>431</v>
      </c>
      <c r="C469" s="35"/>
      <c r="D469" s="52" t="s">
        <v>214</v>
      </c>
      <c r="E469" s="37"/>
      <c r="F469" s="381">
        <v>102000</v>
      </c>
    </row>
    <row r="470" spans="1:8" s="63" customFormat="1" ht="17.25">
      <c r="A470" s="104">
        <v>6</v>
      </c>
      <c r="B470" s="292" t="s">
        <v>380</v>
      </c>
      <c r="C470" s="67"/>
      <c r="D470" s="104"/>
      <c r="E470" s="66"/>
      <c r="F470" s="66"/>
      <c r="G470" s="69"/>
      <c r="H470" s="69"/>
    </row>
    <row r="471" spans="1:8" s="63" customFormat="1" ht="17.25">
      <c r="A471" s="52"/>
      <c r="B471" s="266" t="s">
        <v>234</v>
      </c>
      <c r="C471" s="35"/>
      <c r="D471" s="52"/>
      <c r="E471" s="37"/>
      <c r="F471" s="37"/>
      <c r="G471" s="22"/>
      <c r="H471" s="22"/>
    </row>
    <row r="472" spans="1:8" s="63" customFormat="1" ht="18" customHeight="1">
      <c r="A472" s="52"/>
      <c r="B472" s="271" t="s">
        <v>319</v>
      </c>
      <c r="C472" s="35"/>
      <c r="D472" s="52" t="s">
        <v>214</v>
      </c>
      <c r="E472" s="37"/>
      <c r="F472" s="37">
        <v>55000</v>
      </c>
      <c r="G472" s="22"/>
      <c r="H472" s="22"/>
    </row>
    <row r="473" spans="1:6" s="63" customFormat="1" ht="16.5" customHeight="1">
      <c r="A473" s="52"/>
      <c r="B473" s="271" t="s">
        <v>37</v>
      </c>
      <c r="C473" s="35"/>
      <c r="D473" s="52" t="s">
        <v>433</v>
      </c>
      <c r="E473" s="37"/>
      <c r="F473" s="37">
        <v>52000</v>
      </c>
    </row>
    <row r="474" spans="1:10" s="63" customFormat="1" ht="16.5">
      <c r="A474" s="52"/>
      <c r="B474" s="271" t="s">
        <v>38</v>
      </c>
      <c r="C474" s="35"/>
      <c r="D474" s="52" t="s">
        <v>433</v>
      </c>
      <c r="E474" s="37"/>
      <c r="F474" s="37">
        <v>38000</v>
      </c>
      <c r="G474" s="22"/>
      <c r="H474" s="22"/>
      <c r="I474" s="22"/>
      <c r="J474" s="22"/>
    </row>
    <row r="475" spans="1:10" s="63" customFormat="1" ht="16.5">
      <c r="A475" s="52"/>
      <c r="B475" s="271" t="s">
        <v>39</v>
      </c>
      <c r="C475" s="35"/>
      <c r="D475" s="52" t="s">
        <v>433</v>
      </c>
      <c r="E475" s="37"/>
      <c r="F475" s="37">
        <v>33500</v>
      </c>
      <c r="G475" s="22"/>
      <c r="H475" s="22"/>
      <c r="I475" s="22"/>
      <c r="J475" s="22"/>
    </row>
    <row r="476" spans="1:10" s="63" customFormat="1" ht="18" customHeight="1">
      <c r="A476" s="52"/>
      <c r="B476" s="266" t="s">
        <v>235</v>
      </c>
      <c r="C476" s="35"/>
      <c r="D476" s="52"/>
      <c r="E476" s="37"/>
      <c r="F476" s="37"/>
      <c r="G476" s="22"/>
      <c r="H476" s="22"/>
      <c r="I476" s="22"/>
      <c r="J476" s="22"/>
    </row>
    <row r="477" spans="1:10" s="63" customFormat="1" ht="18" customHeight="1">
      <c r="A477" s="52"/>
      <c r="B477" s="271" t="s">
        <v>319</v>
      </c>
      <c r="C477" s="35"/>
      <c r="D477" s="52" t="s">
        <v>214</v>
      </c>
      <c r="E477" s="37"/>
      <c r="F477" s="37">
        <v>33000</v>
      </c>
      <c r="G477" s="22"/>
      <c r="H477" s="22"/>
      <c r="I477" s="22"/>
      <c r="J477" s="22"/>
    </row>
    <row r="478" spans="1:10" s="63" customFormat="1" ht="18" customHeight="1">
      <c r="A478" s="52"/>
      <c r="B478" s="271" t="s">
        <v>37</v>
      </c>
      <c r="C478" s="35"/>
      <c r="D478" s="52" t="s">
        <v>433</v>
      </c>
      <c r="E478" s="37"/>
      <c r="F478" s="37">
        <v>30500</v>
      </c>
      <c r="G478" s="22"/>
      <c r="H478" s="22"/>
      <c r="I478" s="69"/>
      <c r="J478" s="69"/>
    </row>
    <row r="479" spans="1:10" s="63" customFormat="1" ht="18" customHeight="1">
      <c r="A479" s="52"/>
      <c r="B479" s="271" t="s">
        <v>38</v>
      </c>
      <c r="C479" s="35"/>
      <c r="D479" s="52" t="s">
        <v>433</v>
      </c>
      <c r="E479" s="37"/>
      <c r="F479" s="37">
        <v>21000</v>
      </c>
      <c r="G479" s="22"/>
      <c r="H479" s="22"/>
      <c r="I479" s="69"/>
      <c r="J479" s="69"/>
    </row>
    <row r="480" spans="1:10" s="63" customFormat="1" ht="18" customHeight="1">
      <c r="A480" s="52"/>
      <c r="B480" s="271" t="s">
        <v>39</v>
      </c>
      <c r="C480" s="35"/>
      <c r="D480" s="52" t="s">
        <v>433</v>
      </c>
      <c r="E480" s="37"/>
      <c r="F480" s="37">
        <v>16000</v>
      </c>
      <c r="G480" s="22"/>
      <c r="H480" s="22"/>
      <c r="I480" s="22"/>
      <c r="J480" s="22"/>
    </row>
    <row r="481" spans="1:6" s="22" customFormat="1" ht="18" customHeight="1">
      <c r="A481" s="52"/>
      <c r="B481" s="266" t="s">
        <v>590</v>
      </c>
      <c r="C481" s="35"/>
      <c r="D481" s="52"/>
      <c r="E481" s="37"/>
      <c r="F481" s="37"/>
    </row>
    <row r="482" spans="1:6" s="22" customFormat="1" ht="18" customHeight="1">
      <c r="A482" s="52"/>
      <c r="B482" s="271" t="s">
        <v>40</v>
      </c>
      <c r="C482" s="35"/>
      <c r="D482" s="52" t="s">
        <v>214</v>
      </c>
      <c r="E482" s="37"/>
      <c r="F482" s="37">
        <v>4700</v>
      </c>
    </row>
    <row r="483" spans="1:6" s="22" customFormat="1" ht="18" customHeight="1">
      <c r="A483" s="52"/>
      <c r="B483" s="271" t="s">
        <v>41</v>
      </c>
      <c r="C483" s="35"/>
      <c r="D483" s="52" t="s">
        <v>433</v>
      </c>
      <c r="E483" s="37"/>
      <c r="F483" s="37">
        <v>4500</v>
      </c>
    </row>
    <row r="484" spans="1:6" s="22" customFormat="1" ht="18" customHeight="1">
      <c r="A484" s="52"/>
      <c r="B484" s="271" t="s">
        <v>42</v>
      </c>
      <c r="C484" s="35"/>
      <c r="D484" s="52" t="s">
        <v>433</v>
      </c>
      <c r="E484" s="37"/>
      <c r="F484" s="37">
        <v>4700</v>
      </c>
    </row>
    <row r="485" spans="1:6" s="22" customFormat="1" ht="18" customHeight="1">
      <c r="A485" s="52"/>
      <c r="B485" s="271" t="s">
        <v>43</v>
      </c>
      <c r="C485" s="35"/>
      <c r="D485" s="52" t="s">
        <v>433</v>
      </c>
      <c r="E485" s="37"/>
      <c r="F485" s="37">
        <v>4000</v>
      </c>
    </row>
    <row r="486" spans="1:6" s="22" customFormat="1" ht="18" customHeight="1">
      <c r="A486" s="52"/>
      <c r="B486" s="266" t="s">
        <v>591</v>
      </c>
      <c r="C486" s="35"/>
      <c r="D486" s="52"/>
      <c r="E486" s="37"/>
      <c r="F486" s="37"/>
    </row>
    <row r="487" spans="1:6" s="22" customFormat="1" ht="18" customHeight="1">
      <c r="A487" s="52"/>
      <c r="B487" s="271" t="s">
        <v>40</v>
      </c>
      <c r="C487" s="35"/>
      <c r="D487" s="52" t="s">
        <v>214</v>
      </c>
      <c r="E487" s="37"/>
      <c r="F487" s="37">
        <v>4000</v>
      </c>
    </row>
    <row r="488" spans="1:6" s="22" customFormat="1" ht="18" customHeight="1">
      <c r="A488" s="52"/>
      <c r="B488" s="271" t="s">
        <v>42</v>
      </c>
      <c r="C488" s="35"/>
      <c r="D488" s="52" t="s">
        <v>433</v>
      </c>
      <c r="E488" s="37"/>
      <c r="F488" s="37">
        <v>4000</v>
      </c>
    </row>
    <row r="489" spans="1:6" s="22" customFormat="1" ht="18" customHeight="1">
      <c r="A489" s="52"/>
      <c r="B489" s="271" t="s">
        <v>43</v>
      </c>
      <c r="C489" s="35"/>
      <c r="D489" s="52" t="s">
        <v>433</v>
      </c>
      <c r="E489" s="37"/>
      <c r="F489" s="37">
        <v>3500</v>
      </c>
    </row>
    <row r="490" spans="1:6" s="172" customFormat="1" ht="20.25" customHeight="1">
      <c r="A490" s="108">
        <v>7</v>
      </c>
      <c r="B490" s="292" t="s">
        <v>240</v>
      </c>
      <c r="C490" s="104"/>
      <c r="D490" s="109"/>
      <c r="E490" s="110"/>
      <c r="F490" s="110"/>
    </row>
    <row r="491" spans="1:6" s="365" customFormat="1" ht="18" customHeight="1">
      <c r="A491" s="442"/>
      <c r="B491" s="443" t="s">
        <v>1122</v>
      </c>
      <c r="C491" s="444" t="s">
        <v>1088</v>
      </c>
      <c r="D491" s="445" t="s">
        <v>214</v>
      </c>
      <c r="E491" s="446"/>
      <c r="F491" s="447">
        <f>279000/40</f>
        <v>6975</v>
      </c>
    </row>
    <row r="492" spans="1:6" s="364" customFormat="1" ht="18" customHeight="1">
      <c r="A492" s="442"/>
      <c r="B492" s="443" t="s">
        <v>1123</v>
      </c>
      <c r="C492" s="448" t="s">
        <v>433</v>
      </c>
      <c r="D492" s="444" t="s">
        <v>433</v>
      </c>
      <c r="E492" s="446"/>
      <c r="F492" s="447">
        <f>346000/40</f>
        <v>8650</v>
      </c>
    </row>
    <row r="493" spans="1:6" s="364" customFormat="1" ht="21" customHeight="1">
      <c r="A493" s="442"/>
      <c r="B493" s="443" t="s">
        <v>1124</v>
      </c>
      <c r="C493" s="448" t="s">
        <v>433</v>
      </c>
      <c r="D493" s="449" t="s">
        <v>433</v>
      </c>
      <c r="E493" s="446"/>
      <c r="F493" s="447">
        <f>325000/40</f>
        <v>8125</v>
      </c>
    </row>
    <row r="494" spans="1:6" s="364" customFormat="1" ht="18" customHeight="1">
      <c r="A494" s="442"/>
      <c r="B494" s="443" t="s">
        <v>1125</v>
      </c>
      <c r="C494" s="448" t="s">
        <v>433</v>
      </c>
      <c r="D494" s="449" t="s">
        <v>433</v>
      </c>
      <c r="E494" s="446"/>
      <c r="F494" s="447">
        <f>390000/40</f>
        <v>9750</v>
      </c>
    </row>
    <row r="495" spans="1:6" s="364" customFormat="1" ht="19.5" customHeight="1">
      <c r="A495" s="442"/>
      <c r="B495" s="443" t="s">
        <v>1126</v>
      </c>
      <c r="C495" s="448" t="s">
        <v>433</v>
      </c>
      <c r="D495" s="449" t="s">
        <v>433</v>
      </c>
      <c r="E495" s="446"/>
      <c r="F495" s="447">
        <f>448000/40</f>
        <v>11200</v>
      </c>
    </row>
    <row r="496" spans="1:6" s="364" customFormat="1" ht="18" customHeight="1">
      <c r="A496" s="442"/>
      <c r="B496" s="450" t="s">
        <v>1156</v>
      </c>
      <c r="C496" s="448" t="s">
        <v>433</v>
      </c>
      <c r="D496" s="449" t="s">
        <v>433</v>
      </c>
      <c r="E496" s="446"/>
      <c r="F496" s="447">
        <f>1327000/20.9</f>
        <v>63492.822966507185</v>
      </c>
    </row>
    <row r="497" spans="1:6" s="364" customFormat="1" ht="18" customHeight="1">
      <c r="A497" s="442"/>
      <c r="B497" s="450" t="s">
        <v>1157</v>
      </c>
      <c r="C497" s="448" t="s">
        <v>433</v>
      </c>
      <c r="D497" s="449" t="s">
        <v>433</v>
      </c>
      <c r="E497" s="446"/>
      <c r="F497" s="447">
        <f>1746000/21.2</f>
        <v>82358.49056603774</v>
      </c>
    </row>
    <row r="498" spans="1:6" s="364" customFormat="1" ht="36" customHeight="1">
      <c r="A498" s="442"/>
      <c r="B498" s="451" t="s">
        <v>1158</v>
      </c>
      <c r="C498" s="448" t="s">
        <v>433</v>
      </c>
      <c r="D498" s="449" t="s">
        <v>433</v>
      </c>
      <c r="E498" s="446"/>
      <c r="F498" s="447">
        <f>2349000/21.4</f>
        <v>109766.35514018692</v>
      </c>
    </row>
    <row r="499" spans="1:6" s="364" customFormat="1" ht="18" customHeight="1">
      <c r="A499" s="442"/>
      <c r="B499" s="450" t="s">
        <v>1089</v>
      </c>
      <c r="C499" s="448" t="s">
        <v>433</v>
      </c>
      <c r="D499" s="449" t="s">
        <v>433</v>
      </c>
      <c r="E499" s="446"/>
      <c r="F499" s="447">
        <f>2016000/20</f>
        <v>100800</v>
      </c>
    </row>
    <row r="500" spans="1:6" s="364" customFormat="1" ht="17.25" customHeight="1">
      <c r="A500" s="442"/>
      <c r="B500" s="450" t="s">
        <v>1159</v>
      </c>
      <c r="C500" s="448" t="s">
        <v>433</v>
      </c>
      <c r="D500" s="449" t="s">
        <v>433</v>
      </c>
      <c r="E500" s="446"/>
      <c r="F500" s="447">
        <f>972000/23.8</f>
        <v>40840.33613445378</v>
      </c>
    </row>
    <row r="501" spans="1:6" s="364" customFormat="1" ht="18" customHeight="1">
      <c r="A501" s="442"/>
      <c r="B501" s="450" t="s">
        <v>1160</v>
      </c>
      <c r="C501" s="448" t="s">
        <v>433</v>
      </c>
      <c r="D501" s="449" t="s">
        <v>433</v>
      </c>
      <c r="E501" s="446"/>
      <c r="F501" s="447">
        <f>671000/26.1</f>
        <v>25708.812260536397</v>
      </c>
    </row>
    <row r="502" spans="1:6" s="364" customFormat="1" ht="18" customHeight="1">
      <c r="A502" s="442"/>
      <c r="B502" s="450" t="s">
        <v>1161</v>
      </c>
      <c r="C502" s="448" t="s">
        <v>433</v>
      </c>
      <c r="D502" s="449" t="s">
        <v>433</v>
      </c>
      <c r="E502" s="446"/>
      <c r="F502" s="447">
        <f>1144000/24.5</f>
        <v>46693.87755102041</v>
      </c>
    </row>
    <row r="503" spans="1:6" s="364" customFormat="1" ht="18" customHeight="1">
      <c r="A503" s="442"/>
      <c r="B503" s="450" t="s">
        <v>1162</v>
      </c>
      <c r="C503" s="448" t="s">
        <v>433</v>
      </c>
      <c r="D503" s="449" t="s">
        <v>433</v>
      </c>
      <c r="E503" s="446"/>
      <c r="F503" s="447">
        <f>894000/6.1</f>
        <v>146557.37704918033</v>
      </c>
    </row>
    <row r="504" spans="1:6" s="364" customFormat="1" ht="18" customHeight="1">
      <c r="A504" s="442"/>
      <c r="B504" s="451" t="s">
        <v>1163</v>
      </c>
      <c r="C504" s="448" t="s">
        <v>433</v>
      </c>
      <c r="D504" s="449" t="s">
        <v>433</v>
      </c>
      <c r="E504" s="446"/>
      <c r="F504" s="452">
        <f>1426000/24.8</f>
        <v>57500</v>
      </c>
    </row>
    <row r="505" spans="1:6" s="364" customFormat="1" ht="18" customHeight="1">
      <c r="A505" s="442"/>
      <c r="B505" s="450" t="s">
        <v>1164</v>
      </c>
      <c r="C505" s="448" t="s">
        <v>433</v>
      </c>
      <c r="D505" s="449" t="s">
        <v>433</v>
      </c>
      <c r="E505" s="446"/>
      <c r="F505" s="447">
        <f>2378000/22.5</f>
        <v>105688.88888888889</v>
      </c>
    </row>
    <row r="506" spans="1:6" s="364" customFormat="1" ht="20.25" customHeight="1">
      <c r="A506" s="442"/>
      <c r="B506" s="451" t="s">
        <v>1165</v>
      </c>
      <c r="C506" s="448" t="s">
        <v>433</v>
      </c>
      <c r="D506" s="449" t="s">
        <v>433</v>
      </c>
      <c r="E506" s="446"/>
      <c r="F506" s="452">
        <f>1035000/6.3</f>
        <v>164285.7142857143</v>
      </c>
    </row>
    <row r="507" spans="1:6" s="364" customFormat="1" ht="18" customHeight="1">
      <c r="A507" s="442"/>
      <c r="B507" s="450" t="s">
        <v>1166</v>
      </c>
      <c r="C507" s="444" t="s">
        <v>433</v>
      </c>
      <c r="D507" s="449" t="s">
        <v>433</v>
      </c>
      <c r="E507" s="446"/>
      <c r="F507" s="452">
        <f>2302000/19.4</f>
        <v>118659.793814433</v>
      </c>
    </row>
    <row r="508" spans="1:6" s="364" customFormat="1" ht="18" customHeight="1">
      <c r="A508" s="442"/>
      <c r="B508" s="450" t="s">
        <v>1167</v>
      </c>
      <c r="C508" s="448" t="s">
        <v>433</v>
      </c>
      <c r="D508" s="449" t="s">
        <v>433</v>
      </c>
      <c r="E508" s="446"/>
      <c r="F508" s="452">
        <f>2332000/17.1</f>
        <v>136374.26900584795</v>
      </c>
    </row>
    <row r="509" spans="1:6" s="364" customFormat="1" ht="18" customHeight="1">
      <c r="A509" s="442"/>
      <c r="B509" s="450" t="s">
        <v>1168</v>
      </c>
      <c r="C509" s="448" t="s">
        <v>433</v>
      </c>
      <c r="D509" s="449" t="s">
        <v>433</v>
      </c>
      <c r="E509" s="446"/>
      <c r="F509" s="452">
        <f>1509000/25.4</f>
        <v>59409.44881889764</v>
      </c>
    </row>
    <row r="510" spans="1:6" s="364" customFormat="1" ht="15">
      <c r="A510" s="442"/>
      <c r="B510" s="450" t="s">
        <v>1169</v>
      </c>
      <c r="C510" s="448" t="s">
        <v>433</v>
      </c>
      <c r="D510" s="449" t="s">
        <v>433</v>
      </c>
      <c r="E510" s="446"/>
      <c r="F510" s="452">
        <f>1653000/25.2</f>
        <v>65595.23809523809</v>
      </c>
    </row>
    <row r="511" spans="1:6" s="172" customFormat="1" ht="36.75" customHeight="1">
      <c r="A511" s="111">
        <v>8</v>
      </c>
      <c r="B511" s="405" t="s">
        <v>1188</v>
      </c>
      <c r="C511" s="348"/>
      <c r="D511" s="111"/>
      <c r="E511" s="349"/>
      <c r="F511" s="349"/>
    </row>
    <row r="512" spans="1:6" s="186" customFormat="1" ht="16.5">
      <c r="A512" s="190"/>
      <c r="B512" s="267" t="s">
        <v>1192</v>
      </c>
      <c r="C512" s="190"/>
      <c r="D512" s="90" t="s">
        <v>214</v>
      </c>
      <c r="E512" s="194"/>
      <c r="F512" s="194">
        <v>181481</v>
      </c>
    </row>
    <row r="513" spans="1:6" s="344" customFormat="1" ht="16.5">
      <c r="A513" s="342"/>
      <c r="B513" s="267" t="s">
        <v>1193</v>
      </c>
      <c r="C513" s="368"/>
      <c r="D513" s="90" t="s">
        <v>214</v>
      </c>
      <c r="E513" s="369"/>
      <c r="F513" s="369">
        <v>142222</v>
      </c>
    </row>
    <row r="514" spans="1:6" s="344" customFormat="1" ht="16.5">
      <c r="A514" s="343"/>
      <c r="B514" s="267" t="s">
        <v>1196</v>
      </c>
      <c r="C514" s="368"/>
      <c r="D514" s="90" t="s">
        <v>214</v>
      </c>
      <c r="E514" s="369"/>
      <c r="F514" s="369">
        <v>75812</v>
      </c>
    </row>
    <row r="515" spans="1:6" s="186" customFormat="1" ht="16.5">
      <c r="A515" s="190"/>
      <c r="B515" s="267" t="s">
        <v>1189</v>
      </c>
      <c r="C515" s="190"/>
      <c r="D515" s="90" t="s">
        <v>214</v>
      </c>
      <c r="E515" s="194"/>
      <c r="F515" s="194">
        <v>102881</v>
      </c>
    </row>
    <row r="516" spans="1:6" s="186" customFormat="1" ht="16.5">
      <c r="A516" s="190"/>
      <c r="B516" s="267" t="s">
        <v>1190</v>
      </c>
      <c r="C516" s="190"/>
      <c r="D516" s="90" t="s">
        <v>214</v>
      </c>
      <c r="E516" s="194"/>
      <c r="F516" s="194">
        <v>56872</v>
      </c>
    </row>
    <row r="517" spans="1:6" s="186" customFormat="1" ht="16.5">
      <c r="A517" s="190"/>
      <c r="B517" s="267" t="s">
        <v>1191</v>
      </c>
      <c r="C517" s="190"/>
      <c r="D517" s="90" t="s">
        <v>214</v>
      </c>
      <c r="E517" s="194"/>
      <c r="F517" s="194">
        <v>39177</v>
      </c>
    </row>
    <row r="518" spans="1:6" s="344" customFormat="1" ht="16.5">
      <c r="A518" s="343"/>
      <c r="B518" s="267" t="s">
        <v>1194</v>
      </c>
      <c r="C518" s="368"/>
      <c r="D518" s="90" t="s">
        <v>214</v>
      </c>
      <c r="E518" s="369"/>
      <c r="F518" s="369">
        <v>121624</v>
      </c>
    </row>
    <row r="519" spans="1:6" s="344" customFormat="1" ht="16.5">
      <c r="A519" s="343"/>
      <c r="B519" s="267" t="s">
        <v>1195</v>
      </c>
      <c r="C519" s="368"/>
      <c r="D519" s="90" t="s">
        <v>214</v>
      </c>
      <c r="E519" s="369"/>
      <c r="F519" s="369">
        <v>73504</v>
      </c>
    </row>
    <row r="520" spans="1:6" s="344" customFormat="1" ht="16.5">
      <c r="A520" s="343"/>
      <c r="B520" s="267" t="s">
        <v>1197</v>
      </c>
      <c r="C520" s="368"/>
      <c r="D520" s="90" t="s">
        <v>214</v>
      </c>
      <c r="E520" s="369"/>
      <c r="F520" s="369">
        <v>9263</v>
      </c>
    </row>
    <row r="521" spans="1:6" s="186" customFormat="1" ht="16.5">
      <c r="A521" s="195"/>
      <c r="B521" s="267" t="s">
        <v>1198</v>
      </c>
      <c r="C521" s="368"/>
      <c r="D521" s="90" t="s">
        <v>214</v>
      </c>
      <c r="E521" s="369"/>
      <c r="F521" s="369">
        <v>7050</v>
      </c>
    </row>
    <row r="522" spans="1:6" s="172" customFormat="1" ht="37.5" customHeight="1">
      <c r="A522" s="111">
        <v>9</v>
      </c>
      <c r="B522" s="405" t="s">
        <v>1090</v>
      </c>
      <c r="C522" s="348"/>
      <c r="D522" s="111"/>
      <c r="E522" s="349"/>
      <c r="F522" s="349"/>
    </row>
    <row r="523" spans="1:6" s="172" customFormat="1" ht="16.5">
      <c r="A523" s="190"/>
      <c r="B523" s="275" t="s">
        <v>1171</v>
      </c>
      <c r="C523" s="190"/>
      <c r="D523" s="195" t="s">
        <v>214</v>
      </c>
      <c r="E523" s="194"/>
      <c r="F523" s="194">
        <f>1797000/26</f>
        <v>69115.38461538461</v>
      </c>
    </row>
    <row r="524" spans="1:6" s="172" customFormat="1" ht="16.5">
      <c r="A524" s="190"/>
      <c r="B524" s="275" t="s">
        <v>1172</v>
      </c>
      <c r="C524" s="190"/>
      <c r="D524" s="195" t="s">
        <v>433</v>
      </c>
      <c r="E524" s="194"/>
      <c r="F524" s="194">
        <f>1258000/26</f>
        <v>48384.61538461538</v>
      </c>
    </row>
    <row r="525" spans="1:6" s="172" customFormat="1" ht="16.5">
      <c r="A525" s="190"/>
      <c r="B525" s="275" t="s">
        <v>1173</v>
      </c>
      <c r="C525" s="190"/>
      <c r="D525" s="195" t="s">
        <v>433</v>
      </c>
      <c r="E525" s="194"/>
      <c r="F525" s="194">
        <f>715000/5.5</f>
        <v>130000</v>
      </c>
    </row>
    <row r="526" spans="1:6" s="172" customFormat="1" ht="30">
      <c r="A526" s="190"/>
      <c r="B526" s="275" t="s">
        <v>1174</v>
      </c>
      <c r="C526" s="190"/>
      <c r="D526" s="195" t="s">
        <v>433</v>
      </c>
      <c r="E526" s="194"/>
      <c r="F526" s="194">
        <f>1945000/22</f>
        <v>88409.09090909091</v>
      </c>
    </row>
    <row r="527" spans="1:6" s="172" customFormat="1" ht="16.5">
      <c r="A527" s="190"/>
      <c r="B527" s="275" t="s">
        <v>1175</v>
      </c>
      <c r="C527" s="190"/>
      <c r="D527" s="195" t="s">
        <v>433</v>
      </c>
      <c r="E527" s="194"/>
      <c r="F527" s="194">
        <f>895000/27</f>
        <v>33148.148148148146</v>
      </c>
    </row>
    <row r="528" spans="1:6" s="172" customFormat="1" ht="16.5">
      <c r="A528" s="342"/>
      <c r="B528" s="367" t="s">
        <v>1176</v>
      </c>
      <c r="C528" s="368"/>
      <c r="D528" s="195" t="s">
        <v>433</v>
      </c>
      <c r="E528" s="369"/>
      <c r="F528" s="369">
        <f>1448000/25</f>
        <v>57920</v>
      </c>
    </row>
    <row r="529" spans="1:6" s="172" customFormat="1" ht="16.5">
      <c r="A529" s="343"/>
      <c r="B529" s="370" t="s">
        <v>1177</v>
      </c>
      <c r="C529" s="368"/>
      <c r="D529" s="195" t="s">
        <v>433</v>
      </c>
      <c r="E529" s="369"/>
      <c r="F529" s="369">
        <f>918000/27</f>
        <v>34000</v>
      </c>
    </row>
    <row r="530" spans="1:6" s="172" customFormat="1" ht="16.5">
      <c r="A530" s="343"/>
      <c r="B530" s="370" t="s">
        <v>1178</v>
      </c>
      <c r="C530" s="368"/>
      <c r="D530" s="195" t="s">
        <v>433</v>
      </c>
      <c r="E530" s="369"/>
      <c r="F530" s="369">
        <f>1339000/26</f>
        <v>51500</v>
      </c>
    </row>
    <row r="531" spans="1:6" s="172" customFormat="1" ht="16.5">
      <c r="A531" s="343"/>
      <c r="B531" s="370" t="s">
        <v>1179</v>
      </c>
      <c r="C531" s="368"/>
      <c r="D531" s="195" t="s">
        <v>433</v>
      </c>
      <c r="E531" s="369"/>
      <c r="F531" s="369">
        <f>1476000/26</f>
        <v>56769.230769230766</v>
      </c>
    </row>
    <row r="532" spans="1:6" s="172" customFormat="1" ht="16.5">
      <c r="A532" s="343"/>
      <c r="B532" s="370" t="s">
        <v>1180</v>
      </c>
      <c r="C532" s="368"/>
      <c r="D532" s="195" t="s">
        <v>433</v>
      </c>
      <c r="E532" s="369"/>
      <c r="F532" s="369">
        <f>2027000/24</f>
        <v>84458.33333333333</v>
      </c>
    </row>
    <row r="533" spans="1:6" s="172" customFormat="1" ht="16.5">
      <c r="A533" s="343"/>
      <c r="B533" s="370" t="s">
        <v>1181</v>
      </c>
      <c r="C533" s="368"/>
      <c r="D533" s="195" t="s">
        <v>433</v>
      </c>
      <c r="E533" s="369"/>
      <c r="F533" s="369">
        <f>2187000/24</f>
        <v>91125</v>
      </c>
    </row>
    <row r="534" spans="1:6" s="172" customFormat="1" ht="16.5">
      <c r="A534" s="343"/>
      <c r="B534" s="370" t="s">
        <v>1183</v>
      </c>
      <c r="C534" s="368"/>
      <c r="D534" s="195" t="s">
        <v>433</v>
      </c>
      <c r="E534" s="369"/>
      <c r="F534" s="369">
        <f>2946000/23</f>
        <v>128086.95652173914</v>
      </c>
    </row>
    <row r="535" spans="1:6" s="172" customFormat="1" ht="16.5">
      <c r="A535" s="343"/>
      <c r="B535" s="370" t="s">
        <v>1182</v>
      </c>
      <c r="C535" s="368"/>
      <c r="D535" s="195" t="s">
        <v>433</v>
      </c>
      <c r="E535" s="369"/>
      <c r="F535" s="369">
        <f>3116000/23</f>
        <v>135478.26086956522</v>
      </c>
    </row>
    <row r="536" spans="1:6" s="172" customFormat="1" ht="16.5">
      <c r="A536" s="195"/>
      <c r="B536" s="370" t="s">
        <v>1170</v>
      </c>
      <c r="C536" s="368"/>
      <c r="D536" s="195" t="s">
        <v>433</v>
      </c>
      <c r="E536" s="369"/>
      <c r="F536" s="369">
        <f>234000/40</f>
        <v>5850</v>
      </c>
    </row>
    <row r="537" spans="1:6" s="172" customFormat="1" ht="16.5">
      <c r="A537" s="190"/>
      <c r="B537" s="370" t="s">
        <v>1041</v>
      </c>
      <c r="C537" s="368"/>
      <c r="D537" s="195" t="s">
        <v>433</v>
      </c>
      <c r="E537" s="369"/>
      <c r="F537" s="369">
        <f>285000/20</f>
        <v>14250</v>
      </c>
    </row>
    <row r="538" spans="1:6" s="22" customFormat="1" ht="18" customHeight="1">
      <c r="A538" s="90">
        <v>10</v>
      </c>
      <c r="B538" s="570" t="s">
        <v>715</v>
      </c>
      <c r="C538" s="571"/>
      <c r="D538" s="571"/>
      <c r="E538" s="571"/>
      <c r="F538" s="572"/>
    </row>
    <row r="539" spans="1:6" s="22" customFormat="1" ht="16.5">
      <c r="A539" s="90"/>
      <c r="B539" s="267" t="s">
        <v>1127</v>
      </c>
      <c r="C539" s="36"/>
      <c r="D539" s="190" t="s">
        <v>214</v>
      </c>
      <c r="E539" s="70"/>
      <c r="F539" s="70">
        <v>35000</v>
      </c>
    </row>
    <row r="540" spans="1:6" s="22" customFormat="1" ht="16.5">
      <c r="A540" s="90"/>
      <c r="B540" s="267" t="s">
        <v>1128</v>
      </c>
      <c r="C540" s="36"/>
      <c r="D540" s="195" t="s">
        <v>433</v>
      </c>
      <c r="E540" s="70"/>
      <c r="F540" s="70">
        <v>47000</v>
      </c>
    </row>
    <row r="541" spans="1:6" s="22" customFormat="1" ht="16.5">
      <c r="A541" s="90"/>
      <c r="B541" s="267" t="s">
        <v>1129</v>
      </c>
      <c r="C541" s="36"/>
      <c r="D541" s="195" t="s">
        <v>433</v>
      </c>
      <c r="E541" s="70"/>
      <c r="F541" s="70">
        <v>96000</v>
      </c>
    </row>
    <row r="542" spans="1:6" s="22" customFormat="1" ht="16.5">
      <c r="A542" s="90"/>
      <c r="B542" s="267" t="s">
        <v>1130</v>
      </c>
      <c r="C542" s="36"/>
      <c r="D542" s="195" t="s">
        <v>433</v>
      </c>
      <c r="E542" s="70"/>
      <c r="F542" s="70">
        <v>114000</v>
      </c>
    </row>
    <row r="543" spans="1:6" s="22" customFormat="1" ht="16.5">
      <c r="A543" s="90"/>
      <c r="B543" s="267" t="s">
        <v>1131</v>
      </c>
      <c r="C543" s="36"/>
      <c r="D543" s="195" t="s">
        <v>433</v>
      </c>
      <c r="E543" s="70"/>
      <c r="F543" s="70">
        <v>55000</v>
      </c>
    </row>
    <row r="544" spans="1:6" s="22" customFormat="1" ht="16.5">
      <c r="A544" s="90"/>
      <c r="B544" s="267" t="s">
        <v>1132</v>
      </c>
      <c r="C544" s="36"/>
      <c r="D544" s="195" t="s">
        <v>433</v>
      </c>
      <c r="E544" s="70"/>
      <c r="F544" s="70">
        <v>68000</v>
      </c>
    </row>
    <row r="545" spans="1:6" s="22" customFormat="1" ht="16.5">
      <c r="A545" s="90"/>
      <c r="B545" s="267" t="s">
        <v>1133</v>
      </c>
      <c r="C545" s="36"/>
      <c r="D545" s="195" t="s">
        <v>433</v>
      </c>
      <c r="E545" s="70"/>
      <c r="F545" s="70">
        <v>117000</v>
      </c>
    </row>
    <row r="546" spans="1:6" s="22" customFormat="1" ht="16.5">
      <c r="A546" s="90"/>
      <c r="B546" s="267" t="s">
        <v>1134</v>
      </c>
      <c r="C546" s="36"/>
      <c r="D546" s="195" t="s">
        <v>433</v>
      </c>
      <c r="E546" s="70"/>
      <c r="F546" s="70">
        <v>140000</v>
      </c>
    </row>
    <row r="547" spans="1:6" s="22" customFormat="1" ht="16.5">
      <c r="A547" s="90"/>
      <c r="B547" s="267" t="s">
        <v>1135</v>
      </c>
      <c r="C547" s="36"/>
      <c r="D547" s="195" t="s">
        <v>433</v>
      </c>
      <c r="E547" s="70"/>
      <c r="F547" s="70">
        <v>47000</v>
      </c>
    </row>
    <row r="548" spans="1:6" s="22" customFormat="1" ht="16.5">
      <c r="A548" s="90"/>
      <c r="B548" s="267" t="s">
        <v>1136</v>
      </c>
      <c r="C548" s="36"/>
      <c r="D548" s="195" t="s">
        <v>433</v>
      </c>
      <c r="E548" s="70"/>
      <c r="F548" s="70">
        <v>66000</v>
      </c>
    </row>
    <row r="549" spans="1:6" s="22" customFormat="1" ht="16.5">
      <c r="A549" s="90"/>
      <c r="B549" s="267" t="s">
        <v>1140</v>
      </c>
      <c r="C549" s="36"/>
      <c r="D549" s="195" t="s">
        <v>433</v>
      </c>
      <c r="E549" s="70"/>
      <c r="F549" s="70">
        <v>5000</v>
      </c>
    </row>
    <row r="550" spans="1:6" s="22" customFormat="1" ht="16.5">
      <c r="A550" s="90"/>
      <c r="B550" s="267" t="s">
        <v>1139</v>
      </c>
      <c r="C550" s="36"/>
      <c r="D550" s="195" t="s">
        <v>433</v>
      </c>
      <c r="E550" s="70"/>
      <c r="F550" s="70">
        <v>7200</v>
      </c>
    </row>
    <row r="551" spans="1:6" s="22" customFormat="1" ht="16.5">
      <c r="A551" s="90"/>
      <c r="B551" s="267" t="s">
        <v>1138</v>
      </c>
      <c r="C551" s="36"/>
      <c r="D551" s="195" t="s">
        <v>433</v>
      </c>
      <c r="E551" s="209"/>
      <c r="F551" s="209">
        <v>3750</v>
      </c>
    </row>
    <row r="552" spans="1:7" ht="17.25">
      <c r="A552" s="224"/>
      <c r="B552" s="293" t="s">
        <v>1137</v>
      </c>
      <c r="D552" s="195" t="s">
        <v>433</v>
      </c>
      <c r="E552" s="225"/>
      <c r="F552" s="226">
        <v>4500</v>
      </c>
      <c r="G552" s="22"/>
    </row>
    <row r="553" spans="1:10" s="175" customFormat="1" ht="17.25">
      <c r="A553" s="173">
        <v>11</v>
      </c>
      <c r="B553" s="290" t="s">
        <v>879</v>
      </c>
      <c r="C553" s="174"/>
      <c r="D553" s="183"/>
      <c r="E553" s="59"/>
      <c r="F553" s="59"/>
      <c r="G553" s="191"/>
      <c r="H553" s="191"/>
      <c r="I553" s="191"/>
      <c r="J553" s="191"/>
    </row>
    <row r="554" spans="1:10" s="22" customFormat="1" ht="17.25">
      <c r="A554" s="52"/>
      <c r="B554" s="266" t="s">
        <v>880</v>
      </c>
      <c r="C554" s="35"/>
      <c r="D554" s="183"/>
      <c r="E554" s="37"/>
      <c r="F554" s="37"/>
      <c r="G554" s="63"/>
      <c r="H554" s="63"/>
      <c r="I554" s="63"/>
      <c r="J554" s="63"/>
    </row>
    <row r="555" spans="1:10" s="22" customFormat="1" ht="16.5">
      <c r="A555" s="52"/>
      <c r="B555" s="264" t="s">
        <v>881</v>
      </c>
      <c r="C555" s="35"/>
      <c r="D555" s="183" t="s">
        <v>214</v>
      </c>
      <c r="E555" s="37"/>
      <c r="F555" s="37">
        <f>306000/40</f>
        <v>7650</v>
      </c>
      <c r="G555" s="63"/>
      <c r="H555" s="63"/>
      <c r="I555" s="63"/>
      <c r="J555" s="63"/>
    </row>
    <row r="556" spans="1:10" s="22" customFormat="1" ht="16.5">
      <c r="A556" s="52"/>
      <c r="B556" s="264" t="s">
        <v>882</v>
      </c>
      <c r="C556" s="35"/>
      <c r="D556" s="183" t="s">
        <v>433</v>
      </c>
      <c r="E556" s="37"/>
      <c r="F556" s="37">
        <f>215000/40</f>
        <v>5375</v>
      </c>
      <c r="G556" s="63"/>
      <c r="H556" s="63"/>
      <c r="I556" s="63"/>
      <c r="J556" s="63"/>
    </row>
    <row r="557" spans="1:10" s="22" customFormat="1" ht="16.5">
      <c r="A557" s="52"/>
      <c r="B557" s="264" t="s">
        <v>883</v>
      </c>
      <c r="C557" s="35"/>
      <c r="D557" s="183" t="s">
        <v>433</v>
      </c>
      <c r="E557" s="37"/>
      <c r="F557" s="37">
        <f>196000/40</f>
        <v>4900</v>
      </c>
      <c r="G557" s="63"/>
      <c r="H557" s="63"/>
      <c r="I557" s="63"/>
      <c r="J557" s="63"/>
    </row>
    <row r="558" spans="1:10" s="22" customFormat="1" ht="16.5">
      <c r="A558" s="52"/>
      <c r="B558" s="280" t="s">
        <v>884</v>
      </c>
      <c r="C558" s="35"/>
      <c r="D558" s="183" t="s">
        <v>433</v>
      </c>
      <c r="E558" s="37"/>
      <c r="F558" s="37">
        <f>248000/40</f>
        <v>6200</v>
      </c>
      <c r="G558" s="63"/>
      <c r="H558" s="63"/>
      <c r="I558" s="63"/>
      <c r="J558" s="63"/>
    </row>
    <row r="559" spans="1:10" s="22" customFormat="1" ht="17.25">
      <c r="A559" s="52"/>
      <c r="B559" s="284" t="s">
        <v>885</v>
      </c>
      <c r="C559" s="35" t="s">
        <v>531</v>
      </c>
      <c r="D559" s="183"/>
      <c r="E559" s="37"/>
      <c r="F559" s="37"/>
      <c r="G559" s="63"/>
      <c r="H559" s="63"/>
      <c r="I559" s="63"/>
      <c r="J559" s="63"/>
    </row>
    <row r="560" spans="1:10" s="22" customFormat="1" ht="16.5">
      <c r="A560" s="52"/>
      <c r="B560" s="280" t="s">
        <v>886</v>
      </c>
      <c r="C560" s="35"/>
      <c r="D560" s="183" t="s">
        <v>214</v>
      </c>
      <c r="E560" s="37"/>
      <c r="F560" s="37">
        <f>442000/25</f>
        <v>17680</v>
      </c>
      <c r="G560" s="63"/>
      <c r="H560" s="63"/>
      <c r="I560" s="63"/>
      <c r="J560" s="63"/>
    </row>
    <row r="561" spans="1:10" s="22" customFormat="1" ht="16.5">
      <c r="A561" s="52"/>
      <c r="B561" s="280" t="s">
        <v>887</v>
      </c>
      <c r="C561" s="35"/>
      <c r="D561" s="183" t="s">
        <v>214</v>
      </c>
      <c r="E561" s="37"/>
      <c r="F561" s="37">
        <f>1020000/25</f>
        <v>40800</v>
      </c>
      <c r="G561" s="63"/>
      <c r="H561" s="63"/>
      <c r="I561" s="63"/>
      <c r="J561" s="63"/>
    </row>
    <row r="562" spans="1:10" s="22" customFormat="1" ht="17.25">
      <c r="A562" s="52"/>
      <c r="B562" s="284" t="s">
        <v>888</v>
      </c>
      <c r="C562" s="35" t="s">
        <v>531</v>
      </c>
      <c r="D562" s="183"/>
      <c r="E562" s="37"/>
      <c r="F562" s="37"/>
      <c r="G562" s="63"/>
      <c r="H562" s="63"/>
      <c r="I562" s="63"/>
      <c r="J562" s="63"/>
    </row>
    <row r="563" spans="1:10" s="22" customFormat="1" ht="16.5">
      <c r="A563" s="52"/>
      <c r="B563" s="280" t="s">
        <v>889</v>
      </c>
      <c r="C563" s="35"/>
      <c r="D563" s="183" t="s">
        <v>214</v>
      </c>
      <c r="E563" s="37"/>
      <c r="F563" s="37">
        <f>1231000/25</f>
        <v>49240</v>
      </c>
      <c r="G563" s="63"/>
      <c r="H563" s="63"/>
      <c r="I563" s="63"/>
      <c r="J563" s="63"/>
    </row>
    <row r="564" spans="1:10" s="22" customFormat="1" ht="16.5">
      <c r="A564" s="52"/>
      <c r="B564" s="280" t="s">
        <v>890</v>
      </c>
      <c r="C564" s="35"/>
      <c r="D564" s="183" t="s">
        <v>433</v>
      </c>
      <c r="E564" s="37"/>
      <c r="F564" s="37">
        <f>1286000/25</f>
        <v>51440</v>
      </c>
      <c r="G564" s="63"/>
      <c r="H564" s="63"/>
      <c r="I564" s="63"/>
      <c r="J564" s="63"/>
    </row>
    <row r="565" spans="1:10" s="22" customFormat="1" ht="16.5">
      <c r="A565" s="52"/>
      <c r="B565" s="264" t="s">
        <v>891</v>
      </c>
      <c r="C565" s="35"/>
      <c r="D565" s="183" t="s">
        <v>433</v>
      </c>
      <c r="E565" s="37"/>
      <c r="F565" s="37">
        <f>1496000/25</f>
        <v>59840</v>
      </c>
      <c r="G565" s="63"/>
      <c r="H565" s="63"/>
      <c r="I565" s="63"/>
      <c r="J565" s="63"/>
    </row>
    <row r="566" spans="1:10" s="22" customFormat="1" ht="16.5">
      <c r="A566" s="52"/>
      <c r="B566" s="264" t="s">
        <v>892</v>
      </c>
      <c r="C566" s="35"/>
      <c r="D566" s="183" t="s">
        <v>433</v>
      </c>
      <c r="E566" s="37"/>
      <c r="F566" s="37">
        <f>1786000/25</f>
        <v>71440</v>
      </c>
      <c r="G566" s="63"/>
      <c r="H566" s="63"/>
      <c r="I566" s="63"/>
      <c r="J566" s="63"/>
    </row>
    <row r="567" spans="1:6" s="63" customFormat="1" ht="17.25">
      <c r="A567" s="52"/>
      <c r="B567" s="266" t="s">
        <v>893</v>
      </c>
      <c r="C567" s="35" t="s">
        <v>531</v>
      </c>
      <c r="D567" s="183"/>
      <c r="E567" s="37"/>
      <c r="F567" s="37"/>
    </row>
    <row r="568" spans="1:6" s="63" customFormat="1" ht="15.75" customHeight="1">
      <c r="A568" s="52"/>
      <c r="B568" s="264" t="s">
        <v>1317</v>
      </c>
      <c r="C568" s="35"/>
      <c r="D568" s="183" t="s">
        <v>214</v>
      </c>
      <c r="E568" s="37"/>
      <c r="F568" s="37">
        <f>1836000/21.6</f>
        <v>85000</v>
      </c>
    </row>
    <row r="569" spans="1:6" s="63" customFormat="1" ht="16.5">
      <c r="A569" s="52"/>
      <c r="B569" s="264" t="s">
        <v>1318</v>
      </c>
      <c r="C569" s="35"/>
      <c r="D569" s="183" t="s">
        <v>433</v>
      </c>
      <c r="E569" s="37"/>
      <c r="F569" s="37">
        <f>1398000/21.6</f>
        <v>64722.22222222222</v>
      </c>
    </row>
    <row r="570" spans="1:6" s="63" customFormat="1" ht="16.5" customHeight="1">
      <c r="A570" s="52"/>
      <c r="B570" s="284" t="s">
        <v>894</v>
      </c>
      <c r="C570" s="35"/>
      <c r="D570" s="183"/>
      <c r="E570" s="37"/>
      <c r="F570" s="37"/>
    </row>
    <row r="571" spans="1:6" s="63" customFormat="1" ht="16.5">
      <c r="A571" s="52"/>
      <c r="B571" s="264" t="s">
        <v>895</v>
      </c>
      <c r="C571" s="35"/>
      <c r="D571" s="183" t="s">
        <v>214</v>
      </c>
      <c r="E571" s="37"/>
      <c r="F571" s="37">
        <f>972000/25</f>
        <v>38880</v>
      </c>
    </row>
    <row r="572" spans="1:6" s="63" customFormat="1" ht="16.5">
      <c r="A572" s="52"/>
      <c r="B572" s="264" t="s">
        <v>896</v>
      </c>
      <c r="C572" s="35"/>
      <c r="D572" s="183" t="s">
        <v>433</v>
      </c>
      <c r="E572" s="37"/>
      <c r="F572" s="37">
        <f>916000/25</f>
        <v>36640</v>
      </c>
    </row>
    <row r="573" spans="1:6" s="63" customFormat="1" ht="17.25">
      <c r="A573" s="52"/>
      <c r="B573" s="266" t="s">
        <v>897</v>
      </c>
      <c r="C573" s="35"/>
      <c r="D573" s="183"/>
      <c r="E573" s="37"/>
      <c r="F573" s="37"/>
    </row>
    <row r="574" spans="1:6" s="63" customFormat="1" ht="16.5">
      <c r="A574" s="52"/>
      <c r="B574" s="264" t="s">
        <v>898</v>
      </c>
      <c r="C574" s="35"/>
      <c r="D574" s="183" t="s">
        <v>214</v>
      </c>
      <c r="E574" s="37"/>
      <c r="F574" s="37">
        <f>418000/6.5</f>
        <v>64307.692307692305</v>
      </c>
    </row>
    <row r="575" spans="1:6" s="63" customFormat="1" ht="17.25">
      <c r="A575" s="52"/>
      <c r="B575" s="266" t="s">
        <v>899</v>
      </c>
      <c r="C575" s="35"/>
      <c r="D575" s="183"/>
      <c r="E575" s="37"/>
      <c r="F575" s="37"/>
    </row>
    <row r="576" spans="1:6" s="63" customFormat="1" ht="16.5">
      <c r="A576" s="52"/>
      <c r="B576" s="264" t="s">
        <v>900</v>
      </c>
      <c r="C576" s="35"/>
      <c r="D576" s="183" t="s">
        <v>214</v>
      </c>
      <c r="E576" s="37"/>
      <c r="F576" s="37">
        <f>326000/3.5</f>
        <v>93142.85714285714</v>
      </c>
    </row>
    <row r="577" spans="1:6" s="63" customFormat="1" ht="16.5">
      <c r="A577" s="52"/>
      <c r="B577" s="264" t="s">
        <v>901</v>
      </c>
      <c r="C577" s="35"/>
      <c r="D577" s="183" t="s">
        <v>214</v>
      </c>
      <c r="E577" s="37"/>
      <c r="F577" s="37">
        <f>125000/25</f>
        <v>5000</v>
      </c>
    </row>
    <row r="578" spans="1:6" s="357" customFormat="1" ht="34.5" customHeight="1">
      <c r="A578" s="106">
        <v>12</v>
      </c>
      <c r="B578" s="394" t="s">
        <v>1313</v>
      </c>
      <c r="C578" s="354"/>
      <c r="D578" s="355"/>
      <c r="E578" s="356"/>
      <c r="F578" s="356"/>
    </row>
    <row r="579" spans="1:6" s="22" customFormat="1" ht="17.25">
      <c r="A579" s="52"/>
      <c r="B579" s="353" t="s">
        <v>1055</v>
      </c>
      <c r="C579" s="34"/>
      <c r="D579" s="201" t="s">
        <v>214</v>
      </c>
      <c r="E579" s="37"/>
      <c r="F579" s="37">
        <v>4500</v>
      </c>
    </row>
    <row r="580" spans="1:6" s="22" customFormat="1" ht="17.25">
      <c r="A580" s="52"/>
      <c r="B580" s="353" t="s">
        <v>1056</v>
      </c>
      <c r="C580" s="34"/>
      <c r="D580" s="201" t="s">
        <v>433</v>
      </c>
      <c r="E580" s="37"/>
      <c r="F580" s="37">
        <v>5500</v>
      </c>
    </row>
    <row r="581" spans="1:6" s="22" customFormat="1" ht="17.25">
      <c r="A581" s="52"/>
      <c r="B581" s="353" t="s">
        <v>1057</v>
      </c>
      <c r="C581" s="34"/>
      <c r="D581" s="201" t="s">
        <v>433</v>
      </c>
      <c r="E581" s="37"/>
      <c r="F581" s="37">
        <v>7000</v>
      </c>
    </row>
    <row r="582" spans="1:6" s="22" customFormat="1" ht="18" customHeight="1">
      <c r="A582" s="52"/>
      <c r="B582" s="353" t="s">
        <v>1058</v>
      </c>
      <c r="C582" s="34"/>
      <c r="D582" s="201" t="s">
        <v>433</v>
      </c>
      <c r="E582" s="37"/>
      <c r="F582" s="37">
        <v>24000</v>
      </c>
    </row>
    <row r="583" spans="1:6" s="22" customFormat="1" ht="18" customHeight="1">
      <c r="A583" s="52"/>
      <c r="B583" s="353" t="s">
        <v>1059</v>
      </c>
      <c r="C583" s="34"/>
      <c r="D583" s="201" t="s">
        <v>433</v>
      </c>
      <c r="E583" s="37"/>
      <c r="F583" s="37">
        <v>40000</v>
      </c>
    </row>
    <row r="584" spans="1:6" s="22" customFormat="1" ht="18" customHeight="1">
      <c r="A584" s="52"/>
      <c r="B584" s="353" t="s">
        <v>1060</v>
      </c>
      <c r="C584" s="34"/>
      <c r="D584" s="201" t="s">
        <v>433</v>
      </c>
      <c r="E584" s="37"/>
      <c r="F584" s="37">
        <v>141000</v>
      </c>
    </row>
    <row r="585" spans="1:6" s="22" customFormat="1" ht="18" customHeight="1">
      <c r="A585" s="52"/>
      <c r="B585" s="353" t="s">
        <v>1061</v>
      </c>
      <c r="C585" s="34"/>
      <c r="D585" s="201" t="s">
        <v>433</v>
      </c>
      <c r="E585" s="37"/>
      <c r="F585" s="37">
        <v>63000</v>
      </c>
    </row>
    <row r="586" spans="1:6" s="22" customFormat="1" ht="17.25">
      <c r="A586" s="52"/>
      <c r="B586" s="353" t="s">
        <v>1062</v>
      </c>
      <c r="C586" s="34"/>
      <c r="D586" s="201" t="s">
        <v>433</v>
      </c>
      <c r="E586" s="37"/>
      <c r="F586" s="37">
        <v>57000</v>
      </c>
    </row>
    <row r="587" spans="1:6" s="22" customFormat="1" ht="17.25">
      <c r="A587" s="52"/>
      <c r="B587" s="353" t="s">
        <v>1063</v>
      </c>
      <c r="C587" s="34"/>
      <c r="D587" s="201" t="s">
        <v>433</v>
      </c>
      <c r="E587" s="37"/>
      <c r="F587" s="37">
        <v>65000</v>
      </c>
    </row>
    <row r="588" spans="1:6" s="22" customFormat="1" ht="17.25">
      <c r="A588" s="52"/>
      <c r="B588" s="353" t="s">
        <v>1064</v>
      </c>
      <c r="C588" s="34"/>
      <c r="D588" s="201" t="s">
        <v>433</v>
      </c>
      <c r="E588" s="37"/>
      <c r="F588" s="37">
        <v>101000</v>
      </c>
    </row>
    <row r="589" spans="1:6" s="22" customFormat="1" ht="17.25">
      <c r="A589" s="52"/>
      <c r="B589" s="353" t="s">
        <v>1065</v>
      </c>
      <c r="C589" s="34"/>
      <c r="D589" s="201" t="s">
        <v>433</v>
      </c>
      <c r="E589" s="37"/>
      <c r="F589" s="37">
        <v>155000</v>
      </c>
    </row>
    <row r="590" spans="1:6" s="22" customFormat="1" ht="15">
      <c r="A590" s="52"/>
      <c r="B590" s="353" t="s">
        <v>1066</v>
      </c>
      <c r="C590" s="34"/>
      <c r="D590" s="201" t="s">
        <v>433</v>
      </c>
      <c r="E590" s="37"/>
      <c r="F590" s="37">
        <v>86000</v>
      </c>
    </row>
    <row r="591" spans="1:6" s="22" customFormat="1" ht="18" customHeight="1">
      <c r="A591" s="52"/>
      <c r="B591" s="353" t="s">
        <v>1067</v>
      </c>
      <c r="C591" s="34"/>
      <c r="D591" s="201" t="s">
        <v>433</v>
      </c>
      <c r="E591" s="37"/>
      <c r="F591" s="37">
        <v>49000</v>
      </c>
    </row>
    <row r="592" spans="1:6" s="22" customFormat="1" ht="17.25">
      <c r="A592" s="52"/>
      <c r="B592" s="353" t="s">
        <v>1068</v>
      </c>
      <c r="C592" s="34"/>
      <c r="D592" s="201" t="s">
        <v>433</v>
      </c>
      <c r="E592" s="37"/>
      <c r="F592" s="37">
        <v>61000</v>
      </c>
    </row>
    <row r="593" spans="1:6" s="22" customFormat="1" ht="23.25" customHeight="1">
      <c r="A593" s="52"/>
      <c r="B593" s="107" t="s">
        <v>1069</v>
      </c>
      <c r="C593" s="34"/>
      <c r="D593" s="201" t="s">
        <v>433</v>
      </c>
      <c r="E593" s="37"/>
      <c r="F593" s="77">
        <v>102000</v>
      </c>
    </row>
    <row r="594" spans="1:6" s="424" customFormat="1" ht="34.5" customHeight="1">
      <c r="A594" s="109">
        <v>13</v>
      </c>
      <c r="B594" s="425" t="s">
        <v>1335</v>
      </c>
      <c r="C594" s="421"/>
      <c r="D594" s="422"/>
      <c r="E594" s="423"/>
      <c r="F594" s="423"/>
    </row>
    <row r="595" spans="1:6" s="75" customFormat="1" ht="20.25" customHeight="1">
      <c r="A595" s="90"/>
      <c r="B595" s="358" t="s">
        <v>1293</v>
      </c>
      <c r="C595" s="354"/>
      <c r="D595" s="380" t="s">
        <v>214</v>
      </c>
      <c r="E595" s="210"/>
      <c r="F595" s="249">
        <f>500000/5</f>
        <v>100000</v>
      </c>
    </row>
    <row r="596" spans="1:6" s="75" customFormat="1" ht="15">
      <c r="A596" s="90"/>
      <c r="B596" s="358" t="s">
        <v>1294</v>
      </c>
      <c r="C596" s="354"/>
      <c r="D596" s="380" t="s">
        <v>433</v>
      </c>
      <c r="E596" s="210"/>
      <c r="F596" s="210">
        <f>350000/5</f>
        <v>70000</v>
      </c>
    </row>
    <row r="597" spans="1:6" s="75" customFormat="1" ht="15">
      <c r="A597" s="90"/>
      <c r="B597" s="358" t="s">
        <v>1295</v>
      </c>
      <c r="C597" s="354"/>
      <c r="D597" s="380" t="s">
        <v>433</v>
      </c>
      <c r="E597" s="210"/>
      <c r="F597" s="210">
        <f>350000/5</f>
        <v>70000</v>
      </c>
    </row>
    <row r="598" spans="1:6" s="75" customFormat="1" ht="15">
      <c r="A598" s="90"/>
      <c r="B598" s="358" t="s">
        <v>1298</v>
      </c>
      <c r="C598" s="354"/>
      <c r="D598" s="380" t="s">
        <v>433</v>
      </c>
      <c r="E598" s="210"/>
      <c r="F598" s="210">
        <v>100000</v>
      </c>
    </row>
    <row r="599" spans="1:6" s="75" customFormat="1" ht="15">
      <c r="A599" s="90"/>
      <c r="B599" s="358" t="s">
        <v>1299</v>
      </c>
      <c r="C599" s="354"/>
      <c r="D599" s="380" t="s">
        <v>433</v>
      </c>
      <c r="E599" s="210"/>
      <c r="F599" s="210">
        <f>160000/6</f>
        <v>26666.666666666668</v>
      </c>
    </row>
    <row r="600" spans="1:6" s="75" customFormat="1" ht="15">
      <c r="A600" s="90"/>
      <c r="B600" s="358" t="s">
        <v>1300</v>
      </c>
      <c r="C600" s="354"/>
      <c r="D600" s="380" t="s">
        <v>433</v>
      </c>
      <c r="E600" s="210"/>
      <c r="F600" s="210">
        <f>360000/5</f>
        <v>72000</v>
      </c>
    </row>
    <row r="601" spans="1:6" s="75" customFormat="1" ht="15">
      <c r="A601" s="90"/>
      <c r="B601" s="358" t="s">
        <v>1301</v>
      </c>
      <c r="C601" s="354"/>
      <c r="D601" s="380" t="s">
        <v>433</v>
      </c>
      <c r="E601" s="210"/>
      <c r="F601" s="210">
        <v>110000</v>
      </c>
    </row>
    <row r="602" spans="1:6" s="75" customFormat="1" ht="15">
      <c r="A602" s="90"/>
      <c r="B602" s="358" t="s">
        <v>1302</v>
      </c>
      <c r="C602" s="354"/>
      <c r="D602" s="380" t="s">
        <v>433</v>
      </c>
      <c r="E602" s="210"/>
      <c r="F602" s="210">
        <f>370000/6</f>
        <v>61666.666666666664</v>
      </c>
    </row>
    <row r="603" spans="1:6" s="75" customFormat="1" ht="15">
      <c r="A603" s="90"/>
      <c r="B603" s="358" t="s">
        <v>1303</v>
      </c>
      <c r="C603" s="354"/>
      <c r="D603" s="380" t="s">
        <v>433</v>
      </c>
      <c r="E603" s="210"/>
      <c r="F603" s="210">
        <f>575000/5</f>
        <v>115000</v>
      </c>
    </row>
    <row r="604" spans="1:6" s="75" customFormat="1" ht="15">
      <c r="A604" s="90"/>
      <c r="B604" s="358" t="s">
        <v>1304</v>
      </c>
      <c r="C604" s="354"/>
      <c r="D604" s="380"/>
      <c r="E604" s="210"/>
      <c r="F604" s="210">
        <f>720000/5</f>
        <v>144000</v>
      </c>
    </row>
    <row r="605" spans="1:6" s="75" customFormat="1" ht="15">
      <c r="A605" s="90"/>
      <c r="B605" s="358" t="s">
        <v>1305</v>
      </c>
      <c r="C605" s="354"/>
      <c r="D605" s="380" t="s">
        <v>433</v>
      </c>
      <c r="E605" s="210"/>
      <c r="F605" s="210">
        <f>1200000/6</f>
        <v>200000</v>
      </c>
    </row>
    <row r="606" spans="1:6" s="75" customFormat="1" ht="15">
      <c r="A606" s="90"/>
      <c r="B606" s="358" t="s">
        <v>1296</v>
      </c>
      <c r="C606" s="354"/>
      <c r="D606" s="380" t="s">
        <v>433</v>
      </c>
      <c r="E606" s="210"/>
      <c r="F606" s="210">
        <f>185000/40</f>
        <v>4625</v>
      </c>
    </row>
    <row r="607" spans="1:6" s="75" customFormat="1" ht="15">
      <c r="A607" s="90"/>
      <c r="B607" s="358" t="s">
        <v>1297</v>
      </c>
      <c r="C607" s="354"/>
      <c r="D607" s="380" t="s">
        <v>433</v>
      </c>
      <c r="E607" s="210"/>
      <c r="F607" s="210">
        <f>205000/40</f>
        <v>5125</v>
      </c>
    </row>
    <row r="608" spans="1:6" s="496" customFormat="1" ht="44.25" customHeight="1">
      <c r="A608" s="106">
        <v>14</v>
      </c>
      <c r="B608" s="494" t="s">
        <v>1336</v>
      </c>
      <c r="C608" s="354"/>
      <c r="D608" s="495"/>
      <c r="E608" s="356"/>
      <c r="F608" s="356"/>
    </row>
    <row r="609" spans="1:6" s="75" customFormat="1" ht="15">
      <c r="A609" s="90"/>
      <c r="B609" s="358" t="s">
        <v>1344</v>
      </c>
      <c r="C609" s="354"/>
      <c r="D609" s="380" t="s">
        <v>214</v>
      </c>
      <c r="E609" s="210"/>
      <c r="F609" s="210">
        <v>26680</v>
      </c>
    </row>
    <row r="610" spans="1:6" s="75" customFormat="1" ht="15">
      <c r="A610" s="90"/>
      <c r="B610" s="358" t="s">
        <v>1345</v>
      </c>
      <c r="C610" s="354"/>
      <c r="D610" s="380" t="s">
        <v>433</v>
      </c>
      <c r="E610" s="210"/>
      <c r="F610" s="210">
        <v>47917</v>
      </c>
    </row>
    <row r="611" spans="1:6" s="75" customFormat="1" ht="15">
      <c r="A611" s="90"/>
      <c r="B611" s="358" t="s">
        <v>1346</v>
      </c>
      <c r="C611" s="354"/>
      <c r="D611" s="380" t="s">
        <v>433</v>
      </c>
      <c r="E611" s="210"/>
      <c r="F611" s="210">
        <v>45043</v>
      </c>
    </row>
    <row r="612" spans="1:6" s="75" customFormat="1" ht="15">
      <c r="A612" s="90"/>
      <c r="B612" s="358" t="s">
        <v>1347</v>
      </c>
      <c r="C612" s="354"/>
      <c r="D612" s="380" t="s">
        <v>433</v>
      </c>
      <c r="E612" s="210"/>
      <c r="F612" s="210">
        <v>115909</v>
      </c>
    </row>
    <row r="613" spans="1:6" s="75" customFormat="1" ht="30">
      <c r="A613" s="90"/>
      <c r="B613" s="358" t="s">
        <v>1348</v>
      </c>
      <c r="C613" s="354"/>
      <c r="D613" s="380" t="s">
        <v>433</v>
      </c>
      <c r="E613" s="210"/>
      <c r="F613" s="210">
        <v>155714</v>
      </c>
    </row>
    <row r="614" spans="1:6" s="75" customFormat="1" ht="30">
      <c r="A614" s="90"/>
      <c r="B614" s="358" t="s">
        <v>1349</v>
      </c>
      <c r="C614" s="354"/>
      <c r="D614" s="380" t="s">
        <v>433</v>
      </c>
      <c r="E614" s="210"/>
      <c r="F614" s="210">
        <v>88018</v>
      </c>
    </row>
    <row r="615" spans="1:6" s="75" customFormat="1" ht="15">
      <c r="A615" s="90"/>
      <c r="B615" s="358" t="s">
        <v>1350</v>
      </c>
      <c r="C615" s="354"/>
      <c r="D615" s="380" t="s">
        <v>433</v>
      </c>
      <c r="E615" s="210"/>
      <c r="F615" s="210">
        <v>5300</v>
      </c>
    </row>
    <row r="616" spans="1:6" s="75" customFormat="1" ht="15">
      <c r="A616" s="90"/>
      <c r="B616" s="358" t="s">
        <v>1351</v>
      </c>
      <c r="C616" s="354"/>
      <c r="D616" s="380" t="s">
        <v>433</v>
      </c>
      <c r="E616" s="210"/>
      <c r="F616" s="210">
        <v>5900</v>
      </c>
    </row>
    <row r="617" spans="1:6" s="75" customFormat="1" ht="15">
      <c r="A617" s="90"/>
      <c r="B617" s="358" t="s">
        <v>1352</v>
      </c>
      <c r="C617" s="354"/>
      <c r="D617" s="380" t="s">
        <v>433</v>
      </c>
      <c r="E617" s="210"/>
      <c r="F617" s="210">
        <v>5625</v>
      </c>
    </row>
    <row r="618" spans="1:6" s="75" customFormat="1" ht="15">
      <c r="A618" s="90"/>
      <c r="B618" s="358" t="s">
        <v>1353</v>
      </c>
      <c r="C618" s="354"/>
      <c r="D618" s="380" t="s">
        <v>433</v>
      </c>
      <c r="E618" s="210"/>
      <c r="F618" s="210">
        <v>6625</v>
      </c>
    </row>
    <row r="619" spans="1:6" s="22" customFormat="1" ht="18" customHeight="1">
      <c r="A619" s="71" t="s">
        <v>516</v>
      </c>
      <c r="B619" s="294" t="s">
        <v>127</v>
      </c>
      <c r="C619" s="227"/>
      <c r="D619" s="228"/>
      <c r="E619" s="210"/>
      <c r="F619" s="211"/>
    </row>
    <row r="620" spans="1:6" s="22" customFormat="1" ht="18" customHeight="1">
      <c r="A620" s="52">
        <v>1</v>
      </c>
      <c r="B620" s="264" t="s">
        <v>283</v>
      </c>
      <c r="C620" s="35"/>
      <c r="D620" s="52" t="s">
        <v>517</v>
      </c>
      <c r="E620" s="37"/>
      <c r="F620" s="59">
        <v>27000</v>
      </c>
    </row>
    <row r="621" spans="1:6" s="22" customFormat="1" ht="18" customHeight="1">
      <c r="A621" s="52">
        <v>2</v>
      </c>
      <c r="B621" s="264" t="s">
        <v>284</v>
      </c>
      <c r="C621" s="35"/>
      <c r="D621" s="52" t="s">
        <v>433</v>
      </c>
      <c r="E621" s="37"/>
      <c r="F621" s="59">
        <v>19500</v>
      </c>
    </row>
    <row r="622" spans="1:6" s="22" customFormat="1" ht="17.25" customHeight="1">
      <c r="A622" s="52">
        <v>3</v>
      </c>
      <c r="B622" s="264" t="s">
        <v>201</v>
      </c>
      <c r="C622" s="35"/>
      <c r="D622" s="52" t="s">
        <v>433</v>
      </c>
      <c r="E622" s="37"/>
      <c r="F622" s="59">
        <v>13500</v>
      </c>
    </row>
    <row r="623" spans="1:6" s="22" customFormat="1" ht="16.5">
      <c r="A623" s="52">
        <v>4</v>
      </c>
      <c r="B623" s="264" t="s">
        <v>597</v>
      </c>
      <c r="C623" s="35"/>
      <c r="D623" s="52" t="s">
        <v>433</v>
      </c>
      <c r="E623" s="37"/>
      <c r="F623" s="59">
        <v>15000</v>
      </c>
    </row>
    <row r="624" spans="1:6" s="22" customFormat="1" ht="16.5">
      <c r="A624" s="52">
        <v>5</v>
      </c>
      <c r="B624" s="264" t="s">
        <v>595</v>
      </c>
      <c r="C624" s="35"/>
      <c r="D624" s="52" t="s">
        <v>433</v>
      </c>
      <c r="E624" s="37"/>
      <c r="F624" s="59">
        <v>13000</v>
      </c>
    </row>
    <row r="625" spans="1:6" s="22" customFormat="1" ht="18" customHeight="1">
      <c r="A625" s="76" t="s">
        <v>609</v>
      </c>
      <c r="B625" s="266" t="s">
        <v>605</v>
      </c>
      <c r="C625" s="55"/>
      <c r="D625" s="202"/>
      <c r="E625" s="62"/>
      <c r="F625" s="62"/>
    </row>
    <row r="626" spans="1:6" s="22" customFormat="1" ht="16.5">
      <c r="A626" s="52">
        <v>1</v>
      </c>
      <c r="B626" s="264" t="s">
        <v>369</v>
      </c>
      <c r="C626" s="35"/>
      <c r="D626" s="52" t="s">
        <v>282</v>
      </c>
      <c r="E626" s="37"/>
      <c r="F626" s="37">
        <v>60000</v>
      </c>
    </row>
    <row r="627" spans="1:6" s="189" customFormat="1" ht="17.25">
      <c r="A627" s="188">
        <v>2</v>
      </c>
      <c r="B627" s="295" t="s">
        <v>635</v>
      </c>
      <c r="C627" s="184"/>
      <c r="D627" s="183"/>
      <c r="E627" s="185"/>
      <c r="F627" s="185"/>
    </row>
    <row r="628" spans="1:6" s="189" customFormat="1" ht="15" customHeight="1">
      <c r="A628" s="183"/>
      <c r="B628" s="296" t="s">
        <v>950</v>
      </c>
      <c r="C628" s="184"/>
      <c r="D628" s="183"/>
      <c r="E628" s="185"/>
      <c r="F628" s="185"/>
    </row>
    <row r="629" spans="1:6" s="189" customFormat="1" ht="16.5">
      <c r="A629" s="183"/>
      <c r="B629" s="275" t="s">
        <v>636</v>
      </c>
      <c r="C629" s="184"/>
      <c r="D629" s="195" t="s">
        <v>509</v>
      </c>
      <c r="E629" s="185"/>
      <c r="F629" s="185">
        <v>80000</v>
      </c>
    </row>
    <row r="630" spans="1:6" s="189" customFormat="1" ht="16.5">
      <c r="A630" s="183"/>
      <c r="B630" s="275" t="s">
        <v>637</v>
      </c>
      <c r="C630" s="184"/>
      <c r="D630" s="195" t="s">
        <v>433</v>
      </c>
      <c r="E630" s="185"/>
      <c r="F630" s="185">
        <v>85000</v>
      </c>
    </row>
    <row r="631" spans="1:6" s="189" customFormat="1" ht="16.5">
      <c r="A631" s="183"/>
      <c r="B631" s="275" t="s">
        <v>638</v>
      </c>
      <c r="C631" s="184"/>
      <c r="D631" s="195" t="s">
        <v>433</v>
      </c>
      <c r="E631" s="185"/>
      <c r="F631" s="185">
        <v>89000</v>
      </c>
    </row>
    <row r="632" spans="1:6" s="189" customFormat="1" ht="16.5">
      <c r="A632" s="183"/>
      <c r="B632" s="275" t="s">
        <v>639</v>
      </c>
      <c r="C632" s="184"/>
      <c r="D632" s="195" t="s">
        <v>433</v>
      </c>
      <c r="E632" s="185"/>
      <c r="F632" s="185">
        <v>94000</v>
      </c>
    </row>
    <row r="633" spans="1:6" s="189" customFormat="1" ht="16.5">
      <c r="A633" s="183"/>
      <c r="B633" s="275" t="s">
        <v>640</v>
      </c>
      <c r="C633" s="184"/>
      <c r="D633" s="195" t="s">
        <v>433</v>
      </c>
      <c r="E633" s="185"/>
      <c r="F633" s="185">
        <v>99000</v>
      </c>
    </row>
    <row r="634" spans="1:6" s="189" customFormat="1" ht="19.5" customHeight="1">
      <c r="A634" s="183"/>
      <c r="B634" s="297" t="s">
        <v>949</v>
      </c>
      <c r="C634" s="184"/>
      <c r="D634" s="195"/>
      <c r="E634" s="185"/>
      <c r="F634" s="185"/>
    </row>
    <row r="635" spans="1:6" s="189" customFormat="1" ht="16.5">
      <c r="A635" s="183"/>
      <c r="B635" s="275" t="s">
        <v>636</v>
      </c>
      <c r="C635" s="184"/>
      <c r="D635" s="195" t="s">
        <v>509</v>
      </c>
      <c r="E635" s="185"/>
      <c r="F635" s="185">
        <v>84000</v>
      </c>
    </row>
    <row r="636" spans="1:6" s="189" customFormat="1" ht="16.5">
      <c r="A636" s="183"/>
      <c r="B636" s="275" t="s">
        <v>637</v>
      </c>
      <c r="C636" s="184"/>
      <c r="D636" s="195" t="s">
        <v>433</v>
      </c>
      <c r="E636" s="185"/>
      <c r="F636" s="185">
        <v>90000</v>
      </c>
    </row>
    <row r="637" spans="1:6" s="189" customFormat="1" ht="16.5">
      <c r="A637" s="183"/>
      <c r="B637" s="275" t="s">
        <v>638</v>
      </c>
      <c r="C637" s="184"/>
      <c r="D637" s="195" t="s">
        <v>433</v>
      </c>
      <c r="E637" s="185"/>
      <c r="F637" s="185">
        <v>94000</v>
      </c>
    </row>
    <row r="638" spans="1:6" s="189" customFormat="1" ht="16.5">
      <c r="A638" s="183"/>
      <c r="B638" s="275" t="s">
        <v>639</v>
      </c>
      <c r="C638" s="184"/>
      <c r="D638" s="195" t="s">
        <v>433</v>
      </c>
      <c r="E638" s="185"/>
      <c r="F638" s="185">
        <v>99000</v>
      </c>
    </row>
    <row r="639" spans="1:6" s="189" customFormat="1" ht="16.5">
      <c r="A639" s="183"/>
      <c r="B639" s="275" t="s">
        <v>640</v>
      </c>
      <c r="C639" s="184"/>
      <c r="D639" s="195" t="s">
        <v>433</v>
      </c>
      <c r="E639" s="185"/>
      <c r="F639" s="185">
        <v>103000</v>
      </c>
    </row>
    <row r="640" spans="1:6" s="189" customFormat="1" ht="16.5">
      <c r="A640" s="183"/>
      <c r="B640" s="298" t="s">
        <v>641</v>
      </c>
      <c r="C640" s="184"/>
      <c r="D640" s="195"/>
      <c r="E640" s="185"/>
      <c r="F640" s="185"/>
    </row>
    <row r="641" spans="1:6" s="189" customFormat="1" ht="16.5">
      <c r="A641" s="183"/>
      <c r="B641" s="275" t="s">
        <v>642</v>
      </c>
      <c r="C641" s="184"/>
      <c r="D641" s="195" t="s">
        <v>509</v>
      </c>
      <c r="E641" s="185"/>
      <c r="F641" s="185">
        <v>83000</v>
      </c>
    </row>
    <row r="642" spans="1:6" s="189" customFormat="1" ht="16.5">
      <c r="A642" s="183"/>
      <c r="B642" s="275" t="s">
        <v>643</v>
      </c>
      <c r="C642" s="184"/>
      <c r="D642" s="195" t="s">
        <v>433</v>
      </c>
      <c r="E642" s="185"/>
      <c r="F642" s="185">
        <v>87000</v>
      </c>
    </row>
    <row r="643" spans="1:6" s="189" customFormat="1" ht="16.5">
      <c r="A643" s="183"/>
      <c r="B643" s="275" t="s">
        <v>637</v>
      </c>
      <c r="C643" s="184"/>
      <c r="D643" s="195" t="s">
        <v>433</v>
      </c>
      <c r="E643" s="185"/>
      <c r="F643" s="185">
        <v>92000</v>
      </c>
    </row>
    <row r="644" spans="1:8" s="189" customFormat="1" ht="16.5">
      <c r="A644" s="183"/>
      <c r="B644" s="275" t="s">
        <v>638</v>
      </c>
      <c r="C644" s="184"/>
      <c r="D644" s="195" t="s">
        <v>433</v>
      </c>
      <c r="E644" s="185"/>
      <c r="F644" s="185">
        <v>97000</v>
      </c>
      <c r="G644" s="186"/>
      <c r="H644" s="186"/>
    </row>
    <row r="645" spans="1:8" s="189" customFormat="1" ht="16.5">
      <c r="A645" s="183"/>
      <c r="B645" s="275" t="s">
        <v>639</v>
      </c>
      <c r="C645" s="184"/>
      <c r="D645" s="195" t="s">
        <v>433</v>
      </c>
      <c r="E645" s="185"/>
      <c r="F645" s="185">
        <v>100000</v>
      </c>
      <c r="G645" s="186"/>
      <c r="H645" s="186"/>
    </row>
    <row r="646" spans="1:8" s="189" customFormat="1" ht="16.5">
      <c r="A646" s="183"/>
      <c r="B646" s="275" t="s">
        <v>640</v>
      </c>
      <c r="C646" s="184"/>
      <c r="D646" s="195" t="s">
        <v>433</v>
      </c>
      <c r="E646" s="185"/>
      <c r="F646" s="185">
        <v>103000</v>
      </c>
      <c r="G646" s="186"/>
      <c r="H646" s="186"/>
    </row>
    <row r="647" spans="1:8" s="189" customFormat="1" ht="16.5">
      <c r="A647" s="183"/>
      <c r="B647" s="275" t="s">
        <v>644</v>
      </c>
      <c r="C647" s="184"/>
      <c r="D647" s="195" t="s">
        <v>433</v>
      </c>
      <c r="E647" s="185"/>
      <c r="F647" s="185">
        <v>108000</v>
      </c>
      <c r="G647" s="186"/>
      <c r="H647" s="186"/>
    </row>
    <row r="648" spans="1:8" s="189" customFormat="1" ht="18" customHeight="1">
      <c r="A648" s="183"/>
      <c r="B648" s="297" t="s">
        <v>962</v>
      </c>
      <c r="C648" s="184"/>
      <c r="D648" s="195"/>
      <c r="E648" s="185"/>
      <c r="F648" s="185"/>
      <c r="G648" s="186"/>
      <c r="H648" s="186"/>
    </row>
    <row r="649" spans="1:8" s="189" customFormat="1" ht="16.5">
      <c r="A649" s="183"/>
      <c r="B649" s="275" t="s">
        <v>642</v>
      </c>
      <c r="C649" s="184"/>
      <c r="D649" s="195" t="s">
        <v>509</v>
      </c>
      <c r="E649" s="185"/>
      <c r="F649" s="185">
        <v>85000</v>
      </c>
      <c r="G649" s="186"/>
      <c r="H649" s="186"/>
    </row>
    <row r="650" spans="1:8" s="189" customFormat="1" ht="16.5">
      <c r="A650" s="183"/>
      <c r="B650" s="275" t="s">
        <v>643</v>
      </c>
      <c r="C650" s="184"/>
      <c r="D650" s="195" t="s">
        <v>433</v>
      </c>
      <c r="E650" s="185"/>
      <c r="F650" s="185">
        <v>89000</v>
      </c>
      <c r="G650" s="186"/>
      <c r="H650" s="186"/>
    </row>
    <row r="651" spans="1:8" s="189" customFormat="1" ht="16.5">
      <c r="A651" s="183"/>
      <c r="B651" s="275" t="s">
        <v>637</v>
      </c>
      <c r="C651" s="184"/>
      <c r="D651" s="195" t="s">
        <v>433</v>
      </c>
      <c r="E651" s="185"/>
      <c r="F651" s="185">
        <v>93000</v>
      </c>
      <c r="G651" s="186"/>
      <c r="H651" s="186"/>
    </row>
    <row r="652" spans="1:8" s="189" customFormat="1" ht="16.5">
      <c r="A652" s="183"/>
      <c r="B652" s="275" t="s">
        <v>638</v>
      </c>
      <c r="C652" s="184"/>
      <c r="D652" s="195" t="s">
        <v>433</v>
      </c>
      <c r="E652" s="185"/>
      <c r="F652" s="185">
        <v>98000</v>
      </c>
      <c r="G652" s="186"/>
      <c r="H652" s="186"/>
    </row>
    <row r="653" spans="1:6" s="186" customFormat="1" ht="16.5">
      <c r="A653" s="183"/>
      <c r="B653" s="275" t="s">
        <v>639</v>
      </c>
      <c r="C653" s="184"/>
      <c r="D653" s="195" t="s">
        <v>433</v>
      </c>
      <c r="E653" s="185"/>
      <c r="F653" s="185">
        <v>101000</v>
      </c>
    </row>
    <row r="654" spans="1:6" s="186" customFormat="1" ht="16.5">
      <c r="A654" s="183"/>
      <c r="B654" s="275" t="s">
        <v>640</v>
      </c>
      <c r="C654" s="184"/>
      <c r="D654" s="195" t="s">
        <v>433</v>
      </c>
      <c r="E654" s="185"/>
      <c r="F654" s="185">
        <v>104000</v>
      </c>
    </row>
    <row r="655" spans="1:6" s="186" customFormat="1" ht="16.5">
      <c r="A655" s="183"/>
      <c r="B655" s="275" t="s">
        <v>644</v>
      </c>
      <c r="C655" s="184"/>
      <c r="D655" s="195" t="s">
        <v>433</v>
      </c>
      <c r="E655" s="185"/>
      <c r="F655" s="185">
        <v>109000</v>
      </c>
    </row>
    <row r="656" spans="1:6" s="22" customFormat="1" ht="16.5">
      <c r="A656" s="52">
        <v>3</v>
      </c>
      <c r="B656" s="282" t="s">
        <v>22</v>
      </c>
      <c r="C656" s="35"/>
      <c r="D656" s="90"/>
      <c r="E656" s="37"/>
      <c r="F656" s="37"/>
    </row>
    <row r="657" spans="1:6" s="22" customFormat="1" ht="16.5">
      <c r="A657" s="52"/>
      <c r="B657" s="282" t="s">
        <v>964</v>
      </c>
      <c r="C657" s="35" t="s">
        <v>24</v>
      </c>
      <c r="D657" s="90"/>
      <c r="E657" s="37"/>
      <c r="F657" s="37"/>
    </row>
    <row r="658" spans="1:6" s="22" customFormat="1" ht="16.5">
      <c r="A658" s="52"/>
      <c r="B658" s="267" t="s">
        <v>25</v>
      </c>
      <c r="C658" s="35"/>
      <c r="D658" s="90" t="s">
        <v>509</v>
      </c>
      <c r="E658" s="37"/>
      <c r="F658" s="37">
        <v>88237</v>
      </c>
    </row>
    <row r="659" spans="1:6" s="22" customFormat="1" ht="16.5">
      <c r="A659" s="52"/>
      <c r="B659" s="267" t="s">
        <v>26</v>
      </c>
      <c r="C659" s="35"/>
      <c r="D659" s="90" t="s">
        <v>433</v>
      </c>
      <c r="E659" s="37"/>
      <c r="F659" s="37">
        <v>95420</v>
      </c>
    </row>
    <row r="660" spans="1:6" s="22" customFormat="1" ht="16.5">
      <c r="A660" s="52"/>
      <c r="B660" s="267" t="s">
        <v>27</v>
      </c>
      <c r="C660" s="35"/>
      <c r="D660" s="90" t="s">
        <v>433</v>
      </c>
      <c r="E660" s="37"/>
      <c r="F660" s="37">
        <v>103857</v>
      </c>
    </row>
    <row r="661" spans="1:6" s="22" customFormat="1" ht="16.5">
      <c r="A661" s="52"/>
      <c r="B661" s="267" t="s">
        <v>28</v>
      </c>
      <c r="C661" s="35"/>
      <c r="D661" s="90" t="s">
        <v>433</v>
      </c>
      <c r="E661" s="37"/>
      <c r="F661" s="37">
        <v>107466</v>
      </c>
    </row>
    <row r="662" spans="1:6" s="22" customFormat="1" ht="16.5">
      <c r="A662" s="52"/>
      <c r="B662" s="267" t="s">
        <v>29</v>
      </c>
      <c r="C662" s="35"/>
      <c r="D662" s="90" t="s">
        <v>433</v>
      </c>
      <c r="E662" s="37"/>
      <c r="F662" s="37">
        <v>112256</v>
      </c>
    </row>
    <row r="663" spans="1:6" s="22" customFormat="1" ht="16.5">
      <c r="A663" s="52"/>
      <c r="B663" s="267" t="s">
        <v>30</v>
      </c>
      <c r="C663" s="35"/>
      <c r="D663" s="90" t="s">
        <v>433</v>
      </c>
      <c r="E663" s="37"/>
      <c r="F663" s="37">
        <v>119108</v>
      </c>
    </row>
    <row r="664" spans="1:6" s="22" customFormat="1" ht="16.5">
      <c r="A664" s="52"/>
      <c r="B664" s="267" t="s">
        <v>31</v>
      </c>
      <c r="C664" s="35"/>
      <c r="D664" s="90" t="s">
        <v>433</v>
      </c>
      <c r="E664" s="37"/>
      <c r="F664" s="37">
        <v>126345</v>
      </c>
    </row>
    <row r="665" spans="1:6" s="22" customFormat="1" ht="16.5">
      <c r="A665" s="52"/>
      <c r="B665" s="267" t="s">
        <v>32</v>
      </c>
      <c r="C665" s="35"/>
      <c r="D665" s="90" t="s">
        <v>433</v>
      </c>
      <c r="E665" s="37"/>
      <c r="F665" s="37">
        <v>131154</v>
      </c>
    </row>
    <row r="666" spans="1:8" s="22" customFormat="1" ht="16.5">
      <c r="A666" s="52"/>
      <c r="B666" s="282" t="s">
        <v>965</v>
      </c>
      <c r="C666" s="35"/>
      <c r="D666" s="90"/>
      <c r="E666" s="37"/>
      <c r="F666" s="37"/>
      <c r="G666" s="75"/>
      <c r="H666" s="75"/>
    </row>
    <row r="667" spans="1:8" s="22" customFormat="1" ht="16.5">
      <c r="A667" s="52"/>
      <c r="B667" s="267" t="s">
        <v>23</v>
      </c>
      <c r="C667" s="35"/>
      <c r="D667" s="90" t="s">
        <v>509</v>
      </c>
      <c r="E667" s="37"/>
      <c r="F667" s="37">
        <v>91263</v>
      </c>
      <c r="G667" s="75"/>
      <c r="H667" s="75"/>
    </row>
    <row r="668" spans="1:8" s="22" customFormat="1" ht="16.5">
      <c r="A668" s="52"/>
      <c r="B668" s="267" t="s">
        <v>26</v>
      </c>
      <c r="C668" s="35"/>
      <c r="D668" s="90" t="s">
        <v>433</v>
      </c>
      <c r="E668" s="37"/>
      <c r="F668" s="37">
        <v>97486</v>
      </c>
      <c r="G668" s="75"/>
      <c r="H668" s="75"/>
    </row>
    <row r="669" spans="1:6" s="75" customFormat="1" ht="16.5">
      <c r="A669" s="52"/>
      <c r="B669" s="267" t="s">
        <v>33</v>
      </c>
      <c r="C669" s="35"/>
      <c r="D669" s="90" t="s">
        <v>433</v>
      </c>
      <c r="E669" s="37"/>
      <c r="F669" s="37">
        <v>115174</v>
      </c>
    </row>
    <row r="670" spans="1:6" s="75" customFormat="1" ht="16.5">
      <c r="A670" s="52"/>
      <c r="B670" s="267" t="s">
        <v>29</v>
      </c>
      <c r="C670" s="35"/>
      <c r="D670" s="90" t="s">
        <v>433</v>
      </c>
      <c r="E670" s="37"/>
      <c r="F670" s="37">
        <v>119544</v>
      </c>
    </row>
    <row r="671" spans="1:6" s="75" customFormat="1" ht="16.5">
      <c r="A671" s="52"/>
      <c r="B671" s="267" t="s">
        <v>30</v>
      </c>
      <c r="C671" s="35"/>
      <c r="D671" s="90" t="s">
        <v>433</v>
      </c>
      <c r="E671" s="37"/>
      <c r="F671" s="37">
        <v>126380</v>
      </c>
    </row>
    <row r="672" spans="1:6" s="75" customFormat="1" ht="16.5">
      <c r="A672" s="52"/>
      <c r="B672" s="267" t="s">
        <v>34</v>
      </c>
      <c r="C672" s="35"/>
      <c r="D672" s="90" t="s">
        <v>433</v>
      </c>
      <c r="E672" s="37"/>
      <c r="F672" s="37">
        <v>131387</v>
      </c>
    </row>
    <row r="673" spans="1:6" s="75" customFormat="1" ht="16.5">
      <c r="A673" s="52"/>
      <c r="B673" s="267" t="s">
        <v>35</v>
      </c>
      <c r="C673" s="35"/>
      <c r="D673" s="90" t="s">
        <v>433</v>
      </c>
      <c r="E673" s="37"/>
      <c r="F673" s="37">
        <v>143562</v>
      </c>
    </row>
    <row r="674" spans="1:6" s="75" customFormat="1" ht="16.5">
      <c r="A674" s="52"/>
      <c r="B674" s="267" t="s">
        <v>36</v>
      </c>
      <c r="C674" s="35"/>
      <c r="D674" s="90" t="s">
        <v>433</v>
      </c>
      <c r="E674" s="37"/>
      <c r="F674" s="37"/>
    </row>
    <row r="675" spans="1:6" s="75" customFormat="1" ht="17.25">
      <c r="A675" s="52">
        <v>4</v>
      </c>
      <c r="B675" s="266" t="s">
        <v>729</v>
      </c>
      <c r="C675" s="35"/>
      <c r="D675" s="90"/>
      <c r="E675" s="37"/>
      <c r="F675" s="37"/>
    </row>
    <row r="676" spans="1:6" s="75" customFormat="1" ht="17.25">
      <c r="A676" s="52"/>
      <c r="B676" s="299" t="s">
        <v>627</v>
      </c>
      <c r="C676" s="35"/>
      <c r="D676" s="52"/>
      <c r="E676" s="37"/>
      <c r="F676" s="37"/>
    </row>
    <row r="677" spans="1:6" s="75" customFormat="1" ht="18">
      <c r="A677" s="52"/>
      <c r="B677" s="280" t="s">
        <v>804</v>
      </c>
      <c r="C677" s="35"/>
      <c r="D677" s="52" t="s">
        <v>933</v>
      </c>
      <c r="E677" s="37"/>
      <c r="F677" s="37">
        <v>305382</v>
      </c>
    </row>
    <row r="678" spans="1:6" s="75" customFormat="1" ht="18.75" customHeight="1">
      <c r="A678" s="52"/>
      <c r="B678" s="280" t="s">
        <v>805</v>
      </c>
      <c r="C678" s="35"/>
      <c r="D678" s="52" t="s">
        <v>933</v>
      </c>
      <c r="E678" s="37"/>
      <c r="F678" s="37">
        <v>371102</v>
      </c>
    </row>
    <row r="679" spans="1:6" s="75" customFormat="1" ht="18">
      <c r="A679" s="90"/>
      <c r="B679" s="300" t="s">
        <v>806</v>
      </c>
      <c r="C679" s="36"/>
      <c r="D679" s="90" t="s">
        <v>935</v>
      </c>
      <c r="E679" s="70"/>
      <c r="F679" s="70">
        <v>370293</v>
      </c>
    </row>
    <row r="680" spans="1:6" s="75" customFormat="1" ht="17.25">
      <c r="A680" s="52"/>
      <c r="B680" s="266" t="s">
        <v>236</v>
      </c>
      <c r="C680" s="35"/>
      <c r="D680" s="52"/>
      <c r="E680" s="37"/>
      <c r="F680" s="37"/>
    </row>
    <row r="681" spans="1:6" s="375" customFormat="1" ht="35.25" customHeight="1">
      <c r="A681" s="318"/>
      <c r="B681" s="371" t="s">
        <v>1117</v>
      </c>
      <c r="C681" s="372"/>
      <c r="D681" s="318" t="s">
        <v>1118</v>
      </c>
      <c r="E681" s="373"/>
      <c r="F681" s="374">
        <v>237353</v>
      </c>
    </row>
    <row r="682" spans="1:6" s="375" customFormat="1" ht="33" customHeight="1">
      <c r="A682" s="318"/>
      <c r="B682" s="371" t="s">
        <v>1119</v>
      </c>
      <c r="C682" s="372"/>
      <c r="D682" s="318" t="s">
        <v>1118</v>
      </c>
      <c r="E682" s="373"/>
      <c r="F682" s="374">
        <v>221876</v>
      </c>
    </row>
    <row r="683" spans="1:6" s="375" customFormat="1" ht="30.75" customHeight="1">
      <c r="A683" s="318"/>
      <c r="B683" s="371" t="s">
        <v>1120</v>
      </c>
      <c r="C683" s="372"/>
      <c r="D683" s="318" t="s">
        <v>1118</v>
      </c>
      <c r="E683" s="373"/>
      <c r="F683" s="374">
        <v>206052</v>
      </c>
    </row>
    <row r="684" spans="1:6" s="75" customFormat="1" ht="17.25">
      <c r="A684" s="103" t="s">
        <v>603</v>
      </c>
      <c r="B684" s="266" t="s">
        <v>114</v>
      </c>
      <c r="C684" s="55"/>
      <c r="D684" s="52"/>
      <c r="E684" s="62"/>
      <c r="F684" s="62"/>
    </row>
    <row r="685" spans="1:6" s="75" customFormat="1" ht="16.5">
      <c r="A685" s="52">
        <v>1</v>
      </c>
      <c r="B685" s="264" t="s">
        <v>587</v>
      </c>
      <c r="C685" s="35"/>
      <c r="D685" s="52" t="s">
        <v>518</v>
      </c>
      <c r="E685" s="37"/>
      <c r="F685" s="37">
        <v>10000</v>
      </c>
    </row>
    <row r="686" spans="1:6" s="75" customFormat="1" ht="16.5" customHeight="1">
      <c r="A686" s="52">
        <v>2</v>
      </c>
      <c r="B686" s="264" t="s">
        <v>951</v>
      </c>
      <c r="C686" s="35" t="s">
        <v>4</v>
      </c>
      <c r="D686" s="52" t="s">
        <v>123</v>
      </c>
      <c r="E686" s="37"/>
      <c r="F686" s="37">
        <v>10000</v>
      </c>
    </row>
    <row r="687" spans="1:6" s="75" customFormat="1" ht="16.5">
      <c r="A687" s="52">
        <v>4</v>
      </c>
      <c r="B687" s="264" t="s">
        <v>136</v>
      </c>
      <c r="C687" s="35" t="s">
        <v>5</v>
      </c>
      <c r="D687" s="52" t="s">
        <v>433</v>
      </c>
      <c r="E687" s="37"/>
      <c r="F687" s="37">
        <v>14000</v>
      </c>
    </row>
    <row r="688" spans="1:6" s="75" customFormat="1" ht="16.5">
      <c r="A688" s="52">
        <v>5</v>
      </c>
      <c r="B688" s="264" t="s">
        <v>7</v>
      </c>
      <c r="C688" s="60" t="s">
        <v>582</v>
      </c>
      <c r="D688" s="52" t="s">
        <v>433</v>
      </c>
      <c r="E688" s="37"/>
      <c r="F688" s="37">
        <v>17000</v>
      </c>
    </row>
    <row r="689" spans="1:6" s="75" customFormat="1" ht="16.5">
      <c r="A689" s="52">
        <v>6</v>
      </c>
      <c r="B689" s="264" t="s">
        <v>404</v>
      </c>
      <c r="C689" s="35"/>
      <c r="D689" s="52" t="s">
        <v>433</v>
      </c>
      <c r="E689" s="37"/>
      <c r="F689" s="37">
        <v>16000</v>
      </c>
    </row>
    <row r="690" spans="1:6" s="75" customFormat="1" ht="16.5">
      <c r="A690" s="52">
        <v>7</v>
      </c>
      <c r="B690" s="264" t="s">
        <v>599</v>
      </c>
      <c r="C690" s="35"/>
      <c r="D690" s="52" t="s">
        <v>433</v>
      </c>
      <c r="E690" s="37"/>
      <c r="F690" s="37">
        <v>15000</v>
      </c>
    </row>
    <row r="691" spans="1:6" s="75" customFormat="1" ht="16.5">
      <c r="A691" s="52">
        <v>8</v>
      </c>
      <c r="B691" s="264" t="s">
        <v>405</v>
      </c>
      <c r="C691" s="35"/>
      <c r="D691" s="52" t="s">
        <v>433</v>
      </c>
      <c r="E691" s="37"/>
      <c r="F691" s="37">
        <v>18000</v>
      </c>
    </row>
    <row r="692" spans="1:6" s="75" customFormat="1" ht="16.5">
      <c r="A692" s="52">
        <v>9</v>
      </c>
      <c r="B692" s="264" t="s">
        <v>600</v>
      </c>
      <c r="C692" s="35"/>
      <c r="D692" s="52" t="s">
        <v>433</v>
      </c>
      <c r="E692" s="37"/>
      <c r="F692" s="37">
        <v>17000</v>
      </c>
    </row>
    <row r="693" spans="1:6" s="75" customFormat="1" ht="18" customHeight="1">
      <c r="A693" s="52">
        <v>10</v>
      </c>
      <c r="B693" s="264" t="s">
        <v>202</v>
      </c>
      <c r="C693" s="35"/>
      <c r="D693" s="52" t="s">
        <v>433</v>
      </c>
      <c r="E693" s="37"/>
      <c r="F693" s="37">
        <v>25000</v>
      </c>
    </row>
    <row r="694" spans="1:6" s="75" customFormat="1" ht="18" customHeight="1">
      <c r="A694" s="52">
        <v>11</v>
      </c>
      <c r="B694" s="264" t="s">
        <v>203</v>
      </c>
      <c r="C694" s="35"/>
      <c r="D694" s="52" t="s">
        <v>433</v>
      </c>
      <c r="E694" s="37"/>
      <c r="F694" s="37">
        <v>20000</v>
      </c>
    </row>
    <row r="695" spans="1:6" s="75" customFormat="1" ht="18" customHeight="1">
      <c r="A695" s="52">
        <v>12</v>
      </c>
      <c r="B695" s="264" t="s">
        <v>1078</v>
      </c>
      <c r="C695" s="35"/>
      <c r="D695" s="52" t="s">
        <v>433</v>
      </c>
      <c r="E695" s="37"/>
      <c r="F695" s="37">
        <v>162000</v>
      </c>
    </row>
    <row r="696" spans="1:6" s="75" customFormat="1" ht="16.5">
      <c r="A696" s="105">
        <v>13</v>
      </c>
      <c r="B696" s="264" t="s">
        <v>1080</v>
      </c>
      <c r="C696" s="73"/>
      <c r="D696" s="105" t="s">
        <v>433</v>
      </c>
      <c r="E696" s="137"/>
      <c r="F696" s="37">
        <v>234000</v>
      </c>
    </row>
    <row r="697" spans="1:6" s="75" customFormat="1" ht="16.5">
      <c r="A697" s="52">
        <v>14</v>
      </c>
      <c r="B697" s="264" t="s">
        <v>1079</v>
      </c>
      <c r="C697" s="35"/>
      <c r="D697" s="52" t="s">
        <v>433</v>
      </c>
      <c r="E697" s="37"/>
      <c r="F697" s="37">
        <v>372000</v>
      </c>
    </row>
    <row r="698" spans="1:6" s="75" customFormat="1" ht="16.5">
      <c r="A698" s="52">
        <v>15</v>
      </c>
      <c r="B698" s="264" t="s">
        <v>632</v>
      </c>
      <c r="C698" s="35"/>
      <c r="D698" s="52" t="s">
        <v>433</v>
      </c>
      <c r="E698" s="37"/>
      <c r="F698" s="37">
        <v>7000</v>
      </c>
    </row>
    <row r="699" spans="1:6" s="75" customFormat="1" ht="16.5">
      <c r="A699" s="52">
        <v>17</v>
      </c>
      <c r="B699" s="264" t="s">
        <v>359</v>
      </c>
      <c r="C699" s="35"/>
      <c r="D699" s="52" t="s">
        <v>433</v>
      </c>
      <c r="E699" s="37"/>
      <c r="F699" s="37">
        <v>47000</v>
      </c>
    </row>
    <row r="700" spans="1:6" s="75" customFormat="1" ht="16.5">
      <c r="A700" s="52">
        <v>18</v>
      </c>
      <c r="B700" s="264" t="s">
        <v>360</v>
      </c>
      <c r="C700" s="35"/>
      <c r="D700" s="52" t="s">
        <v>433</v>
      </c>
      <c r="E700" s="37"/>
      <c r="F700" s="37">
        <v>70000</v>
      </c>
    </row>
    <row r="701" spans="1:6" s="75" customFormat="1" ht="16.5">
      <c r="A701" s="52">
        <v>19</v>
      </c>
      <c r="B701" s="264" t="s">
        <v>389</v>
      </c>
      <c r="C701" s="35"/>
      <c r="D701" s="52" t="s">
        <v>433</v>
      </c>
      <c r="E701" s="37"/>
      <c r="F701" s="37">
        <v>64000</v>
      </c>
    </row>
    <row r="702" spans="1:6" s="75" customFormat="1" ht="16.5">
      <c r="A702" s="52">
        <v>20</v>
      </c>
      <c r="B702" s="264" t="s">
        <v>295</v>
      </c>
      <c r="C702" s="35"/>
      <c r="D702" s="52" t="s">
        <v>433</v>
      </c>
      <c r="E702" s="37"/>
      <c r="F702" s="37">
        <v>6000</v>
      </c>
    </row>
    <row r="703" spans="1:6" s="75" customFormat="1" ht="16.5">
      <c r="A703" s="52">
        <v>21</v>
      </c>
      <c r="B703" s="264" t="s">
        <v>205</v>
      </c>
      <c r="C703" s="35"/>
      <c r="D703" s="52" t="s">
        <v>433</v>
      </c>
      <c r="E703" s="37"/>
      <c r="F703" s="37">
        <v>4500</v>
      </c>
    </row>
    <row r="704" spans="1:6" s="75" customFormat="1" ht="16.5">
      <c r="A704" s="52">
        <v>22</v>
      </c>
      <c r="B704" s="264" t="s">
        <v>358</v>
      </c>
      <c r="C704" s="35"/>
      <c r="D704" s="52" t="s">
        <v>433</v>
      </c>
      <c r="E704" s="37"/>
      <c r="F704" s="37">
        <v>55000</v>
      </c>
    </row>
    <row r="705" spans="1:6" s="75" customFormat="1" ht="16.5">
      <c r="A705" s="52">
        <v>23</v>
      </c>
      <c r="B705" s="264" t="s">
        <v>252</v>
      </c>
      <c r="C705" s="35"/>
      <c r="D705" s="52" t="s">
        <v>518</v>
      </c>
      <c r="E705" s="37"/>
      <c r="F705" s="37">
        <v>6000</v>
      </c>
    </row>
    <row r="706" spans="1:6" s="75" customFormat="1" ht="16.5">
      <c r="A706" s="52">
        <v>24</v>
      </c>
      <c r="B706" s="264" t="s">
        <v>171</v>
      </c>
      <c r="C706" s="35"/>
      <c r="D706" s="52" t="s">
        <v>123</v>
      </c>
      <c r="E706" s="37"/>
      <c r="F706" s="37">
        <v>5000</v>
      </c>
    </row>
    <row r="707" spans="1:6" s="75" customFormat="1" ht="17.25" customHeight="1">
      <c r="A707" s="52">
        <v>25</v>
      </c>
      <c r="B707" s="264" t="s">
        <v>571</v>
      </c>
      <c r="C707" s="35"/>
      <c r="D707" s="52" t="s">
        <v>433</v>
      </c>
      <c r="E707" s="37"/>
      <c r="F707" s="37">
        <v>7000</v>
      </c>
    </row>
    <row r="708" spans="1:6" s="75" customFormat="1" ht="16.5">
      <c r="A708" s="52">
        <v>26</v>
      </c>
      <c r="B708" s="264" t="s">
        <v>172</v>
      </c>
      <c r="C708" s="35"/>
      <c r="D708" s="52" t="s">
        <v>433</v>
      </c>
      <c r="E708" s="37"/>
      <c r="F708" s="37">
        <v>32000</v>
      </c>
    </row>
    <row r="709" spans="1:6" s="75" customFormat="1" ht="16.5">
      <c r="A709" s="52">
        <v>27</v>
      </c>
      <c r="B709" s="264" t="s">
        <v>572</v>
      </c>
      <c r="C709" s="35"/>
      <c r="D709" s="52" t="s">
        <v>433</v>
      </c>
      <c r="E709" s="37"/>
      <c r="F709" s="37">
        <v>12000</v>
      </c>
    </row>
    <row r="710" spans="1:6" s="75" customFormat="1" ht="16.5">
      <c r="A710" s="52">
        <v>28</v>
      </c>
      <c r="B710" s="264" t="s">
        <v>390</v>
      </c>
      <c r="C710" s="35"/>
      <c r="D710" s="52" t="s">
        <v>519</v>
      </c>
      <c r="E710" s="37"/>
      <c r="F710" s="37">
        <v>790000</v>
      </c>
    </row>
    <row r="711" spans="1:6" s="75" customFormat="1" ht="16.5">
      <c r="A711" s="52">
        <v>29</v>
      </c>
      <c r="B711" s="264" t="s">
        <v>391</v>
      </c>
      <c r="C711" s="35"/>
      <c r="D711" s="52" t="s">
        <v>520</v>
      </c>
      <c r="E711" s="37"/>
      <c r="F711" s="37">
        <v>15000</v>
      </c>
    </row>
    <row r="712" spans="1:6" s="75" customFormat="1" ht="16.5">
      <c r="A712" s="52">
        <v>30</v>
      </c>
      <c r="B712" s="264" t="s">
        <v>318</v>
      </c>
      <c r="C712" s="35"/>
      <c r="D712" s="52" t="s">
        <v>433</v>
      </c>
      <c r="E712" s="37"/>
      <c r="F712" s="37">
        <v>19000</v>
      </c>
    </row>
    <row r="713" spans="1:6" s="75" customFormat="1" ht="17.25" customHeight="1">
      <c r="A713" s="52">
        <v>31</v>
      </c>
      <c r="B713" s="264" t="s">
        <v>19</v>
      </c>
      <c r="C713" s="35"/>
      <c r="D713" s="52" t="s">
        <v>433</v>
      </c>
      <c r="E713" s="37"/>
      <c r="F713" s="37">
        <v>27000</v>
      </c>
    </row>
    <row r="714" spans="1:6" s="75" customFormat="1" ht="16.5">
      <c r="A714" s="52">
        <v>32</v>
      </c>
      <c r="B714" s="264" t="s">
        <v>579</v>
      </c>
      <c r="C714" s="35"/>
      <c r="D714" s="201" t="s">
        <v>433</v>
      </c>
      <c r="E714" s="37"/>
      <c r="F714" s="37">
        <v>3000</v>
      </c>
    </row>
    <row r="715" spans="1:6" s="75" customFormat="1" ht="16.5">
      <c r="A715" s="52">
        <v>33</v>
      </c>
      <c r="B715" s="264" t="s">
        <v>580</v>
      </c>
      <c r="C715" s="35"/>
      <c r="D715" s="52" t="s">
        <v>433</v>
      </c>
      <c r="E715" s="37"/>
      <c r="F715" s="37">
        <v>4000</v>
      </c>
    </row>
    <row r="716" spans="1:6" s="75" customFormat="1" ht="16.5">
      <c r="A716" s="52">
        <v>34</v>
      </c>
      <c r="B716" s="264" t="s">
        <v>63</v>
      </c>
      <c r="C716" s="35"/>
      <c r="D716" s="52" t="s">
        <v>433</v>
      </c>
      <c r="E716" s="37"/>
      <c r="F716" s="37">
        <v>8000</v>
      </c>
    </row>
    <row r="717" spans="1:6" s="75" customFormat="1" ht="16.5">
      <c r="A717" s="52">
        <v>35</v>
      </c>
      <c r="B717" s="264" t="s">
        <v>64</v>
      </c>
      <c r="C717" s="35"/>
      <c r="D717" s="52" t="s">
        <v>433</v>
      </c>
      <c r="E717" s="37"/>
      <c r="F717" s="37">
        <v>20000</v>
      </c>
    </row>
    <row r="718" spans="1:6" s="75" customFormat="1" ht="16.5">
      <c r="A718" s="52">
        <v>36</v>
      </c>
      <c r="B718" s="264" t="s">
        <v>65</v>
      </c>
      <c r="C718" s="35"/>
      <c r="D718" s="52" t="s">
        <v>433</v>
      </c>
      <c r="E718" s="37"/>
      <c r="F718" s="37">
        <v>15000</v>
      </c>
    </row>
    <row r="719" spans="1:6" s="75" customFormat="1" ht="16.5">
      <c r="A719" s="52">
        <v>37</v>
      </c>
      <c r="B719" s="264" t="s">
        <v>222</v>
      </c>
      <c r="C719" s="35"/>
      <c r="D719" s="90" t="s">
        <v>153</v>
      </c>
      <c r="E719" s="37"/>
      <c r="F719" s="37">
        <v>50000</v>
      </c>
    </row>
    <row r="720" spans="1:6" s="75" customFormat="1" ht="16.5">
      <c r="A720" s="52">
        <v>38</v>
      </c>
      <c r="B720" s="264" t="s">
        <v>66</v>
      </c>
      <c r="C720" s="35"/>
      <c r="D720" s="52" t="s">
        <v>433</v>
      </c>
      <c r="E720" s="37"/>
      <c r="F720" s="37">
        <v>45000</v>
      </c>
    </row>
    <row r="721" spans="1:6" s="75" customFormat="1" ht="16.5">
      <c r="A721" s="52">
        <v>39</v>
      </c>
      <c r="B721" s="264" t="s">
        <v>67</v>
      </c>
      <c r="C721" s="35"/>
      <c r="D721" s="52" t="s">
        <v>433</v>
      </c>
      <c r="E721" s="37"/>
      <c r="F721" s="37">
        <v>40000</v>
      </c>
    </row>
    <row r="722" spans="1:6" s="75" customFormat="1" ht="16.5">
      <c r="A722" s="52">
        <v>40</v>
      </c>
      <c r="B722" s="264" t="s">
        <v>223</v>
      </c>
      <c r="C722" s="35"/>
      <c r="D722" s="52" t="s">
        <v>433</v>
      </c>
      <c r="E722" s="37"/>
      <c r="F722" s="37">
        <v>80000</v>
      </c>
    </row>
    <row r="723" spans="1:6" s="75" customFormat="1" ht="16.5">
      <c r="A723" s="52">
        <v>41</v>
      </c>
      <c r="B723" s="264" t="s">
        <v>226</v>
      </c>
      <c r="C723" s="35"/>
      <c r="D723" s="52" t="s">
        <v>433</v>
      </c>
      <c r="E723" s="37"/>
      <c r="F723" s="37">
        <v>80000</v>
      </c>
    </row>
    <row r="724" spans="1:6" s="75" customFormat="1" ht="16.5">
      <c r="A724" s="52">
        <v>42</v>
      </c>
      <c r="B724" s="264" t="s">
        <v>227</v>
      </c>
      <c r="C724" s="35"/>
      <c r="D724" s="52" t="s">
        <v>433</v>
      </c>
      <c r="E724" s="37"/>
      <c r="F724" s="37">
        <v>125000</v>
      </c>
    </row>
    <row r="725" spans="1:6" s="75" customFormat="1" ht="16.5">
      <c r="A725" s="52">
        <v>43</v>
      </c>
      <c r="B725" s="264" t="s">
        <v>68</v>
      </c>
      <c r="C725" s="35"/>
      <c r="D725" s="52" t="s">
        <v>433</v>
      </c>
      <c r="E725" s="37"/>
      <c r="F725" s="37">
        <v>280000</v>
      </c>
    </row>
    <row r="726" spans="1:8" s="75" customFormat="1" ht="16.5">
      <c r="A726" s="52">
        <v>43</v>
      </c>
      <c r="B726" s="264" t="s">
        <v>475</v>
      </c>
      <c r="C726" s="35"/>
      <c r="D726" s="52" t="s">
        <v>509</v>
      </c>
      <c r="E726" s="37"/>
      <c r="F726" s="37">
        <v>4446</v>
      </c>
      <c r="G726" s="22"/>
      <c r="H726" s="22"/>
    </row>
    <row r="727" spans="1:8" s="75" customFormat="1" ht="16.5">
      <c r="A727" s="52">
        <v>44</v>
      </c>
      <c r="B727" s="264" t="s">
        <v>606</v>
      </c>
      <c r="C727" s="35"/>
      <c r="D727" s="52" t="s">
        <v>433</v>
      </c>
      <c r="E727" s="37"/>
      <c r="F727" s="37">
        <v>2922</v>
      </c>
      <c r="G727" s="22"/>
      <c r="H727" s="22"/>
    </row>
    <row r="728" spans="1:8" s="75" customFormat="1" ht="16.5">
      <c r="A728" s="52">
        <v>45</v>
      </c>
      <c r="B728" s="264" t="s">
        <v>511</v>
      </c>
      <c r="C728" s="35"/>
      <c r="D728" s="52" t="s">
        <v>433</v>
      </c>
      <c r="E728" s="37"/>
      <c r="F728" s="37">
        <v>5255</v>
      </c>
      <c r="G728" s="22"/>
      <c r="H728" s="22"/>
    </row>
    <row r="729" spans="1:8" s="75" customFormat="1" ht="16.5">
      <c r="A729" s="52">
        <v>46</v>
      </c>
      <c r="B729" s="264" t="s">
        <v>512</v>
      </c>
      <c r="C729" s="35"/>
      <c r="D729" s="52" t="s">
        <v>433</v>
      </c>
      <c r="E729" s="37"/>
      <c r="F729" s="37">
        <v>7993</v>
      </c>
      <c r="G729" s="22"/>
      <c r="H729" s="22"/>
    </row>
    <row r="730" spans="1:8" s="75" customFormat="1" ht="18" customHeight="1">
      <c r="A730" s="52">
        <v>47</v>
      </c>
      <c r="B730" s="264" t="s">
        <v>513</v>
      </c>
      <c r="C730" s="35"/>
      <c r="D730" s="52" t="s">
        <v>433</v>
      </c>
      <c r="E730" s="37"/>
      <c r="F730" s="37">
        <v>17660</v>
      </c>
      <c r="G730" s="22"/>
      <c r="H730" s="22"/>
    </row>
    <row r="731" spans="1:8" s="75" customFormat="1" ht="17.25">
      <c r="A731" s="52">
        <v>48</v>
      </c>
      <c r="B731" s="264" t="s">
        <v>607</v>
      </c>
      <c r="C731" s="34"/>
      <c r="D731" s="52"/>
      <c r="E731" s="37"/>
      <c r="F731" s="37"/>
      <c r="G731" s="22"/>
      <c r="H731" s="22"/>
    </row>
    <row r="732" spans="1:8" s="75" customFormat="1" ht="18">
      <c r="A732" s="52"/>
      <c r="B732" s="264" t="s">
        <v>952</v>
      </c>
      <c r="C732" s="34"/>
      <c r="D732" s="52" t="s">
        <v>509</v>
      </c>
      <c r="E732" s="37"/>
      <c r="F732" s="37">
        <v>2745</v>
      </c>
      <c r="G732" s="22"/>
      <c r="H732" s="22"/>
    </row>
    <row r="733" spans="1:8" s="75" customFormat="1" ht="18">
      <c r="A733" s="52"/>
      <c r="B733" s="264" t="s">
        <v>953</v>
      </c>
      <c r="C733" s="34"/>
      <c r="D733" s="52" t="s">
        <v>433</v>
      </c>
      <c r="E733" s="37"/>
      <c r="F733" s="37">
        <v>4070</v>
      </c>
      <c r="G733" s="22"/>
      <c r="H733" s="22"/>
    </row>
    <row r="734" spans="1:8" s="75" customFormat="1" ht="18">
      <c r="A734" s="52"/>
      <c r="B734" s="264" t="s">
        <v>954</v>
      </c>
      <c r="C734" s="34"/>
      <c r="D734" s="52" t="s">
        <v>433</v>
      </c>
      <c r="E734" s="37"/>
      <c r="F734" s="37">
        <v>4807</v>
      </c>
      <c r="G734" s="22"/>
      <c r="H734" s="22"/>
    </row>
    <row r="735" spans="1:6" s="22" customFormat="1" ht="18">
      <c r="A735" s="52"/>
      <c r="B735" s="264" t="s">
        <v>955</v>
      </c>
      <c r="C735" s="34"/>
      <c r="D735" s="52" t="s">
        <v>433</v>
      </c>
      <c r="E735" s="37"/>
      <c r="F735" s="37">
        <v>6633</v>
      </c>
    </row>
    <row r="736" spans="1:6" s="22" customFormat="1" ht="18">
      <c r="A736" s="52"/>
      <c r="B736" s="264" t="s">
        <v>956</v>
      </c>
      <c r="C736" s="34"/>
      <c r="D736" s="52" t="s">
        <v>433</v>
      </c>
      <c r="E736" s="37"/>
      <c r="F736" s="37">
        <v>8791</v>
      </c>
    </row>
    <row r="737" spans="1:6" s="22" customFormat="1" ht="18">
      <c r="A737" s="52"/>
      <c r="B737" s="264" t="s">
        <v>957</v>
      </c>
      <c r="C737" s="34"/>
      <c r="D737" s="52" t="s">
        <v>433</v>
      </c>
      <c r="E737" s="37"/>
      <c r="F737" s="37">
        <v>9933</v>
      </c>
    </row>
    <row r="738" spans="1:6" s="22" customFormat="1" ht="18">
      <c r="A738" s="52"/>
      <c r="B738" s="264" t="s">
        <v>958</v>
      </c>
      <c r="C738" s="34"/>
      <c r="D738" s="52" t="s">
        <v>433</v>
      </c>
      <c r="E738" s="37"/>
      <c r="F738" s="37">
        <v>13284</v>
      </c>
    </row>
    <row r="739" spans="1:6" s="22" customFormat="1" ht="18">
      <c r="A739" s="52"/>
      <c r="B739" s="264" t="s">
        <v>959</v>
      </c>
      <c r="C739" s="34"/>
      <c r="D739" s="52" t="s">
        <v>433</v>
      </c>
      <c r="E739" s="37"/>
      <c r="F739" s="37">
        <v>14509</v>
      </c>
    </row>
    <row r="740" spans="1:6" s="22" customFormat="1" ht="16.5">
      <c r="A740" s="52">
        <v>49</v>
      </c>
      <c r="B740" s="264" t="s">
        <v>118</v>
      </c>
      <c r="C740" s="39"/>
      <c r="D740" s="52" t="s">
        <v>123</v>
      </c>
      <c r="E740" s="37"/>
      <c r="F740" s="59">
        <v>440000</v>
      </c>
    </row>
    <row r="741" spans="1:6" s="22" customFormat="1" ht="16.5">
      <c r="A741" s="52">
        <v>50</v>
      </c>
      <c r="B741" s="264" t="s">
        <v>119</v>
      </c>
      <c r="C741" s="39"/>
      <c r="D741" s="52" t="s">
        <v>433</v>
      </c>
      <c r="E741" s="37"/>
      <c r="F741" s="59">
        <v>550000</v>
      </c>
    </row>
    <row r="742" spans="1:6" s="22" customFormat="1" ht="16.5">
      <c r="A742" s="52">
        <v>51</v>
      </c>
      <c r="B742" s="264" t="s">
        <v>393</v>
      </c>
      <c r="C742" s="39"/>
      <c r="D742" s="52" t="s">
        <v>433</v>
      </c>
      <c r="E742" s="37"/>
      <c r="F742" s="37">
        <v>380000</v>
      </c>
    </row>
    <row r="743" spans="1:6" s="22" customFormat="1" ht="16.5">
      <c r="A743" s="52">
        <v>52</v>
      </c>
      <c r="B743" s="264" t="s">
        <v>129</v>
      </c>
      <c r="C743" s="39"/>
      <c r="D743" s="52" t="s">
        <v>433</v>
      </c>
      <c r="E743" s="37"/>
      <c r="F743" s="37">
        <v>335000</v>
      </c>
    </row>
    <row r="744" spans="1:6" s="22" customFormat="1" ht="16.5">
      <c r="A744" s="52">
        <v>53</v>
      </c>
      <c r="B744" s="264" t="s">
        <v>229</v>
      </c>
      <c r="C744" s="35"/>
      <c r="D744" s="52" t="s">
        <v>630</v>
      </c>
      <c r="E744" s="37"/>
      <c r="F744" s="37">
        <v>290000</v>
      </c>
    </row>
    <row r="745" spans="1:6" s="22" customFormat="1" ht="16.5">
      <c r="A745" s="52">
        <v>54</v>
      </c>
      <c r="B745" s="264" t="s">
        <v>309</v>
      </c>
      <c r="C745" s="35"/>
      <c r="D745" s="52" t="s">
        <v>433</v>
      </c>
      <c r="E745" s="37"/>
      <c r="F745" s="37">
        <v>330000</v>
      </c>
    </row>
    <row r="746" spans="1:6" s="22" customFormat="1" ht="16.5">
      <c r="A746" s="52">
        <v>55</v>
      </c>
      <c r="B746" s="264" t="s">
        <v>586</v>
      </c>
      <c r="C746" s="35"/>
      <c r="D746" s="52" t="s">
        <v>433</v>
      </c>
      <c r="E746" s="37"/>
      <c r="F746" s="37">
        <v>330000</v>
      </c>
    </row>
    <row r="747" spans="1:6" s="22" customFormat="1" ht="16.5">
      <c r="A747" s="52">
        <v>56</v>
      </c>
      <c r="B747" s="264" t="s">
        <v>310</v>
      </c>
      <c r="C747" s="35"/>
      <c r="D747" s="52" t="s">
        <v>433</v>
      </c>
      <c r="E747" s="37"/>
      <c r="F747" s="37">
        <v>770000</v>
      </c>
    </row>
    <row r="748" spans="1:6" s="22" customFormat="1" ht="16.5">
      <c r="A748" s="52">
        <v>57</v>
      </c>
      <c r="B748" s="264" t="s">
        <v>80</v>
      </c>
      <c r="C748" s="35" t="s">
        <v>485</v>
      </c>
      <c r="D748" s="52" t="s">
        <v>433</v>
      </c>
      <c r="E748" s="37"/>
      <c r="F748" s="37">
        <v>88000</v>
      </c>
    </row>
    <row r="749" spans="1:6" s="22" customFormat="1" ht="16.5">
      <c r="A749" s="52">
        <v>58</v>
      </c>
      <c r="B749" s="264" t="s">
        <v>84</v>
      </c>
      <c r="C749" s="60" t="s">
        <v>582</v>
      </c>
      <c r="D749" s="52" t="s">
        <v>433</v>
      </c>
      <c r="E749" s="37"/>
      <c r="F749" s="37">
        <v>88000</v>
      </c>
    </row>
    <row r="750" spans="1:6" s="22" customFormat="1" ht="16.5">
      <c r="A750" s="52">
        <v>59</v>
      </c>
      <c r="B750" s="264" t="s">
        <v>81</v>
      </c>
      <c r="C750" s="60" t="s">
        <v>582</v>
      </c>
      <c r="D750" s="52" t="s">
        <v>433</v>
      </c>
      <c r="E750" s="37"/>
      <c r="F750" s="37">
        <v>210000</v>
      </c>
    </row>
    <row r="751" spans="1:6" s="22" customFormat="1" ht="16.5">
      <c r="A751" s="52">
        <v>60</v>
      </c>
      <c r="B751" s="264" t="s">
        <v>82</v>
      </c>
      <c r="C751" s="35" t="s">
        <v>367</v>
      </c>
      <c r="D751" s="52" t="s">
        <v>433</v>
      </c>
      <c r="E751" s="37"/>
      <c r="F751" s="37">
        <v>850000</v>
      </c>
    </row>
    <row r="752" spans="1:6" s="22" customFormat="1" ht="16.5">
      <c r="A752" s="52">
        <v>61</v>
      </c>
      <c r="B752" s="264" t="s">
        <v>83</v>
      </c>
      <c r="C752" s="60" t="s">
        <v>582</v>
      </c>
      <c r="D752" s="52" t="s">
        <v>433</v>
      </c>
      <c r="E752" s="37"/>
      <c r="F752" s="37">
        <v>850000</v>
      </c>
    </row>
    <row r="753" spans="1:6" s="22" customFormat="1" ht="16.5">
      <c r="A753" s="52">
        <v>62</v>
      </c>
      <c r="B753" s="264" t="s">
        <v>85</v>
      </c>
      <c r="C753" s="60" t="s">
        <v>582</v>
      </c>
      <c r="D753" s="52" t="s">
        <v>433</v>
      </c>
      <c r="E753" s="37"/>
      <c r="F753" s="37">
        <v>910000</v>
      </c>
    </row>
    <row r="754" spans="1:6" s="22" customFormat="1" ht="16.5">
      <c r="A754" s="52">
        <v>63</v>
      </c>
      <c r="B754" s="264" t="s">
        <v>86</v>
      </c>
      <c r="C754" s="60" t="s">
        <v>582</v>
      </c>
      <c r="D754" s="52" t="s">
        <v>433</v>
      </c>
      <c r="E754" s="37"/>
      <c r="F754" s="37">
        <v>1670000</v>
      </c>
    </row>
    <row r="755" spans="1:6" s="22" customFormat="1" ht="18" customHeight="1">
      <c r="A755" s="76" t="s">
        <v>604</v>
      </c>
      <c r="B755" s="266" t="s">
        <v>364</v>
      </c>
      <c r="C755" s="34"/>
      <c r="D755" s="52"/>
      <c r="E755" s="37"/>
      <c r="F755" s="37"/>
    </row>
    <row r="756" spans="1:6" s="22" customFormat="1" ht="18" customHeight="1">
      <c r="A756" s="52">
        <v>1</v>
      </c>
      <c r="B756" s="264" t="s">
        <v>514</v>
      </c>
      <c r="C756" s="35"/>
      <c r="D756" s="52" t="s">
        <v>214</v>
      </c>
      <c r="E756" s="37"/>
      <c r="F756" s="37">
        <v>13000</v>
      </c>
    </row>
    <row r="757" spans="1:6" s="22" customFormat="1" ht="18" customHeight="1">
      <c r="A757" s="52">
        <v>2</v>
      </c>
      <c r="B757" s="264" t="s">
        <v>315</v>
      </c>
      <c r="C757" s="34"/>
      <c r="D757" s="52" t="s">
        <v>433</v>
      </c>
      <c r="E757" s="37"/>
      <c r="F757" s="37">
        <v>20000</v>
      </c>
    </row>
    <row r="758" spans="1:6" s="22" customFormat="1" ht="18" customHeight="1">
      <c r="A758" s="52">
        <v>3</v>
      </c>
      <c r="B758" s="264" t="s">
        <v>124</v>
      </c>
      <c r="C758" s="34"/>
      <c r="D758" s="52" t="s">
        <v>433</v>
      </c>
      <c r="E758" s="37"/>
      <c r="F758" s="37">
        <v>20000</v>
      </c>
    </row>
    <row r="759" spans="1:6" s="22" customFormat="1" ht="18" customHeight="1">
      <c r="A759" s="52">
        <v>4</v>
      </c>
      <c r="B759" s="264" t="s">
        <v>271</v>
      </c>
      <c r="C759" s="34"/>
      <c r="D759" s="52" t="s">
        <v>433</v>
      </c>
      <c r="E759" s="37"/>
      <c r="F759" s="37">
        <v>35000</v>
      </c>
    </row>
    <row r="760" spans="1:6" s="22" customFormat="1" ht="18" customHeight="1">
      <c r="A760" s="52">
        <v>5</v>
      </c>
      <c r="B760" s="264" t="s">
        <v>132</v>
      </c>
      <c r="C760" s="34"/>
      <c r="D760" s="52" t="s">
        <v>433</v>
      </c>
      <c r="E760" s="37"/>
      <c r="F760" s="37">
        <v>65000</v>
      </c>
    </row>
    <row r="761" spans="1:6" s="22" customFormat="1" ht="18" customHeight="1">
      <c r="A761" s="52">
        <v>6</v>
      </c>
      <c r="B761" s="264" t="s">
        <v>429</v>
      </c>
      <c r="C761" s="34"/>
      <c r="D761" s="52" t="s">
        <v>433</v>
      </c>
      <c r="E761" s="37"/>
      <c r="F761" s="37">
        <v>26600</v>
      </c>
    </row>
    <row r="762" spans="1:6" s="22" customFormat="1" ht="18" customHeight="1">
      <c r="A762" s="52">
        <v>7</v>
      </c>
      <c r="B762" s="264" t="s">
        <v>138</v>
      </c>
      <c r="C762" s="34"/>
      <c r="D762" s="52" t="s">
        <v>433</v>
      </c>
      <c r="E762" s="37"/>
      <c r="F762" s="37">
        <v>36800</v>
      </c>
    </row>
    <row r="763" spans="1:6" s="22" customFormat="1" ht="18" customHeight="1">
      <c r="A763" s="52">
        <v>8</v>
      </c>
      <c r="B763" s="264" t="s">
        <v>206</v>
      </c>
      <c r="C763" s="34"/>
      <c r="D763" s="52" t="s">
        <v>17</v>
      </c>
      <c r="E763" s="37"/>
      <c r="F763" s="37">
        <v>1000</v>
      </c>
    </row>
    <row r="764" spans="1:6" s="22" customFormat="1" ht="18" customHeight="1">
      <c r="A764" s="52">
        <v>9</v>
      </c>
      <c r="B764" s="264" t="s">
        <v>435</v>
      </c>
      <c r="C764" s="34"/>
      <c r="D764" s="52" t="s">
        <v>214</v>
      </c>
      <c r="E764" s="37"/>
      <c r="F764" s="37">
        <v>15000</v>
      </c>
    </row>
    <row r="765" spans="1:6" s="22" customFormat="1" ht="18" customHeight="1">
      <c r="A765" s="52">
        <v>10</v>
      </c>
      <c r="B765" s="264" t="s">
        <v>436</v>
      </c>
      <c r="C765" s="34"/>
      <c r="D765" s="52" t="s">
        <v>433</v>
      </c>
      <c r="E765" s="37"/>
      <c r="F765" s="37">
        <v>16000</v>
      </c>
    </row>
    <row r="766" spans="1:6" s="22" customFormat="1" ht="18" customHeight="1">
      <c r="A766" s="52">
        <v>11</v>
      </c>
      <c r="B766" s="264" t="s">
        <v>220</v>
      </c>
      <c r="C766" s="34"/>
      <c r="D766" s="52" t="s">
        <v>123</v>
      </c>
      <c r="E766" s="37"/>
      <c r="F766" s="37">
        <v>60000</v>
      </c>
    </row>
    <row r="767" spans="1:8" s="22" customFormat="1" ht="18" customHeight="1">
      <c r="A767" s="52">
        <v>12</v>
      </c>
      <c r="B767" s="264" t="s">
        <v>221</v>
      </c>
      <c r="C767" s="34"/>
      <c r="D767" s="52" t="s">
        <v>123</v>
      </c>
      <c r="E767" s="37"/>
      <c r="F767" s="37">
        <v>70000</v>
      </c>
      <c r="G767" s="63"/>
      <c r="H767" s="63"/>
    </row>
    <row r="768" spans="1:6" s="22" customFormat="1" ht="18" customHeight="1">
      <c r="A768" s="76" t="s">
        <v>209</v>
      </c>
      <c r="B768" s="512" t="s">
        <v>718</v>
      </c>
      <c r="C768" s="513"/>
      <c r="D768" s="513"/>
      <c r="E768" s="513"/>
      <c r="F768" s="514"/>
    </row>
    <row r="769" spans="1:6" s="22" customFormat="1" ht="18" customHeight="1">
      <c r="A769" s="52">
        <v>1</v>
      </c>
      <c r="B769" s="266" t="s">
        <v>1110</v>
      </c>
      <c r="C769" s="56"/>
      <c r="D769" s="52"/>
      <c r="E769" s="37"/>
      <c r="F769" s="37"/>
    </row>
    <row r="770" spans="1:6" s="22" customFormat="1" ht="16.5">
      <c r="A770" s="52"/>
      <c r="B770" s="264" t="s">
        <v>15</v>
      </c>
      <c r="C770" s="35"/>
      <c r="D770" s="90" t="s">
        <v>1091</v>
      </c>
      <c r="E770" s="37"/>
      <c r="F770" s="37">
        <v>120000</v>
      </c>
    </row>
    <row r="771" spans="1:6" s="22" customFormat="1" ht="16.5">
      <c r="A771" s="52"/>
      <c r="B771" s="264" t="s">
        <v>1111</v>
      </c>
      <c r="C771" s="35"/>
      <c r="D771" s="52" t="s">
        <v>433</v>
      </c>
      <c r="E771" s="37"/>
      <c r="F771" s="37">
        <v>158000</v>
      </c>
    </row>
    <row r="772" spans="1:6" s="22" customFormat="1" ht="16.5">
      <c r="A772" s="52"/>
      <c r="B772" s="264" t="s">
        <v>1112</v>
      </c>
      <c r="C772" s="35"/>
      <c r="D772" s="52" t="s">
        <v>433</v>
      </c>
      <c r="E772" s="37"/>
      <c r="F772" s="37">
        <v>226000</v>
      </c>
    </row>
    <row r="773" spans="1:6" s="22" customFormat="1" ht="16.5">
      <c r="A773" s="52"/>
      <c r="B773" s="264" t="s">
        <v>1113</v>
      </c>
      <c r="C773" s="35"/>
      <c r="D773" s="52" t="s">
        <v>433</v>
      </c>
      <c r="E773" s="37"/>
      <c r="F773" s="37">
        <v>253000</v>
      </c>
    </row>
    <row r="774" spans="1:6" s="22" customFormat="1" ht="16.5">
      <c r="A774" s="52"/>
      <c r="B774" s="264" t="s">
        <v>1114</v>
      </c>
      <c r="C774" s="35"/>
      <c r="D774" s="52" t="s">
        <v>433</v>
      </c>
      <c r="E774" s="37"/>
      <c r="F774" s="37">
        <v>368000</v>
      </c>
    </row>
    <row r="775" spans="1:6" s="22" customFormat="1" ht="16.5">
      <c r="A775" s="52"/>
      <c r="B775" s="264" t="s">
        <v>1115</v>
      </c>
      <c r="C775" s="35"/>
      <c r="D775" s="52" t="s">
        <v>433</v>
      </c>
      <c r="E775" s="37"/>
      <c r="F775" s="37">
        <v>582000</v>
      </c>
    </row>
    <row r="776" spans="1:6" s="22" customFormat="1" ht="16.5">
      <c r="A776" s="52"/>
      <c r="B776" s="264" t="s">
        <v>440</v>
      </c>
      <c r="C776" s="35"/>
      <c r="D776" s="52" t="s">
        <v>433</v>
      </c>
      <c r="E776" s="37"/>
      <c r="F776" s="37">
        <v>750000</v>
      </c>
    </row>
    <row r="777" spans="1:6" s="22" customFormat="1" ht="16.5">
      <c r="A777" s="52"/>
      <c r="B777" s="264" t="s">
        <v>1116</v>
      </c>
      <c r="C777" s="35"/>
      <c r="D777" s="52" t="s">
        <v>433</v>
      </c>
      <c r="E777" s="37"/>
      <c r="F777" s="37">
        <v>1250000</v>
      </c>
    </row>
    <row r="778" spans="1:6" s="22" customFormat="1" ht="17.25">
      <c r="A778" s="52">
        <v>2</v>
      </c>
      <c r="B778" s="266" t="s">
        <v>333</v>
      </c>
      <c r="C778" s="35"/>
      <c r="D778" s="52"/>
      <c r="E778" s="37"/>
      <c r="F778" s="37"/>
    </row>
    <row r="779" spans="1:6" s="22" customFormat="1" ht="16.5">
      <c r="A779" s="52"/>
      <c r="B779" s="264" t="s">
        <v>334</v>
      </c>
      <c r="C779" s="35" t="s">
        <v>347</v>
      </c>
      <c r="D779" s="52" t="s">
        <v>509</v>
      </c>
      <c r="E779" s="37"/>
      <c r="F779" s="37">
        <v>6765</v>
      </c>
    </row>
    <row r="780" spans="1:6" s="22" customFormat="1" ht="16.5">
      <c r="A780" s="52"/>
      <c r="B780" s="264" t="s">
        <v>335</v>
      </c>
      <c r="C780" s="35" t="s">
        <v>347</v>
      </c>
      <c r="D780" s="52" t="s">
        <v>433</v>
      </c>
      <c r="E780" s="37"/>
      <c r="F780" s="37">
        <v>9625</v>
      </c>
    </row>
    <row r="781" spans="1:6" s="22" customFormat="1" ht="16.5">
      <c r="A781" s="52"/>
      <c r="B781" s="264" t="s">
        <v>336</v>
      </c>
      <c r="C781" s="35" t="s">
        <v>347</v>
      </c>
      <c r="D781" s="52" t="s">
        <v>433</v>
      </c>
      <c r="E781" s="37"/>
      <c r="F781" s="37">
        <v>11550</v>
      </c>
    </row>
    <row r="782" spans="1:6" s="22" customFormat="1" ht="16.5">
      <c r="A782" s="52"/>
      <c r="B782" s="264" t="s">
        <v>384</v>
      </c>
      <c r="C782" s="35" t="s">
        <v>347</v>
      </c>
      <c r="D782" s="52" t="s">
        <v>433</v>
      </c>
      <c r="E782" s="37"/>
      <c r="F782" s="37">
        <v>13475</v>
      </c>
    </row>
    <row r="783" spans="1:6" s="22" customFormat="1" ht="16.5">
      <c r="A783" s="52"/>
      <c r="B783" s="264" t="s">
        <v>337</v>
      </c>
      <c r="C783" s="35" t="s">
        <v>347</v>
      </c>
      <c r="D783" s="52" t="s">
        <v>433</v>
      </c>
      <c r="E783" s="37"/>
      <c r="F783" s="37">
        <v>17985</v>
      </c>
    </row>
    <row r="784" spans="1:8" s="22" customFormat="1" ht="16.5">
      <c r="A784" s="52"/>
      <c r="B784" s="264" t="s">
        <v>338</v>
      </c>
      <c r="C784" s="35" t="s">
        <v>433</v>
      </c>
      <c r="D784" s="52" t="s">
        <v>433</v>
      </c>
      <c r="E784" s="37"/>
      <c r="F784" s="37">
        <v>20240</v>
      </c>
      <c r="G784" s="63"/>
      <c r="H784" s="63"/>
    </row>
    <row r="785" spans="1:6" s="22" customFormat="1" ht="16.5">
      <c r="A785" s="52"/>
      <c r="B785" s="264" t="s">
        <v>339</v>
      </c>
      <c r="C785" s="35" t="s">
        <v>433</v>
      </c>
      <c r="D785" s="52" t="s">
        <v>433</v>
      </c>
      <c r="E785" s="37"/>
      <c r="F785" s="37">
        <v>23485</v>
      </c>
    </row>
    <row r="786" spans="1:6" s="22" customFormat="1" ht="16.5">
      <c r="A786" s="52"/>
      <c r="B786" s="264" t="s">
        <v>374</v>
      </c>
      <c r="C786" s="35" t="s">
        <v>433</v>
      </c>
      <c r="D786" s="52" t="s">
        <v>433</v>
      </c>
      <c r="E786" s="37"/>
      <c r="F786" s="37">
        <v>30910</v>
      </c>
    </row>
    <row r="787" spans="1:6" s="22" customFormat="1" ht="17.25">
      <c r="A787" s="52"/>
      <c r="B787" s="264" t="s">
        <v>375</v>
      </c>
      <c r="C787" s="35" t="s">
        <v>433</v>
      </c>
      <c r="D787" s="102" t="s">
        <v>433</v>
      </c>
      <c r="E787" s="37"/>
      <c r="F787" s="37">
        <v>34265</v>
      </c>
    </row>
    <row r="788" spans="1:6" s="22" customFormat="1" ht="16.5">
      <c r="A788" s="52"/>
      <c r="B788" s="264" t="s">
        <v>341</v>
      </c>
      <c r="C788" s="35" t="s">
        <v>433</v>
      </c>
      <c r="D788" s="52" t="s">
        <v>433</v>
      </c>
      <c r="E788" s="37"/>
      <c r="F788" s="37">
        <v>53625</v>
      </c>
    </row>
    <row r="789" spans="1:6" s="22" customFormat="1" ht="16.5">
      <c r="A789" s="52"/>
      <c r="B789" s="264" t="s">
        <v>340</v>
      </c>
      <c r="C789" s="35" t="s">
        <v>433</v>
      </c>
      <c r="D789" s="52" t="s">
        <v>433</v>
      </c>
      <c r="E789" s="37"/>
      <c r="F789" s="37">
        <v>69465</v>
      </c>
    </row>
    <row r="790" spans="1:6" s="22" customFormat="1" ht="17.25">
      <c r="A790" s="52"/>
      <c r="B790" s="264" t="s">
        <v>342</v>
      </c>
      <c r="C790" s="35" t="s">
        <v>433</v>
      </c>
      <c r="D790" s="102" t="s">
        <v>433</v>
      </c>
      <c r="E790" s="37"/>
      <c r="F790" s="37">
        <v>88990</v>
      </c>
    </row>
    <row r="791" spans="1:6" s="22" customFormat="1" ht="16.5">
      <c r="A791" s="52"/>
      <c r="B791" s="264" t="s">
        <v>343</v>
      </c>
      <c r="C791" s="35" t="s">
        <v>433</v>
      </c>
      <c r="D791" s="52" t="s">
        <v>433</v>
      </c>
      <c r="E791" s="37"/>
      <c r="F791" s="37">
        <v>113960</v>
      </c>
    </row>
    <row r="792" spans="1:6" s="22" customFormat="1" ht="16.5">
      <c r="A792" s="52"/>
      <c r="B792" s="264" t="s">
        <v>344</v>
      </c>
      <c r="C792" s="35" t="s">
        <v>433</v>
      </c>
      <c r="D792" s="52" t="s">
        <v>433</v>
      </c>
      <c r="E792" s="37"/>
      <c r="F792" s="37">
        <v>241340</v>
      </c>
    </row>
    <row r="793" spans="1:6" s="22" customFormat="1" ht="16.5">
      <c r="A793" s="52"/>
      <c r="B793" s="264" t="s">
        <v>345</v>
      </c>
      <c r="C793" s="35" t="s">
        <v>433</v>
      </c>
      <c r="D793" s="52" t="s">
        <v>433</v>
      </c>
      <c r="E793" s="37"/>
      <c r="F793" s="37">
        <v>367620</v>
      </c>
    </row>
    <row r="794" spans="1:6" s="22" customFormat="1" ht="18" customHeight="1">
      <c r="A794" s="52"/>
      <c r="B794" s="264" t="s">
        <v>346</v>
      </c>
      <c r="C794" s="35" t="s">
        <v>433</v>
      </c>
      <c r="D794" s="52" t="s">
        <v>433</v>
      </c>
      <c r="E794" s="37"/>
      <c r="F794" s="37">
        <v>387750</v>
      </c>
    </row>
    <row r="795" spans="1:6" s="22" customFormat="1" ht="18" customHeight="1">
      <c r="A795" s="52"/>
      <c r="B795" s="264" t="s">
        <v>348</v>
      </c>
      <c r="C795" s="35" t="s">
        <v>351</v>
      </c>
      <c r="D795" s="52" t="s">
        <v>433</v>
      </c>
      <c r="E795" s="37"/>
      <c r="F795" s="37">
        <v>47850</v>
      </c>
    </row>
    <row r="796" spans="1:6" s="22" customFormat="1" ht="16.5">
      <c r="A796" s="52"/>
      <c r="B796" s="264" t="s">
        <v>349</v>
      </c>
      <c r="C796" s="35" t="s">
        <v>433</v>
      </c>
      <c r="D796" s="52" t="s">
        <v>433</v>
      </c>
      <c r="E796" s="37"/>
      <c r="F796" s="37">
        <v>632830</v>
      </c>
    </row>
    <row r="797" spans="1:6" s="22" customFormat="1" ht="16.5">
      <c r="A797" s="52"/>
      <c r="B797" s="264" t="s">
        <v>350</v>
      </c>
      <c r="C797" s="35" t="s">
        <v>433</v>
      </c>
      <c r="D797" s="52" t="s">
        <v>433</v>
      </c>
      <c r="E797" s="37"/>
      <c r="F797" s="37">
        <v>1003640</v>
      </c>
    </row>
    <row r="798" spans="1:6" s="22" customFormat="1" ht="17.25">
      <c r="A798" s="52"/>
      <c r="B798" s="266" t="s">
        <v>353</v>
      </c>
      <c r="C798" s="35"/>
      <c r="D798" s="52"/>
      <c r="E798" s="37"/>
      <c r="F798" s="37"/>
    </row>
    <row r="799" spans="1:6" s="22" customFormat="1" ht="16.5">
      <c r="A799" s="52"/>
      <c r="B799" s="264" t="s">
        <v>354</v>
      </c>
      <c r="C799" s="35"/>
      <c r="D799" s="52" t="s">
        <v>509</v>
      </c>
      <c r="E799" s="37"/>
      <c r="F799" s="37">
        <v>543840</v>
      </c>
    </row>
    <row r="800" spans="1:6" s="22" customFormat="1" ht="16.5">
      <c r="A800" s="52"/>
      <c r="B800" s="264" t="s">
        <v>355</v>
      </c>
      <c r="C800" s="35"/>
      <c r="D800" s="52" t="s">
        <v>433</v>
      </c>
      <c r="E800" s="37"/>
      <c r="F800" s="37">
        <v>811030</v>
      </c>
    </row>
    <row r="801" spans="1:6" s="22" customFormat="1" ht="16.5">
      <c r="A801" s="52"/>
      <c r="B801" s="264" t="s">
        <v>350</v>
      </c>
      <c r="C801" s="35"/>
      <c r="D801" s="52" t="s">
        <v>433</v>
      </c>
      <c r="E801" s="37"/>
      <c r="F801" s="37">
        <v>1055890</v>
      </c>
    </row>
    <row r="802" spans="1:6" s="22" customFormat="1" ht="16.5">
      <c r="A802" s="52"/>
      <c r="B802" s="264" t="s">
        <v>356</v>
      </c>
      <c r="C802" s="35"/>
      <c r="D802" s="52" t="s">
        <v>433</v>
      </c>
      <c r="E802" s="37"/>
      <c r="F802" s="37">
        <v>1586530</v>
      </c>
    </row>
    <row r="803" spans="1:6" s="172" customFormat="1" ht="17.25">
      <c r="A803" s="104">
        <v>3</v>
      </c>
      <c r="B803" s="292" t="s">
        <v>664</v>
      </c>
      <c r="C803" s="67"/>
      <c r="D803" s="111"/>
      <c r="E803" s="66"/>
      <c r="F803" s="66"/>
    </row>
    <row r="804" spans="1:6" s="22" customFormat="1" ht="16.5">
      <c r="A804" s="52"/>
      <c r="B804" s="264" t="s">
        <v>665</v>
      </c>
      <c r="C804" s="35"/>
      <c r="D804" s="52" t="s">
        <v>509</v>
      </c>
      <c r="E804" s="37"/>
      <c r="F804" s="37">
        <v>6490</v>
      </c>
    </row>
    <row r="805" spans="1:6" s="22" customFormat="1" ht="16.5">
      <c r="A805" s="52"/>
      <c r="B805" s="264" t="s">
        <v>666</v>
      </c>
      <c r="C805" s="35"/>
      <c r="D805" s="52" t="s">
        <v>433</v>
      </c>
      <c r="E805" s="37"/>
      <c r="F805" s="37">
        <v>9130</v>
      </c>
    </row>
    <row r="806" spans="1:6" s="22" customFormat="1" ht="16.5">
      <c r="A806" s="52"/>
      <c r="B806" s="264" t="s">
        <v>667</v>
      </c>
      <c r="C806" s="35"/>
      <c r="D806" s="52" t="s">
        <v>433</v>
      </c>
      <c r="E806" s="37"/>
      <c r="F806" s="37">
        <v>12870</v>
      </c>
    </row>
    <row r="807" spans="1:6" s="22" customFormat="1" ht="16.5">
      <c r="A807" s="52"/>
      <c r="B807" s="264" t="s">
        <v>668</v>
      </c>
      <c r="C807" s="35"/>
      <c r="D807" s="52" t="s">
        <v>433</v>
      </c>
      <c r="E807" s="37"/>
      <c r="F807" s="37">
        <v>17050</v>
      </c>
    </row>
    <row r="808" spans="1:6" s="22" customFormat="1" ht="16.5">
      <c r="A808" s="52"/>
      <c r="B808" s="264" t="s">
        <v>669</v>
      </c>
      <c r="C808" s="35"/>
      <c r="D808" s="52" t="s">
        <v>433</v>
      </c>
      <c r="E808" s="37"/>
      <c r="F808" s="37">
        <v>22660</v>
      </c>
    </row>
    <row r="809" spans="1:6" s="22" customFormat="1" ht="16.5">
      <c r="A809" s="52"/>
      <c r="B809" s="264" t="s">
        <v>670</v>
      </c>
      <c r="C809" s="35"/>
      <c r="D809" s="52" t="s">
        <v>433</v>
      </c>
      <c r="E809" s="37"/>
      <c r="F809" s="37">
        <v>30580</v>
      </c>
    </row>
    <row r="810" spans="1:6" s="22" customFormat="1" ht="16.5">
      <c r="A810" s="52"/>
      <c r="B810" s="264" t="s">
        <v>671</v>
      </c>
      <c r="C810" s="35"/>
      <c r="D810" s="52" t="s">
        <v>433</v>
      </c>
      <c r="E810" s="37"/>
      <c r="F810" s="37">
        <v>51150</v>
      </c>
    </row>
    <row r="811" spans="1:6" s="22" customFormat="1" ht="16.5">
      <c r="A811" s="52"/>
      <c r="B811" s="264" t="s">
        <v>672</v>
      </c>
      <c r="C811" s="35"/>
      <c r="D811" s="52" t="s">
        <v>433</v>
      </c>
      <c r="E811" s="37"/>
      <c r="F811" s="37">
        <v>71830</v>
      </c>
    </row>
    <row r="812" spans="1:6" s="22" customFormat="1" ht="16.5">
      <c r="A812" s="52"/>
      <c r="B812" s="264" t="s">
        <v>673</v>
      </c>
      <c r="C812" s="35"/>
      <c r="D812" s="52" t="s">
        <v>433</v>
      </c>
      <c r="E812" s="37"/>
      <c r="F812" s="37">
        <v>236830</v>
      </c>
    </row>
    <row r="813" spans="1:6" s="22" customFormat="1" ht="16.5">
      <c r="A813" s="52"/>
      <c r="B813" s="264" t="s">
        <v>674</v>
      </c>
      <c r="C813" s="35"/>
      <c r="D813" s="52" t="s">
        <v>433</v>
      </c>
      <c r="E813" s="37"/>
      <c r="F813" s="37">
        <v>345290</v>
      </c>
    </row>
    <row r="814" spans="1:6" s="22" customFormat="1" ht="16.5">
      <c r="A814" s="52"/>
      <c r="B814" s="264" t="s">
        <v>675</v>
      </c>
      <c r="C814" s="35"/>
      <c r="D814" s="52" t="s">
        <v>433</v>
      </c>
      <c r="E814" s="37"/>
      <c r="F814" s="37">
        <v>380490</v>
      </c>
    </row>
    <row r="815" spans="1:6" s="172" customFormat="1" ht="17.25">
      <c r="A815" s="104">
        <v>4</v>
      </c>
      <c r="B815" s="303" t="s">
        <v>537</v>
      </c>
      <c r="C815" s="67"/>
      <c r="D815" s="104"/>
      <c r="E815" s="66"/>
      <c r="F815" s="66"/>
    </row>
    <row r="816" spans="1:6" s="22" customFormat="1" ht="16.5">
      <c r="A816" s="52"/>
      <c r="B816" s="264" t="s">
        <v>538</v>
      </c>
      <c r="C816" s="35"/>
      <c r="D816" s="52" t="s">
        <v>509</v>
      </c>
      <c r="E816" s="37"/>
      <c r="F816" s="37">
        <v>6820</v>
      </c>
    </row>
    <row r="817" spans="1:6" s="22" customFormat="1" ht="16.5">
      <c r="A817" s="52"/>
      <c r="B817" s="264" t="s">
        <v>539</v>
      </c>
      <c r="C817" s="35"/>
      <c r="D817" s="52" t="s">
        <v>433</v>
      </c>
      <c r="E817" s="37"/>
      <c r="F817" s="37">
        <v>9680</v>
      </c>
    </row>
    <row r="818" spans="1:6" s="22" customFormat="1" ht="16.5">
      <c r="A818" s="52"/>
      <c r="B818" s="264" t="s">
        <v>540</v>
      </c>
      <c r="C818" s="35"/>
      <c r="D818" s="52" t="s">
        <v>433</v>
      </c>
      <c r="E818" s="37"/>
      <c r="F818" s="37">
        <v>13530</v>
      </c>
    </row>
    <row r="819" spans="1:6" s="22" customFormat="1" ht="16.5">
      <c r="A819" s="52"/>
      <c r="B819" s="264" t="s">
        <v>337</v>
      </c>
      <c r="C819" s="35"/>
      <c r="D819" s="52" t="s">
        <v>433</v>
      </c>
      <c r="E819" s="37"/>
      <c r="F819" s="37">
        <v>18040</v>
      </c>
    </row>
    <row r="820" spans="1:6" s="22" customFormat="1" ht="16.5">
      <c r="A820" s="52"/>
      <c r="B820" s="264" t="s">
        <v>541</v>
      </c>
      <c r="C820" s="35"/>
      <c r="D820" s="52" t="s">
        <v>433</v>
      </c>
      <c r="E820" s="37"/>
      <c r="F820" s="37">
        <v>23540</v>
      </c>
    </row>
    <row r="821" spans="1:6" s="22" customFormat="1" ht="16.5">
      <c r="A821" s="52"/>
      <c r="B821" s="264" t="s">
        <v>542</v>
      </c>
      <c r="C821" s="35"/>
      <c r="D821" s="52" t="s">
        <v>433</v>
      </c>
      <c r="E821" s="37"/>
      <c r="F821" s="37">
        <v>29480</v>
      </c>
    </row>
    <row r="822" spans="1:6" s="22" customFormat="1" ht="16.5">
      <c r="A822" s="52"/>
      <c r="B822" s="264" t="s">
        <v>543</v>
      </c>
      <c r="C822" s="35"/>
      <c r="D822" s="52" t="s">
        <v>433</v>
      </c>
      <c r="E822" s="37"/>
      <c r="F822" s="37">
        <v>34320</v>
      </c>
    </row>
    <row r="823" spans="1:6" s="22" customFormat="1" ht="16.5">
      <c r="A823" s="52"/>
      <c r="B823" s="264" t="s">
        <v>544</v>
      </c>
      <c r="C823" s="35"/>
      <c r="D823" s="52" t="s">
        <v>433</v>
      </c>
      <c r="E823" s="37"/>
      <c r="F823" s="37">
        <v>44770</v>
      </c>
    </row>
    <row r="824" spans="1:6" s="22" customFormat="1" ht="17.25">
      <c r="A824" s="52"/>
      <c r="B824" s="264" t="s">
        <v>545</v>
      </c>
      <c r="C824" s="35"/>
      <c r="D824" s="102" t="s">
        <v>433</v>
      </c>
      <c r="E824" s="37"/>
      <c r="F824" s="37">
        <v>45100</v>
      </c>
    </row>
    <row r="825" spans="1:6" s="22" customFormat="1" ht="16.5">
      <c r="A825" s="52"/>
      <c r="B825" s="264" t="s">
        <v>546</v>
      </c>
      <c r="C825" s="35"/>
      <c r="D825" s="52" t="s">
        <v>433</v>
      </c>
      <c r="E825" s="37"/>
      <c r="F825" s="37">
        <v>53680</v>
      </c>
    </row>
    <row r="826" spans="1:6" s="22" customFormat="1" ht="16.5">
      <c r="A826" s="52"/>
      <c r="B826" s="264" t="s">
        <v>547</v>
      </c>
      <c r="C826" s="35"/>
      <c r="D826" s="52" t="s">
        <v>433</v>
      </c>
      <c r="E826" s="37"/>
      <c r="F826" s="37">
        <v>69520</v>
      </c>
    </row>
    <row r="827" spans="1:6" s="22" customFormat="1" ht="17.25">
      <c r="A827" s="52"/>
      <c r="B827" s="264" t="s">
        <v>548</v>
      </c>
      <c r="C827" s="35"/>
      <c r="D827" s="102" t="s">
        <v>433</v>
      </c>
      <c r="E827" s="37"/>
      <c r="F827" s="37">
        <v>77660</v>
      </c>
    </row>
    <row r="828" spans="1:6" s="22" customFormat="1" ht="16.5">
      <c r="A828" s="52"/>
      <c r="B828" s="264" t="s">
        <v>549</v>
      </c>
      <c r="C828" s="35"/>
      <c r="D828" s="52" t="s">
        <v>433</v>
      </c>
      <c r="E828" s="37"/>
      <c r="F828" s="37">
        <v>114070</v>
      </c>
    </row>
    <row r="829" spans="1:6" s="22" customFormat="1" ht="16.5">
      <c r="A829" s="52"/>
      <c r="B829" s="264" t="s">
        <v>550</v>
      </c>
      <c r="C829" s="35"/>
      <c r="D829" s="52" t="s">
        <v>433</v>
      </c>
      <c r="E829" s="37"/>
      <c r="F829" s="37">
        <v>167420</v>
      </c>
    </row>
    <row r="830" spans="1:8" s="22" customFormat="1" ht="16.5">
      <c r="A830" s="52"/>
      <c r="B830" s="264" t="s">
        <v>551</v>
      </c>
      <c r="C830" s="35"/>
      <c r="D830" s="52" t="s">
        <v>433</v>
      </c>
      <c r="E830" s="37"/>
      <c r="F830" s="37">
        <v>127930</v>
      </c>
      <c r="G830" s="74"/>
      <c r="H830" s="74"/>
    </row>
    <row r="831" spans="1:6" s="22" customFormat="1" ht="16.5">
      <c r="A831" s="52"/>
      <c r="B831" s="264" t="s">
        <v>552</v>
      </c>
      <c r="C831" s="35"/>
      <c r="D831" s="52" t="s">
        <v>433</v>
      </c>
      <c r="E831" s="37"/>
      <c r="F831" s="37">
        <v>155210</v>
      </c>
    </row>
    <row r="832" spans="1:6" s="22" customFormat="1" ht="16.5">
      <c r="A832" s="52"/>
      <c r="B832" s="264" t="s">
        <v>344</v>
      </c>
      <c r="C832" s="35"/>
      <c r="D832" s="52" t="s">
        <v>433</v>
      </c>
      <c r="E832" s="37"/>
      <c r="F832" s="37">
        <v>240350</v>
      </c>
    </row>
    <row r="833" spans="1:6" s="22" customFormat="1" ht="16.5">
      <c r="A833" s="52"/>
      <c r="B833" s="264" t="s">
        <v>553</v>
      </c>
      <c r="C833" s="35"/>
      <c r="D833" s="52" t="s">
        <v>433</v>
      </c>
      <c r="E833" s="37"/>
      <c r="F833" s="37">
        <v>333850</v>
      </c>
    </row>
    <row r="834" spans="1:6" s="22" customFormat="1" ht="16.5">
      <c r="A834" s="52"/>
      <c r="B834" s="264" t="s">
        <v>554</v>
      </c>
      <c r="C834" s="35"/>
      <c r="D834" s="52" t="s">
        <v>433</v>
      </c>
      <c r="E834" s="37"/>
      <c r="F834" s="37">
        <v>297220</v>
      </c>
    </row>
    <row r="835" spans="1:6" s="22" customFormat="1" ht="16.5">
      <c r="A835" s="52"/>
      <c r="B835" s="264" t="s">
        <v>346</v>
      </c>
      <c r="C835" s="35"/>
      <c r="D835" s="52" t="s">
        <v>433</v>
      </c>
      <c r="E835" s="37"/>
      <c r="F835" s="37">
        <v>387860</v>
      </c>
    </row>
    <row r="836" spans="1:6" s="22" customFormat="1" ht="16.5">
      <c r="A836" s="52"/>
      <c r="B836" s="264" t="s">
        <v>555</v>
      </c>
      <c r="C836" s="35"/>
      <c r="D836" s="52" t="s">
        <v>433</v>
      </c>
      <c r="E836" s="37"/>
      <c r="F836" s="37">
        <v>633270</v>
      </c>
    </row>
    <row r="837" spans="1:6" s="22" customFormat="1" ht="16.5">
      <c r="A837" s="52"/>
      <c r="B837" s="264" t="s">
        <v>556</v>
      </c>
      <c r="C837" s="35"/>
      <c r="D837" s="52" t="s">
        <v>433</v>
      </c>
      <c r="E837" s="37"/>
      <c r="F837" s="37">
        <v>798820</v>
      </c>
    </row>
    <row r="838" spans="1:6" s="22" customFormat="1" ht="16.5">
      <c r="A838" s="52"/>
      <c r="B838" s="264" t="s">
        <v>557</v>
      </c>
      <c r="C838" s="35"/>
      <c r="D838" s="52" t="s">
        <v>433</v>
      </c>
      <c r="E838" s="37"/>
      <c r="F838" s="37">
        <v>819940</v>
      </c>
    </row>
    <row r="839" spans="1:6" s="22" customFormat="1" ht="16.5">
      <c r="A839" s="52"/>
      <c r="B839" s="264" t="s">
        <v>558</v>
      </c>
      <c r="C839" s="35"/>
      <c r="D839" s="52" t="s">
        <v>433</v>
      </c>
      <c r="E839" s="37"/>
      <c r="F839" s="37">
        <v>1622830</v>
      </c>
    </row>
    <row r="840" spans="1:6" s="22" customFormat="1" ht="16.5">
      <c r="A840" s="52"/>
      <c r="B840" s="264" t="s">
        <v>559</v>
      </c>
      <c r="C840" s="35"/>
      <c r="D840" s="52" t="s">
        <v>433</v>
      </c>
      <c r="E840" s="37"/>
      <c r="F840" s="37">
        <v>2013660</v>
      </c>
    </row>
    <row r="841" spans="1:6" s="22" customFormat="1" ht="16.5">
      <c r="A841" s="52"/>
      <c r="B841" s="264" t="s">
        <v>560</v>
      </c>
      <c r="C841" s="35"/>
      <c r="D841" s="52" t="s">
        <v>433</v>
      </c>
      <c r="E841" s="37"/>
      <c r="F841" s="37">
        <v>4468640</v>
      </c>
    </row>
    <row r="842" spans="1:6" s="22" customFormat="1" ht="17.25">
      <c r="A842" s="52">
        <v>5</v>
      </c>
      <c r="B842" s="266" t="s">
        <v>1322</v>
      </c>
      <c r="C842" s="35"/>
      <c r="D842" s="52"/>
      <c r="E842" s="37"/>
      <c r="F842" s="37"/>
    </row>
    <row r="843" spans="1:6" s="22" customFormat="1" ht="16.5">
      <c r="A843" s="52"/>
      <c r="B843" s="264" t="s">
        <v>450</v>
      </c>
      <c r="C843" s="35" t="s">
        <v>347</v>
      </c>
      <c r="D843" s="52" t="s">
        <v>509</v>
      </c>
      <c r="E843" s="37"/>
      <c r="F843" s="37">
        <v>6765</v>
      </c>
    </row>
    <row r="844" spans="1:6" s="22" customFormat="1" ht="16.5">
      <c r="A844" s="52"/>
      <c r="B844" s="264" t="s">
        <v>451</v>
      </c>
      <c r="C844" s="35" t="s">
        <v>433</v>
      </c>
      <c r="D844" s="52" t="s">
        <v>433</v>
      </c>
      <c r="E844" s="37"/>
      <c r="F844" s="37">
        <v>9625</v>
      </c>
    </row>
    <row r="845" spans="1:10" s="22" customFormat="1" ht="16.5">
      <c r="A845" s="52"/>
      <c r="B845" s="264" t="s">
        <v>452</v>
      </c>
      <c r="C845" s="35" t="s">
        <v>433</v>
      </c>
      <c r="D845" s="52" t="s">
        <v>433</v>
      </c>
      <c r="E845" s="37"/>
      <c r="F845" s="37">
        <v>13420</v>
      </c>
      <c r="I845" s="63"/>
      <c r="J845" s="63"/>
    </row>
    <row r="846" spans="1:6" s="22" customFormat="1" ht="16.5">
      <c r="A846" s="52"/>
      <c r="B846" s="264" t="s">
        <v>455</v>
      </c>
      <c r="C846" s="35" t="s">
        <v>433</v>
      </c>
      <c r="D846" s="52" t="s">
        <v>433</v>
      </c>
      <c r="E846" s="37"/>
      <c r="F846" s="37">
        <v>17930</v>
      </c>
    </row>
    <row r="847" spans="1:6" s="22" customFormat="1" ht="16.5">
      <c r="A847" s="52"/>
      <c r="B847" s="264" t="s">
        <v>456</v>
      </c>
      <c r="C847" s="35" t="s">
        <v>433</v>
      </c>
      <c r="D847" s="52" t="s">
        <v>433</v>
      </c>
      <c r="E847" s="37"/>
      <c r="F847" s="37">
        <v>18370</v>
      </c>
    </row>
    <row r="848" spans="1:6" s="22" customFormat="1" ht="16.5">
      <c r="A848" s="52"/>
      <c r="B848" s="264" t="s">
        <v>458</v>
      </c>
      <c r="C848" s="35" t="s">
        <v>433</v>
      </c>
      <c r="D848" s="52" t="s">
        <v>433</v>
      </c>
      <c r="E848" s="37"/>
      <c r="F848" s="37">
        <v>24750</v>
      </c>
    </row>
    <row r="849" spans="1:6" s="22" customFormat="1" ht="16.5">
      <c r="A849" s="52"/>
      <c r="B849" s="264" t="s">
        <v>459</v>
      </c>
      <c r="C849" s="35" t="s">
        <v>433</v>
      </c>
      <c r="D849" s="52" t="s">
        <v>433</v>
      </c>
      <c r="E849" s="37"/>
      <c r="F849" s="37">
        <v>34210</v>
      </c>
    </row>
    <row r="850" spans="1:6" s="22" customFormat="1" ht="16.5">
      <c r="A850" s="52"/>
      <c r="B850" s="264" t="s">
        <v>457</v>
      </c>
      <c r="C850" s="35" t="s">
        <v>433</v>
      </c>
      <c r="D850" s="52" t="s">
        <v>433</v>
      </c>
      <c r="E850" s="37"/>
      <c r="F850" s="37">
        <v>53460</v>
      </c>
    </row>
    <row r="851" spans="1:6" s="22" customFormat="1" ht="17.25">
      <c r="A851" s="52"/>
      <c r="B851" s="264" t="s">
        <v>460</v>
      </c>
      <c r="C851" s="35" t="s">
        <v>433</v>
      </c>
      <c r="D851" s="102" t="s">
        <v>433</v>
      </c>
      <c r="E851" s="37"/>
      <c r="F851" s="37">
        <v>68970</v>
      </c>
    </row>
    <row r="852" spans="1:6" s="22" customFormat="1" ht="16.5">
      <c r="A852" s="52"/>
      <c r="B852" s="264" t="s">
        <v>462</v>
      </c>
      <c r="C852" s="35" t="s">
        <v>433</v>
      </c>
      <c r="D852" s="52" t="s">
        <v>433</v>
      </c>
      <c r="E852" s="37"/>
      <c r="F852" s="37">
        <v>67540</v>
      </c>
    </row>
    <row r="853" spans="1:6" s="22" customFormat="1" ht="16.5">
      <c r="A853" s="52"/>
      <c r="B853" s="264" t="s">
        <v>461</v>
      </c>
      <c r="C853" s="35" t="s">
        <v>433</v>
      </c>
      <c r="D853" s="52" t="s">
        <v>433</v>
      </c>
      <c r="E853" s="37"/>
      <c r="F853" s="37">
        <v>75240</v>
      </c>
    </row>
    <row r="854" spans="1:6" s="22" customFormat="1" ht="17.25">
      <c r="A854" s="52"/>
      <c r="B854" s="264" t="s">
        <v>463</v>
      </c>
      <c r="C854" s="35" t="s">
        <v>433</v>
      </c>
      <c r="D854" s="102" t="s">
        <v>433</v>
      </c>
      <c r="E854" s="37"/>
      <c r="F854" s="37">
        <v>148390</v>
      </c>
    </row>
    <row r="855" spans="1:10" s="63" customFormat="1" ht="16.5">
      <c r="A855" s="52"/>
      <c r="B855" s="264" t="s">
        <v>464</v>
      </c>
      <c r="C855" s="35" t="s">
        <v>102</v>
      </c>
      <c r="D855" s="52" t="s">
        <v>433</v>
      </c>
      <c r="E855" s="37"/>
      <c r="F855" s="37">
        <v>271900</v>
      </c>
      <c r="G855" s="22"/>
      <c r="H855" s="22"/>
      <c r="I855" s="22"/>
      <c r="J855" s="22"/>
    </row>
    <row r="856" spans="1:6" s="22" customFormat="1" ht="16.5">
      <c r="A856" s="52"/>
      <c r="B856" s="264" t="s">
        <v>465</v>
      </c>
      <c r="C856" s="35" t="s">
        <v>433</v>
      </c>
      <c r="D856" s="52" t="s">
        <v>433</v>
      </c>
      <c r="E856" s="37"/>
      <c r="F856" s="37">
        <v>437400</v>
      </c>
    </row>
    <row r="857" spans="1:10" s="22" customFormat="1" ht="16.5">
      <c r="A857" s="52"/>
      <c r="B857" s="264" t="s">
        <v>466</v>
      </c>
      <c r="C857" s="35" t="s">
        <v>433</v>
      </c>
      <c r="D857" s="52" t="s">
        <v>433</v>
      </c>
      <c r="E857" s="37"/>
      <c r="F857" s="37">
        <v>671300</v>
      </c>
      <c r="I857" s="74"/>
      <c r="J857" s="74"/>
    </row>
    <row r="858" spans="1:6" s="22" customFormat="1" ht="16.5">
      <c r="A858" s="52"/>
      <c r="B858" s="264" t="s">
        <v>467</v>
      </c>
      <c r="C858" s="35" t="s">
        <v>433</v>
      </c>
      <c r="D858" s="52" t="s">
        <v>433</v>
      </c>
      <c r="E858" s="37"/>
      <c r="F858" s="37">
        <v>28900</v>
      </c>
    </row>
    <row r="859" spans="1:6" s="22" customFormat="1" ht="16.5">
      <c r="A859" s="52"/>
      <c r="B859" s="264" t="s">
        <v>468</v>
      </c>
      <c r="C859" s="35" t="s">
        <v>433</v>
      </c>
      <c r="D859" s="52" t="s">
        <v>433</v>
      </c>
      <c r="E859" s="37"/>
      <c r="F859" s="37">
        <v>50700</v>
      </c>
    </row>
    <row r="860" spans="1:6" s="22" customFormat="1" ht="16.5">
      <c r="A860" s="52"/>
      <c r="B860" s="264" t="s">
        <v>469</v>
      </c>
      <c r="C860" s="35" t="s">
        <v>433</v>
      </c>
      <c r="D860" s="52" t="s">
        <v>433</v>
      </c>
      <c r="E860" s="37"/>
      <c r="F860" s="37">
        <v>22100</v>
      </c>
    </row>
    <row r="861" spans="1:6" s="22" customFormat="1" ht="16.5">
      <c r="A861" s="52"/>
      <c r="B861" s="264" t="s">
        <v>521</v>
      </c>
      <c r="C861" s="35" t="s">
        <v>433</v>
      </c>
      <c r="D861" s="52" t="s">
        <v>433</v>
      </c>
      <c r="E861" s="37"/>
      <c r="F861" s="37">
        <v>77300</v>
      </c>
    </row>
    <row r="862" spans="1:10" s="22" customFormat="1" ht="16.5">
      <c r="A862" s="52">
        <v>6</v>
      </c>
      <c r="B862" s="282" t="s">
        <v>645</v>
      </c>
      <c r="C862" s="35" t="s">
        <v>646</v>
      </c>
      <c r="D862" s="52"/>
      <c r="E862" s="37"/>
      <c r="F862" s="37"/>
      <c r="I862" s="63"/>
      <c r="J862" s="63"/>
    </row>
    <row r="863" spans="1:6" s="186" customFormat="1" ht="16.5">
      <c r="A863" s="183"/>
      <c r="B863" s="270" t="s">
        <v>647</v>
      </c>
      <c r="C863" s="184"/>
      <c r="D863" s="195" t="s">
        <v>509</v>
      </c>
      <c r="E863" s="185"/>
      <c r="F863" s="185">
        <v>4775</v>
      </c>
    </row>
    <row r="864" spans="1:6" s="186" customFormat="1" ht="16.5">
      <c r="A864" s="183"/>
      <c r="B864" s="270" t="s">
        <v>648</v>
      </c>
      <c r="C864" s="184"/>
      <c r="D864" s="195" t="s">
        <v>433</v>
      </c>
      <c r="E864" s="185"/>
      <c r="F864" s="185">
        <v>5800</v>
      </c>
    </row>
    <row r="865" spans="1:6" s="186" customFormat="1" ht="16.5">
      <c r="A865" s="183"/>
      <c r="B865" s="270" t="s">
        <v>649</v>
      </c>
      <c r="C865" s="184"/>
      <c r="D865" s="195" t="s">
        <v>433</v>
      </c>
      <c r="E865" s="185"/>
      <c r="F865" s="185">
        <v>6250</v>
      </c>
    </row>
    <row r="866" spans="1:6" s="186" customFormat="1" ht="16.5">
      <c r="A866" s="183"/>
      <c r="B866" s="270" t="s">
        <v>650</v>
      </c>
      <c r="C866" s="184"/>
      <c r="D866" s="195" t="s">
        <v>433</v>
      </c>
      <c r="E866" s="185"/>
      <c r="F866" s="185">
        <v>8800</v>
      </c>
    </row>
    <row r="867" spans="1:6" s="186" customFormat="1" ht="16.5">
      <c r="A867" s="183"/>
      <c r="B867" s="270" t="s">
        <v>651</v>
      </c>
      <c r="C867" s="184"/>
      <c r="D867" s="195" t="s">
        <v>433</v>
      </c>
      <c r="E867" s="185"/>
      <c r="F867" s="185">
        <v>10300</v>
      </c>
    </row>
    <row r="868" spans="1:10" s="191" customFormat="1" ht="16.5">
      <c r="A868" s="183"/>
      <c r="B868" s="270" t="s">
        <v>652</v>
      </c>
      <c r="C868" s="184"/>
      <c r="D868" s="195" t="s">
        <v>433</v>
      </c>
      <c r="E868" s="185"/>
      <c r="F868" s="185">
        <v>12550</v>
      </c>
      <c r="G868" s="186"/>
      <c r="H868" s="186"/>
      <c r="I868" s="186"/>
      <c r="J868" s="186"/>
    </row>
    <row r="869" spans="1:10" s="191" customFormat="1" ht="16.5">
      <c r="A869" s="183"/>
      <c r="B869" s="270" t="s">
        <v>653</v>
      </c>
      <c r="C869" s="184"/>
      <c r="D869" s="195" t="s">
        <v>433</v>
      </c>
      <c r="E869" s="185"/>
      <c r="F869" s="185">
        <v>13925</v>
      </c>
      <c r="G869" s="186"/>
      <c r="H869" s="186"/>
      <c r="I869" s="186"/>
      <c r="J869" s="186"/>
    </row>
    <row r="870" spans="1:10" s="191" customFormat="1" ht="16.5">
      <c r="A870" s="183"/>
      <c r="B870" s="270" t="s">
        <v>654</v>
      </c>
      <c r="C870" s="184"/>
      <c r="D870" s="195" t="s">
        <v>433</v>
      </c>
      <c r="E870" s="185"/>
      <c r="F870" s="185">
        <v>18325</v>
      </c>
      <c r="G870" s="186"/>
      <c r="H870" s="186"/>
      <c r="I870" s="186"/>
      <c r="J870" s="186"/>
    </row>
    <row r="871" spans="1:10" s="191" customFormat="1" ht="16.5">
      <c r="A871" s="183"/>
      <c r="B871" s="270" t="s">
        <v>655</v>
      </c>
      <c r="C871" s="184"/>
      <c r="D871" s="195" t="s">
        <v>433</v>
      </c>
      <c r="E871" s="185"/>
      <c r="F871" s="185">
        <v>22600</v>
      </c>
      <c r="G871" s="186"/>
      <c r="H871" s="186"/>
      <c r="I871" s="186"/>
      <c r="J871" s="186"/>
    </row>
    <row r="872" spans="1:10" s="191" customFormat="1" ht="16.5">
      <c r="A872" s="183"/>
      <c r="B872" s="270" t="s">
        <v>656</v>
      </c>
      <c r="C872" s="184"/>
      <c r="D872" s="195" t="s">
        <v>433</v>
      </c>
      <c r="E872" s="185"/>
      <c r="F872" s="185">
        <v>25300</v>
      </c>
      <c r="G872" s="186"/>
      <c r="H872" s="186"/>
      <c r="I872" s="186"/>
      <c r="J872" s="186"/>
    </row>
    <row r="873" spans="1:10" s="191" customFormat="1" ht="16.5">
      <c r="A873" s="183"/>
      <c r="B873" s="270" t="s">
        <v>657</v>
      </c>
      <c r="C873" s="184"/>
      <c r="D873" s="195" t="s">
        <v>433</v>
      </c>
      <c r="E873" s="185"/>
      <c r="F873" s="185">
        <v>34700</v>
      </c>
      <c r="G873" s="186"/>
      <c r="H873" s="186"/>
      <c r="I873" s="186"/>
      <c r="J873" s="186"/>
    </row>
    <row r="874" spans="1:6" s="186" customFormat="1" ht="16.5">
      <c r="A874" s="183"/>
      <c r="B874" s="270" t="s">
        <v>658</v>
      </c>
      <c r="C874" s="184"/>
      <c r="D874" s="195" t="s">
        <v>433</v>
      </c>
      <c r="E874" s="185"/>
      <c r="F874" s="185">
        <v>44700</v>
      </c>
    </row>
    <row r="875" spans="1:6" s="186" customFormat="1" ht="16.5">
      <c r="A875" s="183"/>
      <c r="B875" s="270" t="s">
        <v>659</v>
      </c>
      <c r="C875" s="184"/>
      <c r="D875" s="195" t="s">
        <v>433</v>
      </c>
      <c r="E875" s="185"/>
      <c r="F875" s="185">
        <v>69275</v>
      </c>
    </row>
    <row r="876" spans="1:6" s="186" customFormat="1" ht="16.5">
      <c r="A876" s="183"/>
      <c r="B876" s="270" t="s">
        <v>660</v>
      </c>
      <c r="C876" s="184"/>
      <c r="D876" s="195" t="s">
        <v>433</v>
      </c>
      <c r="E876" s="185"/>
      <c r="F876" s="185">
        <v>113950</v>
      </c>
    </row>
    <row r="877" spans="1:6" s="186" customFormat="1" ht="16.5">
      <c r="A877" s="183"/>
      <c r="B877" s="270" t="s">
        <v>661</v>
      </c>
      <c r="C877" s="184"/>
      <c r="D877" s="195" t="s">
        <v>433</v>
      </c>
      <c r="E877" s="185"/>
      <c r="F877" s="185">
        <v>245625</v>
      </c>
    </row>
    <row r="878" spans="1:6" s="186" customFormat="1" ht="16.5">
      <c r="A878" s="183"/>
      <c r="B878" s="270" t="s">
        <v>662</v>
      </c>
      <c r="C878" s="184"/>
      <c r="D878" s="195" t="s">
        <v>433</v>
      </c>
      <c r="E878" s="185"/>
      <c r="F878" s="185">
        <v>295825</v>
      </c>
    </row>
    <row r="879" spans="1:6" s="172" customFormat="1" ht="18.75" customHeight="1">
      <c r="A879" s="426">
        <v>7</v>
      </c>
      <c r="B879" s="567" t="s">
        <v>856</v>
      </c>
      <c r="C879" s="568"/>
      <c r="D879" s="568"/>
      <c r="E879" s="568"/>
      <c r="F879" s="569"/>
    </row>
    <row r="880" spans="1:6" s="22" customFormat="1" ht="16.5">
      <c r="A880" s="52"/>
      <c r="B880" s="264" t="s">
        <v>450</v>
      </c>
      <c r="C880" s="35" t="s">
        <v>347</v>
      </c>
      <c r="D880" s="52" t="s">
        <v>509</v>
      </c>
      <c r="E880" s="37"/>
      <c r="F880" s="37">
        <v>6820</v>
      </c>
    </row>
    <row r="881" spans="1:6" s="22" customFormat="1" ht="16.5">
      <c r="A881" s="52"/>
      <c r="B881" s="264" t="s">
        <v>451</v>
      </c>
      <c r="C881" s="35" t="s">
        <v>433</v>
      </c>
      <c r="D881" s="52" t="s">
        <v>433</v>
      </c>
      <c r="E881" s="37"/>
      <c r="F881" s="37">
        <v>9680</v>
      </c>
    </row>
    <row r="882" spans="1:6" s="22" customFormat="1" ht="16.5">
      <c r="A882" s="52"/>
      <c r="B882" s="264" t="s">
        <v>1314</v>
      </c>
      <c r="C882" s="35" t="s">
        <v>433</v>
      </c>
      <c r="D882" s="52" t="s">
        <v>433</v>
      </c>
      <c r="E882" s="37"/>
      <c r="F882" s="37">
        <v>13530</v>
      </c>
    </row>
    <row r="883" spans="1:6" s="22" customFormat="1" ht="16.5">
      <c r="A883" s="52"/>
      <c r="B883" s="264" t="s">
        <v>455</v>
      </c>
      <c r="C883" s="35" t="s">
        <v>433</v>
      </c>
      <c r="D883" s="52" t="s">
        <v>433</v>
      </c>
      <c r="E883" s="37"/>
      <c r="F883" s="37">
        <v>18040</v>
      </c>
    </row>
    <row r="884" spans="1:6" s="22" customFormat="1" ht="16.5">
      <c r="A884" s="52"/>
      <c r="B884" s="264" t="s">
        <v>857</v>
      </c>
      <c r="C884" s="35" t="s">
        <v>433</v>
      </c>
      <c r="D884" s="52" t="s">
        <v>433</v>
      </c>
      <c r="E884" s="37"/>
      <c r="F884" s="37">
        <v>23540</v>
      </c>
    </row>
    <row r="885" spans="1:6" s="22" customFormat="1" ht="16.5">
      <c r="A885" s="52"/>
      <c r="B885" s="264" t="s">
        <v>459</v>
      </c>
      <c r="C885" s="35" t="s">
        <v>433</v>
      </c>
      <c r="D885" s="52" t="s">
        <v>433</v>
      </c>
      <c r="E885" s="37"/>
      <c r="F885" s="37">
        <v>34320</v>
      </c>
    </row>
    <row r="886" spans="1:6" s="22" customFormat="1" ht="17.25">
      <c r="A886" s="52"/>
      <c r="B886" s="264" t="s">
        <v>460</v>
      </c>
      <c r="C886" s="35" t="s">
        <v>433</v>
      </c>
      <c r="D886" s="102" t="s">
        <v>433</v>
      </c>
      <c r="E886" s="37"/>
      <c r="F886" s="37">
        <v>69520</v>
      </c>
    </row>
    <row r="887" spans="1:6" s="22" customFormat="1" ht="16.5">
      <c r="A887" s="52"/>
      <c r="B887" s="264" t="s">
        <v>858</v>
      </c>
      <c r="C887" s="35" t="s">
        <v>433</v>
      </c>
      <c r="D887" s="52" t="s">
        <v>433</v>
      </c>
      <c r="E887" s="37"/>
      <c r="F887" s="37">
        <v>114070</v>
      </c>
    </row>
    <row r="888" spans="1:6" s="22" customFormat="1" ht="17.25">
      <c r="A888" s="52"/>
      <c r="B888" s="264" t="s">
        <v>859</v>
      </c>
      <c r="C888" s="35" t="s">
        <v>433</v>
      </c>
      <c r="D888" s="102" t="s">
        <v>433</v>
      </c>
      <c r="E888" s="37"/>
      <c r="F888" s="37">
        <v>249480</v>
      </c>
    </row>
    <row r="889" spans="1:6" s="22" customFormat="1" ht="16.5">
      <c r="A889" s="52"/>
      <c r="B889" s="264" t="s">
        <v>860</v>
      </c>
      <c r="C889" s="35" t="s">
        <v>433</v>
      </c>
      <c r="D889" s="52" t="s">
        <v>433</v>
      </c>
      <c r="E889" s="37"/>
      <c r="F889" s="37">
        <v>387860</v>
      </c>
    </row>
    <row r="890" spans="1:6" s="22" customFormat="1" ht="17.25">
      <c r="A890" s="52"/>
      <c r="B890" s="264" t="s">
        <v>862</v>
      </c>
      <c r="C890" s="35" t="s">
        <v>351</v>
      </c>
      <c r="D890" s="102" t="s">
        <v>433</v>
      </c>
      <c r="E890" s="37"/>
      <c r="F890" s="37">
        <v>126170</v>
      </c>
    </row>
    <row r="891" spans="1:6" s="22" customFormat="1" ht="16.5">
      <c r="A891" s="52"/>
      <c r="B891" s="264" t="s">
        <v>863</v>
      </c>
      <c r="C891" s="35" t="s">
        <v>433</v>
      </c>
      <c r="D891" s="52" t="s">
        <v>433</v>
      </c>
      <c r="E891" s="37"/>
      <c r="F891" s="37">
        <v>264000</v>
      </c>
    </row>
    <row r="892" spans="1:6" s="22" customFormat="1" ht="16.5">
      <c r="A892" s="52"/>
      <c r="B892" s="264" t="s">
        <v>861</v>
      </c>
      <c r="C892" s="35" t="s">
        <v>433</v>
      </c>
      <c r="D892" s="52" t="s">
        <v>433</v>
      </c>
      <c r="E892" s="37"/>
      <c r="F892" s="37">
        <v>409860</v>
      </c>
    </row>
    <row r="893" spans="1:6" s="22" customFormat="1" ht="16.5">
      <c r="A893" s="52"/>
      <c r="B893" s="264" t="s">
        <v>864</v>
      </c>
      <c r="C893" s="35" t="s">
        <v>866</v>
      </c>
      <c r="D893" s="52" t="s">
        <v>433</v>
      </c>
      <c r="E893" s="37"/>
      <c r="F893" s="37">
        <v>53350</v>
      </c>
    </row>
    <row r="894" spans="1:6" s="22" customFormat="1" ht="16.5">
      <c r="A894" s="52"/>
      <c r="B894" s="264" t="s">
        <v>865</v>
      </c>
      <c r="C894" s="35" t="s">
        <v>433</v>
      </c>
      <c r="D894" s="52" t="s">
        <v>433</v>
      </c>
      <c r="E894" s="37"/>
      <c r="F894" s="37">
        <v>75240</v>
      </c>
    </row>
    <row r="895" spans="1:6" s="22" customFormat="1" ht="16.5">
      <c r="A895" s="52"/>
      <c r="B895" s="264" t="s">
        <v>867</v>
      </c>
      <c r="C895" s="35" t="s">
        <v>433</v>
      </c>
      <c r="D895" s="52" t="s">
        <v>433</v>
      </c>
      <c r="E895" s="37"/>
      <c r="F895" s="37">
        <v>161040</v>
      </c>
    </row>
    <row r="896" spans="1:6" s="22" customFormat="1" ht="16.5">
      <c r="A896" s="52"/>
      <c r="B896" s="264" t="s">
        <v>868</v>
      </c>
      <c r="C896" s="35" t="s">
        <v>433</v>
      </c>
      <c r="D896" s="52" t="s">
        <v>433</v>
      </c>
      <c r="E896" s="37"/>
      <c r="F896" s="37">
        <v>336600</v>
      </c>
    </row>
    <row r="897" spans="1:6" s="172" customFormat="1" ht="18" customHeight="1">
      <c r="A897" s="104">
        <v>8</v>
      </c>
      <c r="B897" s="562" t="s">
        <v>719</v>
      </c>
      <c r="C897" s="563"/>
      <c r="D897" s="563"/>
      <c r="E897" s="563"/>
      <c r="F897" s="564"/>
    </row>
    <row r="898" spans="1:6" s="22" customFormat="1" ht="16.5">
      <c r="A898" s="52"/>
      <c r="B898" s="264" t="s">
        <v>368</v>
      </c>
      <c r="C898" s="35"/>
      <c r="D898" s="52" t="s">
        <v>509</v>
      </c>
      <c r="E898" s="37"/>
      <c r="F898" s="37">
        <v>597300</v>
      </c>
    </row>
    <row r="899" spans="1:6" s="22" customFormat="1" ht="16.5">
      <c r="A899" s="52"/>
      <c r="B899" s="264" t="s">
        <v>44</v>
      </c>
      <c r="C899" s="35"/>
      <c r="D899" s="52" t="s">
        <v>433</v>
      </c>
      <c r="E899" s="37"/>
      <c r="F899" s="37">
        <v>817300</v>
      </c>
    </row>
    <row r="900" spans="1:6" s="22" customFormat="1" ht="16.5">
      <c r="A900" s="52"/>
      <c r="B900" s="264" t="s">
        <v>708</v>
      </c>
      <c r="C900" s="35"/>
      <c r="D900" s="52" t="s">
        <v>433</v>
      </c>
      <c r="E900" s="37"/>
      <c r="F900" s="37">
        <v>967780</v>
      </c>
    </row>
    <row r="901" spans="1:6" s="22" customFormat="1" ht="16.5">
      <c r="A901" s="52"/>
      <c r="B901" s="264" t="s">
        <v>709</v>
      </c>
      <c r="C901" s="35"/>
      <c r="D901" s="52" t="s">
        <v>433</v>
      </c>
      <c r="E901" s="37"/>
      <c r="F901" s="37">
        <v>1445180</v>
      </c>
    </row>
    <row r="902" spans="1:10" s="74" customFormat="1" ht="18" customHeight="1">
      <c r="A902" s="52"/>
      <c r="B902" s="264" t="s">
        <v>486</v>
      </c>
      <c r="C902" s="35"/>
      <c r="D902" s="52" t="s">
        <v>433</v>
      </c>
      <c r="E902" s="37"/>
      <c r="F902" s="37">
        <v>3289440</v>
      </c>
      <c r="G902" s="22"/>
      <c r="H902" s="22"/>
      <c r="I902" s="22"/>
      <c r="J902" s="22"/>
    </row>
    <row r="903" spans="1:6" s="22" customFormat="1" ht="16.5">
      <c r="A903" s="52"/>
      <c r="B903" s="264" t="s">
        <v>500</v>
      </c>
      <c r="C903" s="35"/>
      <c r="D903" s="52" t="s">
        <v>433</v>
      </c>
      <c r="E903" s="37"/>
      <c r="F903" s="37">
        <v>650100</v>
      </c>
    </row>
    <row r="904" spans="1:6" s="22" customFormat="1" ht="16.5">
      <c r="A904" s="52"/>
      <c r="B904" s="264" t="s">
        <v>501</v>
      </c>
      <c r="C904" s="35"/>
      <c r="D904" s="52" t="s">
        <v>433</v>
      </c>
      <c r="E904" s="37"/>
      <c r="F904" s="37">
        <v>850300</v>
      </c>
    </row>
    <row r="905" spans="1:6" s="22" customFormat="1" ht="16.5">
      <c r="A905" s="52"/>
      <c r="B905" s="264" t="s">
        <v>487</v>
      </c>
      <c r="C905" s="35"/>
      <c r="D905" s="52" t="s">
        <v>433</v>
      </c>
      <c r="E905" s="37"/>
      <c r="F905" s="37">
        <v>1034550</v>
      </c>
    </row>
    <row r="906" spans="1:6" s="22" customFormat="1" ht="16.5">
      <c r="A906" s="52"/>
      <c r="B906" s="264" t="s">
        <v>502</v>
      </c>
      <c r="C906" s="35"/>
      <c r="D906" s="52" t="s">
        <v>433</v>
      </c>
      <c r="E906" s="37"/>
      <c r="F906" s="37">
        <v>1515910</v>
      </c>
    </row>
    <row r="907" spans="1:6" s="22" customFormat="1" ht="16.5">
      <c r="A907" s="52"/>
      <c r="B907" s="264" t="s">
        <v>503</v>
      </c>
      <c r="C907" s="35"/>
      <c r="D907" s="52" t="s">
        <v>433</v>
      </c>
      <c r="E907" s="37"/>
      <c r="F907" s="37">
        <v>3516370</v>
      </c>
    </row>
    <row r="908" spans="1:6" s="22" customFormat="1" ht="16.5">
      <c r="A908" s="52"/>
      <c r="B908" s="264" t="s">
        <v>274</v>
      </c>
      <c r="C908" s="35"/>
      <c r="D908" s="52" t="s">
        <v>433</v>
      </c>
      <c r="E908" s="37"/>
      <c r="F908" s="37">
        <v>573650</v>
      </c>
    </row>
    <row r="909" spans="1:6" s="22" customFormat="1" ht="16.5">
      <c r="A909" s="52"/>
      <c r="B909" s="264" t="s">
        <v>474</v>
      </c>
      <c r="C909" s="35"/>
      <c r="D909" s="52" t="s">
        <v>433</v>
      </c>
      <c r="E909" s="37"/>
      <c r="F909" s="37">
        <v>774840</v>
      </c>
    </row>
    <row r="910" spans="1:6" s="22" customFormat="1" ht="16.5">
      <c r="A910" s="52"/>
      <c r="B910" s="264" t="s">
        <v>506</v>
      </c>
      <c r="C910" s="35"/>
      <c r="D910" s="52" t="s">
        <v>433</v>
      </c>
      <c r="E910" s="37"/>
      <c r="F910" s="37">
        <v>899800</v>
      </c>
    </row>
    <row r="911" spans="1:6" s="22" customFormat="1" ht="16.5">
      <c r="A911" s="52"/>
      <c r="B911" s="264" t="s">
        <v>504</v>
      </c>
      <c r="C911" s="35"/>
      <c r="D911" s="52" t="s">
        <v>433</v>
      </c>
      <c r="E911" s="37"/>
      <c r="F911" s="37">
        <v>1342770</v>
      </c>
    </row>
    <row r="912" spans="1:6" s="22" customFormat="1" ht="16.5">
      <c r="A912" s="52"/>
      <c r="B912" s="264" t="s">
        <v>505</v>
      </c>
      <c r="C912" s="35"/>
      <c r="D912" s="52" t="s">
        <v>433</v>
      </c>
      <c r="E912" s="37"/>
      <c r="F912" s="37">
        <v>2896630</v>
      </c>
    </row>
    <row r="913" spans="1:6" s="22" customFormat="1" ht="18" customHeight="1">
      <c r="A913" s="52">
        <v>9</v>
      </c>
      <c r="B913" s="543" t="s">
        <v>720</v>
      </c>
      <c r="C913" s="544"/>
      <c r="D913" s="544"/>
      <c r="E913" s="544"/>
      <c r="F913" s="545"/>
    </row>
    <row r="914" spans="1:6" s="22" customFormat="1" ht="16.5">
      <c r="A914" s="52"/>
      <c r="B914" s="282" t="s">
        <v>818</v>
      </c>
      <c r="C914" s="35"/>
      <c r="D914" s="52"/>
      <c r="E914" s="37"/>
      <c r="F914" s="37"/>
    </row>
    <row r="915" spans="1:6" s="22" customFormat="1" ht="16.5">
      <c r="A915" s="52"/>
      <c r="B915" s="264" t="s">
        <v>139</v>
      </c>
      <c r="C915" s="35"/>
      <c r="D915" s="52" t="s">
        <v>509</v>
      </c>
      <c r="E915" s="37">
        <v>215000</v>
      </c>
      <c r="F915" s="135"/>
    </row>
    <row r="916" spans="1:6" s="22" customFormat="1" ht="16.5">
      <c r="A916" s="52"/>
      <c r="B916" s="264" t="s">
        <v>140</v>
      </c>
      <c r="C916" s="35"/>
      <c r="D916" s="52" t="s">
        <v>433</v>
      </c>
      <c r="E916" s="37">
        <v>265000</v>
      </c>
      <c r="F916" s="135"/>
    </row>
    <row r="917" spans="1:6" s="22" customFormat="1" ht="16.5">
      <c r="A917" s="52"/>
      <c r="B917" s="264" t="s">
        <v>141</v>
      </c>
      <c r="C917" s="35"/>
      <c r="D917" s="52" t="s">
        <v>433</v>
      </c>
      <c r="E917" s="37">
        <v>425000</v>
      </c>
      <c r="F917" s="135"/>
    </row>
    <row r="918" spans="1:6" s="22" customFormat="1" ht="16.5">
      <c r="A918" s="52"/>
      <c r="B918" s="264" t="s">
        <v>525</v>
      </c>
      <c r="C918" s="35"/>
      <c r="D918" s="52" t="s">
        <v>433</v>
      </c>
      <c r="E918" s="37">
        <v>680000</v>
      </c>
      <c r="F918" s="135"/>
    </row>
    <row r="919" spans="1:6" s="22" customFormat="1" ht="16.5">
      <c r="A919" s="52"/>
      <c r="B919" s="264" t="s">
        <v>526</v>
      </c>
      <c r="C919" s="35"/>
      <c r="D919" s="52" t="s">
        <v>433</v>
      </c>
      <c r="E919" s="37">
        <v>940000</v>
      </c>
      <c r="F919" s="135"/>
    </row>
    <row r="920" spans="1:6" s="22" customFormat="1" ht="16.5">
      <c r="A920" s="52"/>
      <c r="B920" s="282" t="s">
        <v>817</v>
      </c>
      <c r="C920" s="35"/>
      <c r="D920" s="52"/>
      <c r="E920" s="37"/>
      <c r="F920" s="135"/>
    </row>
    <row r="921" spans="1:6" s="175" customFormat="1" ht="16.5">
      <c r="A921" s="52"/>
      <c r="B921" s="264" t="s">
        <v>139</v>
      </c>
      <c r="C921" s="35"/>
      <c r="D921" s="52" t="s">
        <v>433</v>
      </c>
      <c r="E921" s="37">
        <v>225000</v>
      </c>
      <c r="F921" s="135"/>
    </row>
    <row r="922" spans="1:6" s="22" customFormat="1" ht="16.5">
      <c r="A922" s="52"/>
      <c r="B922" s="264" t="s">
        <v>140</v>
      </c>
      <c r="C922" s="35"/>
      <c r="D922" s="52" t="s">
        <v>433</v>
      </c>
      <c r="E922" s="37">
        <v>280000</v>
      </c>
      <c r="F922" s="135"/>
    </row>
    <row r="923" spans="1:6" s="22" customFormat="1" ht="16.5">
      <c r="A923" s="52"/>
      <c r="B923" s="264" t="s">
        <v>527</v>
      </c>
      <c r="C923" s="35"/>
      <c r="D923" s="52" t="s">
        <v>433</v>
      </c>
      <c r="E923" s="37">
        <v>470000</v>
      </c>
      <c r="F923" s="135"/>
    </row>
    <row r="924" spans="1:6" s="22" customFormat="1" ht="16.5">
      <c r="A924" s="52"/>
      <c r="B924" s="264" t="s">
        <v>525</v>
      </c>
      <c r="C924" s="35"/>
      <c r="D924" s="52" t="s">
        <v>433</v>
      </c>
      <c r="E924" s="37">
        <v>740000</v>
      </c>
      <c r="F924" s="135"/>
    </row>
    <row r="925" spans="1:6" s="22" customFormat="1" ht="16.5">
      <c r="A925" s="52"/>
      <c r="B925" s="264" t="s">
        <v>526</v>
      </c>
      <c r="C925" s="35"/>
      <c r="D925" s="52" t="s">
        <v>433</v>
      </c>
      <c r="E925" s="37">
        <v>1030000</v>
      </c>
      <c r="F925" s="135"/>
    </row>
    <row r="926" spans="1:6" s="22" customFormat="1" ht="16.5">
      <c r="A926" s="52"/>
      <c r="B926" s="282" t="s">
        <v>819</v>
      </c>
      <c r="C926" s="35"/>
      <c r="D926" s="52"/>
      <c r="E926" s="37"/>
      <c r="F926" s="135"/>
    </row>
    <row r="927" spans="1:6" s="22" customFormat="1" ht="16.5">
      <c r="A927" s="52"/>
      <c r="B927" s="264" t="s">
        <v>139</v>
      </c>
      <c r="C927" s="35"/>
      <c r="D927" s="52" t="s">
        <v>433</v>
      </c>
      <c r="E927" s="37">
        <v>235000</v>
      </c>
      <c r="F927" s="135"/>
    </row>
    <row r="928" spans="1:6" s="22" customFormat="1" ht="16.5">
      <c r="A928" s="52"/>
      <c r="B928" s="264" t="s">
        <v>140</v>
      </c>
      <c r="C928" s="35"/>
      <c r="D928" s="52" t="s">
        <v>433</v>
      </c>
      <c r="E928" s="37">
        <v>295000</v>
      </c>
      <c r="F928" s="135"/>
    </row>
    <row r="929" spans="1:6" s="22" customFormat="1" ht="16.5">
      <c r="A929" s="52"/>
      <c r="B929" s="264" t="s">
        <v>141</v>
      </c>
      <c r="C929" s="35"/>
      <c r="D929" s="52" t="s">
        <v>433</v>
      </c>
      <c r="E929" s="37">
        <v>500000</v>
      </c>
      <c r="F929" s="135"/>
    </row>
    <row r="930" spans="1:6" s="22" customFormat="1" ht="16.5">
      <c r="A930" s="52"/>
      <c r="B930" s="264" t="s">
        <v>525</v>
      </c>
      <c r="C930" s="35"/>
      <c r="D930" s="52" t="s">
        <v>433</v>
      </c>
      <c r="E930" s="37">
        <v>790000</v>
      </c>
      <c r="F930" s="135"/>
    </row>
    <row r="931" spans="1:6" s="22" customFormat="1" ht="16.5">
      <c r="A931" s="52"/>
      <c r="B931" s="264" t="s">
        <v>526</v>
      </c>
      <c r="C931" s="35"/>
      <c r="D931" s="52" t="s">
        <v>433</v>
      </c>
      <c r="E931" s="37">
        <v>1100000</v>
      </c>
      <c r="F931" s="135"/>
    </row>
    <row r="932" spans="1:6" s="22" customFormat="1" ht="16.5">
      <c r="A932" s="90"/>
      <c r="B932" s="301" t="s">
        <v>265</v>
      </c>
      <c r="C932" s="36"/>
      <c r="D932" s="90"/>
      <c r="E932" s="70"/>
      <c r="F932" s="70"/>
    </row>
    <row r="933" spans="1:6" s="22" customFormat="1" ht="16.5">
      <c r="A933" s="90"/>
      <c r="B933" s="268" t="s">
        <v>1254</v>
      </c>
      <c r="C933" s="36"/>
      <c r="D933" s="195" t="s">
        <v>509</v>
      </c>
      <c r="E933" s="70">
        <v>280000</v>
      </c>
      <c r="F933" s="70"/>
    </row>
    <row r="934" spans="1:6" s="22" customFormat="1" ht="16.5">
      <c r="A934" s="90"/>
      <c r="B934" s="268" t="s">
        <v>1255</v>
      </c>
      <c r="C934" s="36"/>
      <c r="D934" s="195" t="s">
        <v>509</v>
      </c>
      <c r="E934" s="70">
        <v>310000</v>
      </c>
      <c r="F934" s="70"/>
    </row>
    <row r="935" spans="1:6" s="22" customFormat="1" ht="16.5">
      <c r="A935" s="90"/>
      <c r="B935" s="268" t="s">
        <v>1256</v>
      </c>
      <c r="C935" s="36"/>
      <c r="D935" s="195" t="s">
        <v>509</v>
      </c>
      <c r="E935" s="70">
        <v>320000</v>
      </c>
      <c r="F935" s="70"/>
    </row>
    <row r="936" spans="1:6" s="22" customFormat="1" ht="28.5">
      <c r="A936" s="52">
        <v>10</v>
      </c>
      <c r="B936" s="273" t="s">
        <v>1324</v>
      </c>
      <c r="C936" s="35"/>
      <c r="D936" s="52"/>
      <c r="E936" s="37"/>
      <c r="F936" s="37"/>
    </row>
    <row r="937" spans="1:6" s="22" customFormat="1" ht="16.5">
      <c r="A937" s="52"/>
      <c r="B937" s="268" t="s">
        <v>327</v>
      </c>
      <c r="C937" s="35"/>
      <c r="D937" s="52" t="s">
        <v>509</v>
      </c>
      <c r="E937" s="383"/>
      <c r="F937" s="453">
        <v>320900</v>
      </c>
    </row>
    <row r="938" spans="1:6" s="22" customFormat="1" ht="16.5">
      <c r="A938" s="52"/>
      <c r="B938" s="268" t="s">
        <v>155</v>
      </c>
      <c r="C938" s="35"/>
      <c r="D938" s="52" t="s">
        <v>433</v>
      </c>
      <c r="E938" s="383"/>
      <c r="F938" s="453">
        <v>404300</v>
      </c>
    </row>
    <row r="939" spans="1:6" s="22" customFormat="1" ht="16.5">
      <c r="A939" s="52"/>
      <c r="B939" s="268" t="s">
        <v>573</v>
      </c>
      <c r="C939" s="35"/>
      <c r="D939" s="52" t="s">
        <v>433</v>
      </c>
      <c r="E939" s="383"/>
      <c r="F939" s="453">
        <v>539900</v>
      </c>
    </row>
    <row r="940" spans="1:6" s="22" customFormat="1" ht="16.5">
      <c r="A940" s="52"/>
      <c r="B940" s="268" t="s">
        <v>574</v>
      </c>
      <c r="C940" s="35"/>
      <c r="D940" s="52" t="s">
        <v>433</v>
      </c>
      <c r="E940" s="383"/>
      <c r="F940" s="453">
        <v>627100</v>
      </c>
    </row>
    <row r="941" spans="1:6" s="22" customFormat="1" ht="16.5">
      <c r="A941" s="52"/>
      <c r="B941" s="268" t="s">
        <v>575</v>
      </c>
      <c r="C941" s="35"/>
      <c r="D941" s="52" t="s">
        <v>433</v>
      </c>
      <c r="E941" s="383"/>
      <c r="F941" s="453">
        <v>842500</v>
      </c>
    </row>
    <row r="942" spans="1:6" s="22" customFormat="1" ht="16.5">
      <c r="A942" s="52"/>
      <c r="B942" s="268" t="s">
        <v>576</v>
      </c>
      <c r="C942" s="35"/>
      <c r="D942" s="52" t="s">
        <v>433</v>
      </c>
      <c r="E942" s="383"/>
      <c r="F942" s="453">
        <v>952500</v>
      </c>
    </row>
    <row r="943" spans="1:6" s="22" customFormat="1" ht="16.5">
      <c r="A943" s="52"/>
      <c r="B943" s="268" t="s">
        <v>577</v>
      </c>
      <c r="C943" s="35"/>
      <c r="D943" s="52" t="s">
        <v>433</v>
      </c>
      <c r="E943" s="383"/>
      <c r="F943" s="453">
        <v>1479200</v>
      </c>
    </row>
    <row r="944" spans="1:6" s="22" customFormat="1" ht="16.5">
      <c r="A944" s="52"/>
      <c r="B944" s="268" t="s">
        <v>328</v>
      </c>
      <c r="C944" s="35"/>
      <c r="D944" s="52" t="s">
        <v>433</v>
      </c>
      <c r="E944" s="383"/>
      <c r="F944" s="453">
        <v>326600</v>
      </c>
    </row>
    <row r="945" spans="1:6" s="22" customFormat="1" ht="16.5">
      <c r="A945" s="52"/>
      <c r="B945" s="268" t="s">
        <v>156</v>
      </c>
      <c r="C945" s="35"/>
      <c r="D945" s="52" t="s">
        <v>433</v>
      </c>
      <c r="E945" s="383"/>
      <c r="F945" s="453">
        <v>421600</v>
      </c>
    </row>
    <row r="946" spans="1:6" s="22" customFormat="1" ht="16.5">
      <c r="A946" s="52"/>
      <c r="B946" s="268" t="s">
        <v>175</v>
      </c>
      <c r="C946" s="35"/>
      <c r="D946" s="52" t="s">
        <v>433</v>
      </c>
      <c r="E946" s="383"/>
      <c r="F946" s="453">
        <v>547100</v>
      </c>
    </row>
    <row r="947" spans="1:6" s="22" customFormat="1" ht="16.5">
      <c r="A947" s="52"/>
      <c r="B947" s="268" t="s">
        <v>176</v>
      </c>
      <c r="C947" s="35"/>
      <c r="D947" s="52" t="s">
        <v>433</v>
      </c>
      <c r="E947" s="383"/>
      <c r="F947" s="453">
        <v>651500</v>
      </c>
    </row>
    <row r="948" spans="1:6" s="22" customFormat="1" ht="16.5">
      <c r="A948" s="52"/>
      <c r="B948" s="268" t="s">
        <v>177</v>
      </c>
      <c r="C948" s="35"/>
      <c r="D948" s="52" t="s">
        <v>433</v>
      </c>
      <c r="E948" s="383"/>
      <c r="F948" s="453">
        <v>895200</v>
      </c>
    </row>
    <row r="949" spans="1:6" s="22" customFormat="1" ht="16.5">
      <c r="A949" s="52"/>
      <c r="B949" s="268" t="s">
        <v>178</v>
      </c>
      <c r="C949" s="35"/>
      <c r="D949" s="52" t="s">
        <v>433</v>
      </c>
      <c r="E949" s="383"/>
      <c r="F949" s="453">
        <v>1044000</v>
      </c>
    </row>
    <row r="950" spans="1:6" s="22" customFormat="1" ht="16.5">
      <c r="A950" s="52"/>
      <c r="B950" s="268" t="s">
        <v>179</v>
      </c>
      <c r="C950" s="35"/>
      <c r="D950" s="52" t="s">
        <v>433</v>
      </c>
      <c r="E950" s="383"/>
      <c r="F950" s="453">
        <v>1580500</v>
      </c>
    </row>
    <row r="951" spans="1:6" s="22" customFormat="1" ht="16.5">
      <c r="A951" s="52"/>
      <c r="B951" s="268" t="s">
        <v>329</v>
      </c>
      <c r="C951" s="35"/>
      <c r="D951" s="52" t="s">
        <v>433</v>
      </c>
      <c r="E951" s="383"/>
      <c r="F951" s="453">
        <v>332200</v>
      </c>
    </row>
    <row r="952" spans="1:6" s="22" customFormat="1" ht="16.5">
      <c r="A952" s="52"/>
      <c r="B952" s="268" t="s">
        <v>180</v>
      </c>
      <c r="C952" s="35"/>
      <c r="D952" s="52" t="s">
        <v>433</v>
      </c>
      <c r="E952" s="383"/>
      <c r="F952" s="453">
        <v>430400</v>
      </c>
    </row>
    <row r="953" spans="1:8" s="22" customFormat="1" ht="16.5">
      <c r="A953" s="52"/>
      <c r="B953" s="268" t="s">
        <v>181</v>
      </c>
      <c r="C953" s="35"/>
      <c r="D953" s="52" t="s">
        <v>433</v>
      </c>
      <c r="E953" s="383"/>
      <c r="F953" s="453">
        <v>601200</v>
      </c>
      <c r="G953" s="63"/>
      <c r="H953" s="63"/>
    </row>
    <row r="954" spans="1:8" s="22" customFormat="1" ht="16.5">
      <c r="A954" s="52"/>
      <c r="B954" s="268" t="s">
        <v>182</v>
      </c>
      <c r="C954" s="35"/>
      <c r="D954" s="52" t="s">
        <v>433</v>
      </c>
      <c r="E954" s="383"/>
      <c r="F954" s="453">
        <v>692300</v>
      </c>
      <c r="G954" s="63"/>
      <c r="H954" s="63"/>
    </row>
    <row r="955" spans="1:8" s="22" customFormat="1" ht="16.5">
      <c r="A955" s="52"/>
      <c r="B955" s="268" t="s">
        <v>183</v>
      </c>
      <c r="C955" s="35"/>
      <c r="D955" s="52" t="s">
        <v>433</v>
      </c>
      <c r="E955" s="383"/>
      <c r="F955" s="453">
        <v>923400</v>
      </c>
      <c r="G955" s="63"/>
      <c r="H955" s="63"/>
    </row>
    <row r="956" spans="1:8" s="22" customFormat="1" ht="16.5">
      <c r="A956" s="52"/>
      <c r="B956" s="268" t="s">
        <v>184</v>
      </c>
      <c r="C956" s="35"/>
      <c r="D956" s="52" t="s">
        <v>433</v>
      </c>
      <c r="E956" s="383"/>
      <c r="F956" s="453">
        <v>1092900</v>
      </c>
      <c r="G956" s="63"/>
      <c r="H956" s="63"/>
    </row>
    <row r="957" spans="1:6" s="22" customFormat="1" ht="16.5">
      <c r="A957" s="52"/>
      <c r="B957" s="268" t="s">
        <v>185</v>
      </c>
      <c r="C957" s="35"/>
      <c r="D957" s="52" t="s">
        <v>433</v>
      </c>
      <c r="E957" s="383"/>
      <c r="F957" s="453">
        <v>1621900</v>
      </c>
    </row>
    <row r="958" spans="1:6" s="22" customFormat="1" ht="16.5">
      <c r="A958" s="52"/>
      <c r="B958" s="268" t="s">
        <v>254</v>
      </c>
      <c r="C958" s="35"/>
      <c r="D958" s="52" t="s">
        <v>433</v>
      </c>
      <c r="E958" s="37"/>
      <c r="F958" s="37">
        <v>295000</v>
      </c>
    </row>
    <row r="959" spans="1:6" s="22" customFormat="1" ht="16.5">
      <c r="A959" s="52"/>
      <c r="B959" s="268" t="s">
        <v>255</v>
      </c>
      <c r="C959" s="35"/>
      <c r="D959" s="52" t="s">
        <v>433</v>
      </c>
      <c r="E959" s="37"/>
      <c r="F959" s="37">
        <v>365000</v>
      </c>
    </row>
    <row r="960" spans="1:6" s="22" customFormat="1" ht="16.5">
      <c r="A960" s="52"/>
      <c r="B960" s="268" t="s">
        <v>256</v>
      </c>
      <c r="C960" s="35"/>
      <c r="D960" s="52" t="s">
        <v>433</v>
      </c>
      <c r="E960" s="37"/>
      <c r="F960" s="37">
        <v>500000</v>
      </c>
    </row>
    <row r="961" spans="1:6" s="22" customFormat="1" ht="16.5">
      <c r="A961" s="52"/>
      <c r="B961" s="268" t="s">
        <v>257</v>
      </c>
      <c r="C961" s="35"/>
      <c r="D961" s="52" t="s">
        <v>433</v>
      </c>
      <c r="E961" s="37"/>
      <c r="F961" s="37">
        <v>240000</v>
      </c>
    </row>
    <row r="962" spans="1:6" s="22" customFormat="1" ht="16.5">
      <c r="A962" s="52"/>
      <c r="B962" s="268" t="s">
        <v>258</v>
      </c>
      <c r="C962" s="35"/>
      <c r="D962" s="52" t="s">
        <v>433</v>
      </c>
      <c r="E962" s="37"/>
      <c r="F962" s="37">
        <v>330000</v>
      </c>
    </row>
    <row r="963" spans="1:6" s="22" customFormat="1" ht="16.5">
      <c r="A963" s="52"/>
      <c r="B963" s="268" t="s">
        <v>259</v>
      </c>
      <c r="C963" s="35"/>
      <c r="D963" s="52" t="s">
        <v>433</v>
      </c>
      <c r="E963" s="37"/>
      <c r="F963" s="37">
        <v>469000</v>
      </c>
    </row>
    <row r="964" spans="1:6" s="22" customFormat="1" ht="16.5">
      <c r="A964" s="52"/>
      <c r="B964" s="268" t="s">
        <v>260</v>
      </c>
      <c r="C964" s="35"/>
      <c r="D964" s="52" t="s">
        <v>433</v>
      </c>
      <c r="E964" s="37"/>
      <c r="F964" s="37">
        <v>600000</v>
      </c>
    </row>
    <row r="965" spans="1:6" s="22" customFormat="1" ht="18" customHeight="1">
      <c r="A965" s="52">
        <v>11</v>
      </c>
      <c r="B965" s="550" t="s">
        <v>721</v>
      </c>
      <c r="C965" s="551"/>
      <c r="D965" s="551"/>
      <c r="E965" s="551"/>
      <c r="F965" s="552"/>
    </row>
    <row r="966" spans="1:6" s="22" customFormat="1" ht="30">
      <c r="A966" s="52"/>
      <c r="B966" s="267" t="s">
        <v>695</v>
      </c>
      <c r="C966" s="35"/>
      <c r="D966" s="52" t="s">
        <v>509</v>
      </c>
      <c r="E966" s="37"/>
      <c r="F966" s="77">
        <v>270000</v>
      </c>
    </row>
    <row r="967" spans="1:6" s="22" customFormat="1" ht="30">
      <c r="A967" s="52"/>
      <c r="B967" s="267" t="s">
        <v>696</v>
      </c>
      <c r="C967" s="35"/>
      <c r="D967" s="52" t="s">
        <v>509</v>
      </c>
      <c r="E967" s="37"/>
      <c r="F967" s="77">
        <v>290000</v>
      </c>
    </row>
    <row r="968" spans="1:10" s="172" customFormat="1" ht="50.25" customHeight="1">
      <c r="A968" s="109">
        <v>12</v>
      </c>
      <c r="B968" s="418" t="s">
        <v>1327</v>
      </c>
      <c r="C968" s="427"/>
      <c r="D968" s="109"/>
      <c r="E968" s="420"/>
      <c r="F968" s="420"/>
      <c r="I968" s="428"/>
      <c r="J968" s="428"/>
    </row>
    <row r="969" spans="1:10" s="22" customFormat="1" ht="16.5">
      <c r="A969" s="90"/>
      <c r="B969" s="268" t="s">
        <v>1257</v>
      </c>
      <c r="C969" s="36"/>
      <c r="D969" s="90" t="s">
        <v>509</v>
      </c>
      <c r="E969" s="70">
        <v>240000</v>
      </c>
      <c r="F969" s="70"/>
      <c r="I969" s="63"/>
      <c r="J969" s="63"/>
    </row>
    <row r="970" spans="1:10" s="22" customFormat="1" ht="16.5">
      <c r="A970" s="90"/>
      <c r="B970" s="268" t="s">
        <v>1258</v>
      </c>
      <c r="C970" s="36"/>
      <c r="D970" s="90" t="s">
        <v>433</v>
      </c>
      <c r="E970" s="70">
        <v>280000</v>
      </c>
      <c r="F970" s="70"/>
      <c r="I970" s="63"/>
      <c r="J970" s="63"/>
    </row>
    <row r="971" spans="1:10" s="22" customFormat="1" ht="16.5">
      <c r="A971" s="90"/>
      <c r="B971" s="268" t="s">
        <v>1259</v>
      </c>
      <c r="C971" s="36"/>
      <c r="D971" s="90" t="s">
        <v>433</v>
      </c>
      <c r="E971" s="70">
        <v>330000</v>
      </c>
      <c r="F971" s="70"/>
      <c r="I971" s="63"/>
      <c r="J971" s="63"/>
    </row>
    <row r="972" spans="1:10" s="22" customFormat="1" ht="16.5">
      <c r="A972" s="90"/>
      <c r="B972" s="268" t="s">
        <v>1260</v>
      </c>
      <c r="C972" s="36"/>
      <c r="D972" s="90" t="s">
        <v>433</v>
      </c>
      <c r="E972" s="70">
        <v>410000</v>
      </c>
      <c r="F972" s="70"/>
      <c r="I972" s="63"/>
      <c r="J972" s="63"/>
    </row>
    <row r="973" spans="1:10" s="22" customFormat="1" ht="16.5">
      <c r="A973" s="90"/>
      <c r="B973" s="268" t="s">
        <v>1261</v>
      </c>
      <c r="C973" s="36"/>
      <c r="D973" s="90" t="s">
        <v>433</v>
      </c>
      <c r="E973" s="70">
        <v>610000</v>
      </c>
      <c r="F973" s="70"/>
      <c r="I973" s="63"/>
      <c r="J973" s="63"/>
    </row>
    <row r="974" spans="1:10" s="22" customFormat="1" ht="16.5">
      <c r="A974" s="90"/>
      <c r="B974" s="268" t="s">
        <v>1262</v>
      </c>
      <c r="C974" s="36"/>
      <c r="D974" s="90" t="s">
        <v>433</v>
      </c>
      <c r="E974" s="70">
        <v>1000000</v>
      </c>
      <c r="F974" s="70"/>
      <c r="I974" s="63"/>
      <c r="J974" s="63"/>
    </row>
    <row r="975" spans="1:10" s="22" customFormat="1" ht="16.5">
      <c r="A975" s="90"/>
      <c r="B975" s="268" t="s">
        <v>1263</v>
      </c>
      <c r="C975" s="36"/>
      <c r="D975" s="90" t="s">
        <v>433</v>
      </c>
      <c r="E975" s="70">
        <v>250000</v>
      </c>
      <c r="F975" s="70"/>
      <c r="I975" s="63"/>
      <c r="J975" s="63"/>
    </row>
    <row r="976" spans="1:10" s="22" customFormat="1" ht="16.5">
      <c r="A976" s="90"/>
      <c r="B976" s="268" t="s">
        <v>1264</v>
      </c>
      <c r="C976" s="36"/>
      <c r="D976" s="90" t="s">
        <v>433</v>
      </c>
      <c r="E976" s="70">
        <v>290000</v>
      </c>
      <c r="F976" s="70"/>
      <c r="I976" s="63"/>
      <c r="J976" s="63"/>
    </row>
    <row r="977" spans="1:10" s="22" customFormat="1" ht="16.5">
      <c r="A977" s="90"/>
      <c r="B977" s="268" t="s">
        <v>1265</v>
      </c>
      <c r="C977" s="36"/>
      <c r="D977" s="90" t="s">
        <v>433</v>
      </c>
      <c r="E977" s="70">
        <v>350000</v>
      </c>
      <c r="F977" s="70"/>
      <c r="I977" s="63"/>
      <c r="J977" s="63"/>
    </row>
    <row r="978" spans="1:10" s="22" customFormat="1" ht="16.5">
      <c r="A978" s="90"/>
      <c r="B978" s="268" t="s">
        <v>1266</v>
      </c>
      <c r="C978" s="36"/>
      <c r="D978" s="90" t="s">
        <v>433</v>
      </c>
      <c r="E978" s="70">
        <v>425000</v>
      </c>
      <c r="F978" s="70"/>
      <c r="I978" s="63"/>
      <c r="J978" s="63"/>
    </row>
    <row r="979" spans="1:10" s="22" customFormat="1" ht="16.5">
      <c r="A979" s="90"/>
      <c r="B979" s="268" t="s">
        <v>1267</v>
      </c>
      <c r="C979" s="36"/>
      <c r="D979" s="90" t="s">
        <v>433</v>
      </c>
      <c r="E979" s="70">
        <v>640000</v>
      </c>
      <c r="F979" s="70"/>
      <c r="I979" s="63"/>
      <c r="J979" s="63"/>
    </row>
    <row r="980" spans="1:10" s="22" customFormat="1" ht="16.5">
      <c r="A980" s="90"/>
      <c r="B980" s="268" t="s">
        <v>1268</v>
      </c>
      <c r="C980" s="36"/>
      <c r="D980" s="90" t="s">
        <v>433</v>
      </c>
      <c r="E980" s="70">
        <v>1090000</v>
      </c>
      <c r="F980" s="70"/>
      <c r="I980" s="63"/>
      <c r="J980" s="63"/>
    </row>
    <row r="981" spans="1:10" s="22" customFormat="1" ht="16.5">
      <c r="A981" s="90"/>
      <c r="B981" s="268" t="s">
        <v>1269</v>
      </c>
      <c r="C981" s="36"/>
      <c r="D981" s="90" t="s">
        <v>433</v>
      </c>
      <c r="E981" s="70">
        <v>260000</v>
      </c>
      <c r="F981" s="70"/>
      <c r="I981" s="63"/>
      <c r="J981" s="63"/>
    </row>
    <row r="982" spans="1:10" s="22" customFormat="1" ht="16.5">
      <c r="A982" s="90"/>
      <c r="B982" s="268" t="s">
        <v>1270</v>
      </c>
      <c r="C982" s="36"/>
      <c r="D982" s="90" t="s">
        <v>433</v>
      </c>
      <c r="E982" s="70">
        <v>310000</v>
      </c>
      <c r="F982" s="70"/>
      <c r="I982" s="63"/>
      <c r="J982" s="63"/>
    </row>
    <row r="983" spans="1:10" s="22" customFormat="1" ht="16.5">
      <c r="A983" s="90"/>
      <c r="B983" s="268" t="s">
        <v>1271</v>
      </c>
      <c r="C983" s="36"/>
      <c r="D983" s="90" t="s">
        <v>433</v>
      </c>
      <c r="E983" s="70">
        <v>370000</v>
      </c>
      <c r="F983" s="70"/>
      <c r="I983" s="63"/>
      <c r="J983" s="63"/>
    </row>
    <row r="984" spans="1:10" s="22" customFormat="1" ht="16.5">
      <c r="A984" s="90"/>
      <c r="B984" s="268" t="s">
        <v>1272</v>
      </c>
      <c r="C984" s="36"/>
      <c r="D984" s="90" t="s">
        <v>433</v>
      </c>
      <c r="E984" s="70">
        <v>445000</v>
      </c>
      <c r="F984" s="70"/>
      <c r="I984" s="63"/>
      <c r="J984" s="63"/>
    </row>
    <row r="985" spans="1:10" s="22" customFormat="1" ht="16.5">
      <c r="A985" s="90"/>
      <c r="B985" s="268" t="s">
        <v>1273</v>
      </c>
      <c r="C985" s="36"/>
      <c r="D985" s="90" t="s">
        <v>433</v>
      </c>
      <c r="E985" s="70">
        <v>670000</v>
      </c>
      <c r="F985" s="70"/>
      <c r="I985" s="63"/>
      <c r="J985" s="63"/>
    </row>
    <row r="986" spans="1:10" s="22" customFormat="1" ht="16.5">
      <c r="A986" s="90"/>
      <c r="B986" s="268" t="s">
        <v>1274</v>
      </c>
      <c r="C986" s="36"/>
      <c r="D986" s="90" t="s">
        <v>433</v>
      </c>
      <c r="E986" s="70">
        <v>1110000</v>
      </c>
      <c r="F986" s="70"/>
      <c r="I986" s="63"/>
      <c r="J986" s="63"/>
    </row>
    <row r="987" spans="1:6" s="22" customFormat="1" ht="16.5">
      <c r="A987" s="52">
        <v>13</v>
      </c>
      <c r="B987" s="282" t="s">
        <v>449</v>
      </c>
      <c r="C987" s="35"/>
      <c r="D987" s="52"/>
      <c r="E987" s="37"/>
      <c r="F987" s="37"/>
    </row>
    <row r="988" spans="1:6" s="22" customFormat="1" ht="16.5">
      <c r="A988" s="52"/>
      <c r="B988" s="271" t="s">
        <v>142</v>
      </c>
      <c r="C988" s="35"/>
      <c r="D988" s="52" t="s">
        <v>123</v>
      </c>
      <c r="E988" s="37"/>
      <c r="F988" s="37">
        <v>3410000</v>
      </c>
    </row>
    <row r="989" spans="1:6" s="22" customFormat="1" ht="16.5">
      <c r="A989" s="52"/>
      <c r="B989" s="271" t="s">
        <v>143</v>
      </c>
      <c r="C989" s="35"/>
      <c r="D989" s="52" t="s">
        <v>433</v>
      </c>
      <c r="E989" s="37"/>
      <c r="F989" s="37">
        <v>7340000</v>
      </c>
    </row>
    <row r="990" spans="1:6" s="22" customFormat="1" ht="16.5">
      <c r="A990" s="52"/>
      <c r="B990" s="271" t="s">
        <v>144</v>
      </c>
      <c r="C990" s="35"/>
      <c r="D990" s="52" t="s">
        <v>433</v>
      </c>
      <c r="E990" s="37"/>
      <c r="F990" s="37">
        <v>10230000</v>
      </c>
    </row>
    <row r="991" spans="1:6" s="22" customFormat="1" ht="16.5">
      <c r="A991" s="52"/>
      <c r="B991" s="271" t="s">
        <v>145</v>
      </c>
      <c r="C991" s="35"/>
      <c r="D991" s="52" t="s">
        <v>433</v>
      </c>
      <c r="E991" s="37"/>
      <c r="F991" s="37">
        <v>12780000</v>
      </c>
    </row>
    <row r="992" spans="1:6" s="22" customFormat="1" ht="16.5">
      <c r="A992" s="52"/>
      <c r="B992" s="271" t="s">
        <v>146</v>
      </c>
      <c r="C992" s="35"/>
      <c r="D992" s="52" t="s">
        <v>433</v>
      </c>
      <c r="E992" s="37"/>
      <c r="F992" s="37">
        <v>15330000</v>
      </c>
    </row>
    <row r="993" spans="1:6" s="22" customFormat="1" ht="16.5">
      <c r="A993" s="52"/>
      <c r="B993" s="271" t="s">
        <v>147</v>
      </c>
      <c r="C993" s="35"/>
      <c r="D993" s="52" t="s">
        <v>433</v>
      </c>
      <c r="E993" s="37"/>
      <c r="F993" s="37">
        <v>3780000</v>
      </c>
    </row>
    <row r="994" spans="1:6" s="22" customFormat="1" ht="16.5">
      <c r="A994" s="52"/>
      <c r="B994" s="271" t="s">
        <v>148</v>
      </c>
      <c r="C994" s="35"/>
      <c r="D994" s="52" t="s">
        <v>433</v>
      </c>
      <c r="E994" s="37"/>
      <c r="F994" s="37">
        <v>7570000</v>
      </c>
    </row>
    <row r="995" spans="1:6" s="22" customFormat="1" ht="16.5">
      <c r="A995" s="52"/>
      <c r="B995" s="271" t="s">
        <v>149</v>
      </c>
      <c r="C995" s="35"/>
      <c r="D995" s="52" t="s">
        <v>433</v>
      </c>
      <c r="E995" s="37"/>
      <c r="F995" s="37">
        <v>10740000</v>
      </c>
    </row>
    <row r="996" spans="1:6" s="22" customFormat="1" ht="16.5">
      <c r="A996" s="52"/>
      <c r="B996" s="271" t="s">
        <v>150</v>
      </c>
      <c r="C996" s="35"/>
      <c r="D996" s="52" t="s">
        <v>433</v>
      </c>
      <c r="E996" s="37"/>
      <c r="F996" s="37">
        <v>14130000</v>
      </c>
    </row>
    <row r="997" spans="1:6" s="22" customFormat="1" ht="16.5">
      <c r="A997" s="52"/>
      <c r="B997" s="271" t="s">
        <v>151</v>
      </c>
      <c r="C997" s="35"/>
      <c r="D997" s="52" t="s">
        <v>433</v>
      </c>
      <c r="E997" s="37"/>
      <c r="F997" s="37">
        <v>16590000</v>
      </c>
    </row>
    <row r="998" spans="1:6" s="172" customFormat="1" ht="18" customHeight="1">
      <c r="A998" s="104">
        <v>14</v>
      </c>
      <c r="B998" s="575" t="s">
        <v>1328</v>
      </c>
      <c r="C998" s="576"/>
      <c r="D998" s="576"/>
      <c r="E998" s="576"/>
      <c r="F998" s="577"/>
    </row>
    <row r="999" spans="1:6" s="172" customFormat="1" ht="16.5">
      <c r="A999" s="104"/>
      <c r="B999" s="473" t="s">
        <v>1329</v>
      </c>
      <c r="C999" s="67"/>
      <c r="D999" s="104" t="s">
        <v>219</v>
      </c>
      <c r="E999" s="66"/>
      <c r="F999" s="66">
        <v>3960000</v>
      </c>
    </row>
    <row r="1000" spans="1:6" s="22" customFormat="1" ht="17.25">
      <c r="A1000" s="76" t="s">
        <v>584</v>
      </c>
      <c r="B1000" s="266" t="s">
        <v>489</v>
      </c>
      <c r="C1000" s="55"/>
      <c r="D1000" s="202"/>
      <c r="E1000" s="62"/>
      <c r="F1000" s="62"/>
    </row>
    <row r="1001" spans="1:6" s="22" customFormat="1" ht="17.25">
      <c r="A1001" s="104">
        <v>1</v>
      </c>
      <c r="B1001" s="303" t="s">
        <v>273</v>
      </c>
      <c r="C1001" s="67"/>
      <c r="D1001" s="104"/>
      <c r="E1001" s="66"/>
      <c r="F1001" s="66"/>
    </row>
    <row r="1002" spans="1:6" s="22" customFormat="1" ht="34.5">
      <c r="A1002" s="52"/>
      <c r="B1002" s="284" t="s">
        <v>689</v>
      </c>
      <c r="C1002" s="35"/>
      <c r="D1002" s="52"/>
      <c r="E1002" s="37"/>
      <c r="F1002" s="37"/>
    </row>
    <row r="1003" spans="1:6" s="22" customFormat="1" ht="18">
      <c r="A1003" s="52"/>
      <c r="B1003" s="271" t="s">
        <v>45</v>
      </c>
      <c r="C1003" s="35"/>
      <c r="D1003" s="52" t="s">
        <v>933</v>
      </c>
      <c r="E1003" s="37"/>
      <c r="F1003" s="37">
        <v>380000</v>
      </c>
    </row>
    <row r="1004" spans="1:6" s="22" customFormat="1" ht="18">
      <c r="A1004" s="52"/>
      <c r="B1004" s="271" t="s">
        <v>46</v>
      </c>
      <c r="C1004" s="35"/>
      <c r="D1004" s="52" t="s">
        <v>933</v>
      </c>
      <c r="E1004" s="37"/>
      <c r="F1004" s="37">
        <v>385000</v>
      </c>
    </row>
    <row r="1005" spans="1:6" s="22" customFormat="1" ht="17.25">
      <c r="A1005" s="52"/>
      <c r="B1005" s="266" t="s">
        <v>611</v>
      </c>
      <c r="C1005" s="35"/>
      <c r="D1005" s="52"/>
      <c r="E1005" s="37"/>
      <c r="F1005" s="37"/>
    </row>
    <row r="1006" spans="1:6" s="22" customFormat="1" ht="18">
      <c r="A1006" s="52"/>
      <c r="B1006" s="271" t="s">
        <v>585</v>
      </c>
      <c r="C1006" s="35"/>
      <c r="D1006" s="52" t="s">
        <v>933</v>
      </c>
      <c r="E1006" s="37"/>
      <c r="F1006" s="37">
        <v>980000</v>
      </c>
    </row>
    <row r="1007" spans="1:6" s="22" customFormat="1" ht="18">
      <c r="A1007" s="52"/>
      <c r="B1007" s="271" t="s">
        <v>47</v>
      </c>
      <c r="C1007" s="35"/>
      <c r="D1007" s="52" t="s">
        <v>933</v>
      </c>
      <c r="E1007" s="37"/>
      <c r="F1007" s="37">
        <v>1108000</v>
      </c>
    </row>
    <row r="1008" spans="1:6" s="186" customFormat="1" ht="38.25" customHeight="1">
      <c r="A1008" s="183">
        <v>2</v>
      </c>
      <c r="B1008" s="336" t="s">
        <v>1018</v>
      </c>
      <c r="C1008" s="184"/>
      <c r="D1008" s="183"/>
      <c r="E1008" s="185"/>
      <c r="F1008" s="185"/>
    </row>
    <row r="1009" spans="1:6" s="189" customFormat="1" ht="24" customHeight="1">
      <c r="A1009" s="319" t="s">
        <v>985</v>
      </c>
      <c r="B1009" s="320" t="s">
        <v>986</v>
      </c>
      <c r="C1009" s="320"/>
      <c r="D1009" s="195" t="s">
        <v>935</v>
      </c>
      <c r="E1009" s="321"/>
      <c r="F1009" s="321"/>
    </row>
    <row r="1010" spans="1:6" s="189" customFormat="1" ht="45">
      <c r="A1010" s="319"/>
      <c r="B1010" s="322" t="s">
        <v>987</v>
      </c>
      <c r="C1010" s="565" t="s">
        <v>499</v>
      </c>
      <c r="D1010" s="195" t="s">
        <v>433</v>
      </c>
      <c r="E1010" s="321"/>
      <c r="F1010" s="324">
        <v>136000</v>
      </c>
    </row>
    <row r="1011" spans="1:6" s="189" customFormat="1" ht="54" customHeight="1">
      <c r="A1011" s="319"/>
      <c r="B1011" s="322" t="s">
        <v>988</v>
      </c>
      <c r="C1011" s="566"/>
      <c r="D1011" s="195" t="s">
        <v>433</v>
      </c>
      <c r="E1011" s="321"/>
      <c r="F1011" s="324">
        <v>143000</v>
      </c>
    </row>
    <row r="1012" spans="1:6" s="189" customFormat="1" ht="20.25" customHeight="1">
      <c r="A1012" s="326" t="s">
        <v>989</v>
      </c>
      <c r="B1012" s="327" t="s">
        <v>990</v>
      </c>
      <c r="C1012" s="325"/>
      <c r="D1012" s="195" t="s">
        <v>433</v>
      </c>
      <c r="E1012" s="321"/>
      <c r="F1012" s="324"/>
    </row>
    <row r="1013" spans="1:6" s="189" customFormat="1" ht="52.5" customHeight="1">
      <c r="A1013" s="319"/>
      <c r="B1013" s="322" t="s">
        <v>991</v>
      </c>
      <c r="C1013" s="565" t="s">
        <v>499</v>
      </c>
      <c r="D1013" s="195" t="s">
        <v>433</v>
      </c>
      <c r="E1013" s="321"/>
      <c r="F1013" s="324">
        <v>180000</v>
      </c>
    </row>
    <row r="1014" spans="1:6" s="189" customFormat="1" ht="57.75" customHeight="1">
      <c r="A1014" s="319"/>
      <c r="B1014" s="322" t="s">
        <v>992</v>
      </c>
      <c r="C1014" s="565"/>
      <c r="D1014" s="195" t="s">
        <v>433</v>
      </c>
      <c r="E1014" s="321"/>
      <c r="F1014" s="324">
        <v>152000</v>
      </c>
    </row>
    <row r="1015" spans="1:6" s="189" customFormat="1" ht="54.75" customHeight="1">
      <c r="A1015" s="319"/>
      <c r="B1015" s="322" t="s">
        <v>993</v>
      </c>
      <c r="C1015" s="565"/>
      <c r="D1015" s="328" t="s">
        <v>433</v>
      </c>
      <c r="E1015" s="329"/>
      <c r="F1015" s="324">
        <v>149000</v>
      </c>
    </row>
    <row r="1016" spans="1:6" s="189" customFormat="1" ht="54.75" customHeight="1">
      <c r="A1016" s="319"/>
      <c r="B1016" s="322" t="s">
        <v>994</v>
      </c>
      <c r="C1016" s="565"/>
      <c r="D1016" s="328" t="s">
        <v>433</v>
      </c>
      <c r="E1016" s="331"/>
      <c r="F1016" s="324">
        <v>127000</v>
      </c>
    </row>
    <row r="1017" spans="1:6" s="189" customFormat="1" ht="20.25" customHeight="1">
      <c r="A1017" s="326" t="s">
        <v>995</v>
      </c>
      <c r="B1017" s="327" t="s">
        <v>996</v>
      </c>
      <c r="C1017" s="323"/>
      <c r="D1017" s="330"/>
      <c r="E1017" s="331"/>
      <c r="F1017" s="324"/>
    </row>
    <row r="1018" spans="1:6" s="189" customFormat="1" ht="63.75" customHeight="1">
      <c r="A1018" s="319"/>
      <c r="B1018" s="322" t="s">
        <v>997</v>
      </c>
      <c r="C1018" s="565" t="s">
        <v>998</v>
      </c>
      <c r="D1018" s="195" t="s">
        <v>935</v>
      </c>
      <c r="E1018" s="331"/>
      <c r="F1018" s="324">
        <v>184000</v>
      </c>
    </row>
    <row r="1019" spans="1:6" s="189" customFormat="1" ht="63.75" customHeight="1">
      <c r="A1019" s="319"/>
      <c r="B1019" s="322" t="s">
        <v>999</v>
      </c>
      <c r="C1019" s="565"/>
      <c r="D1019" s="328" t="s">
        <v>433</v>
      </c>
      <c r="E1019" s="331"/>
      <c r="F1019" s="324">
        <v>166000</v>
      </c>
    </row>
    <row r="1020" spans="1:6" s="189" customFormat="1" ht="62.25" customHeight="1">
      <c r="A1020" s="319"/>
      <c r="B1020" s="322" t="s">
        <v>1000</v>
      </c>
      <c r="C1020" s="565"/>
      <c r="D1020" s="328" t="s">
        <v>433</v>
      </c>
      <c r="E1020" s="332"/>
      <c r="F1020" s="324">
        <v>160000</v>
      </c>
    </row>
    <row r="1021" spans="1:6" s="189" customFormat="1" ht="21.75" customHeight="1">
      <c r="A1021" s="326" t="s">
        <v>1001</v>
      </c>
      <c r="B1021" s="327" t="s">
        <v>1002</v>
      </c>
      <c r="C1021" s="565"/>
      <c r="D1021" s="328" t="s">
        <v>433</v>
      </c>
      <c r="E1021" s="332"/>
      <c r="F1021" s="324"/>
    </row>
    <row r="1022" spans="1:6" s="189" customFormat="1" ht="52.5" customHeight="1">
      <c r="A1022" s="319"/>
      <c r="B1022" s="322" t="s">
        <v>1003</v>
      </c>
      <c r="C1022" s="565"/>
      <c r="D1022" s="328" t="s">
        <v>433</v>
      </c>
      <c r="E1022" s="332"/>
      <c r="F1022" s="324">
        <v>238000</v>
      </c>
    </row>
    <row r="1023" spans="1:6" s="189" customFormat="1" ht="54.75" customHeight="1">
      <c r="A1023" s="319"/>
      <c r="B1023" s="322" t="s">
        <v>1004</v>
      </c>
      <c r="C1023" s="565"/>
      <c r="D1023" s="328" t="s">
        <v>433</v>
      </c>
      <c r="E1023" s="332"/>
      <c r="F1023" s="324">
        <v>320000</v>
      </c>
    </row>
    <row r="1024" spans="1:6" s="189" customFormat="1" ht="19.5" customHeight="1">
      <c r="A1024" s="326" t="s">
        <v>1005</v>
      </c>
      <c r="B1024" s="327" t="s">
        <v>1006</v>
      </c>
      <c r="C1024" s="323"/>
      <c r="D1024" s="332"/>
      <c r="E1024" s="332"/>
      <c r="F1024" s="333"/>
    </row>
    <row r="1025" spans="1:6" s="189" customFormat="1" ht="21.75" customHeight="1">
      <c r="A1025" s="319"/>
      <c r="B1025" s="334" t="s">
        <v>1007</v>
      </c>
      <c r="C1025" s="573" t="s">
        <v>1008</v>
      </c>
      <c r="D1025" s="195" t="s">
        <v>935</v>
      </c>
      <c r="E1025" s="332"/>
      <c r="F1025" s="335">
        <v>112000</v>
      </c>
    </row>
    <row r="1026" spans="1:6" s="189" customFormat="1" ht="24" customHeight="1">
      <c r="A1026" s="319"/>
      <c r="B1026" s="334" t="s">
        <v>1009</v>
      </c>
      <c r="C1026" s="574"/>
      <c r="D1026" s="328" t="s">
        <v>433</v>
      </c>
      <c r="E1026" s="332"/>
      <c r="F1026" s="335">
        <v>112000</v>
      </c>
    </row>
    <row r="1027" spans="1:6" s="189" customFormat="1" ht="21.75" customHeight="1">
      <c r="A1027" s="319"/>
      <c r="B1027" s="334" t="s">
        <v>1010</v>
      </c>
      <c r="C1027" s="574"/>
      <c r="D1027" s="328" t="s">
        <v>433</v>
      </c>
      <c r="E1027" s="332"/>
      <c r="F1027" s="335">
        <v>135000</v>
      </c>
    </row>
    <row r="1028" spans="1:6" s="189" customFormat="1" ht="19.5" customHeight="1">
      <c r="A1028" s="319"/>
      <c r="B1028" s="334" t="s">
        <v>1011</v>
      </c>
      <c r="C1028" s="574"/>
      <c r="D1028" s="328" t="s">
        <v>433</v>
      </c>
      <c r="E1028" s="332"/>
      <c r="F1028" s="335">
        <v>138000</v>
      </c>
    </row>
    <row r="1029" spans="1:6" s="189" customFormat="1" ht="20.25" customHeight="1">
      <c r="A1029" s="319"/>
      <c r="B1029" s="334" t="s">
        <v>1012</v>
      </c>
      <c r="C1029" s="574"/>
      <c r="D1029" s="328" t="s">
        <v>433</v>
      </c>
      <c r="E1029" s="332"/>
      <c r="F1029" s="335">
        <v>139000</v>
      </c>
    </row>
    <row r="1030" spans="1:6" s="189" customFormat="1" ht="20.25" customHeight="1">
      <c r="A1030" s="319"/>
      <c r="B1030" s="334" t="s">
        <v>1013</v>
      </c>
      <c r="C1030" s="574"/>
      <c r="D1030" s="328" t="s">
        <v>433</v>
      </c>
      <c r="E1030" s="332"/>
      <c r="F1030" s="335">
        <v>192000</v>
      </c>
    </row>
    <row r="1031" spans="1:6" s="189" customFormat="1" ht="19.5" customHeight="1">
      <c r="A1031" s="319"/>
      <c r="B1031" s="334" t="s">
        <v>1014</v>
      </c>
      <c r="C1031" s="574"/>
      <c r="D1031" s="328" t="s">
        <v>433</v>
      </c>
      <c r="E1031" s="332"/>
      <c r="F1031" s="335">
        <v>223000</v>
      </c>
    </row>
    <row r="1032" spans="1:6" s="189" customFormat="1" ht="23.25" customHeight="1">
      <c r="A1032" s="319"/>
      <c r="B1032" s="334" t="s">
        <v>1015</v>
      </c>
      <c r="C1032" s="574"/>
      <c r="D1032" s="328" t="s">
        <v>433</v>
      </c>
      <c r="E1032" s="332"/>
      <c r="F1032" s="335">
        <v>228000</v>
      </c>
    </row>
    <row r="1033" spans="1:6" s="189" customFormat="1" ht="19.5" customHeight="1">
      <c r="A1033" s="319"/>
      <c r="B1033" s="334" t="s">
        <v>1016</v>
      </c>
      <c r="C1033" s="574"/>
      <c r="D1033" s="328" t="s">
        <v>433</v>
      </c>
      <c r="E1033" s="332"/>
      <c r="F1033" s="335">
        <v>35000</v>
      </c>
    </row>
    <row r="1034" spans="1:6" s="189" customFormat="1" ht="18" customHeight="1">
      <c r="A1034" s="319"/>
      <c r="B1034" s="334" t="s">
        <v>1017</v>
      </c>
      <c r="C1034" s="574"/>
      <c r="D1034" s="328" t="s">
        <v>433</v>
      </c>
      <c r="E1034" s="332"/>
      <c r="F1034" s="335">
        <v>37000</v>
      </c>
    </row>
    <row r="1035" spans="1:6" s="22" customFormat="1" ht="36" customHeight="1">
      <c r="A1035" s="52">
        <v>3</v>
      </c>
      <c r="B1035" s="559" t="s">
        <v>984</v>
      </c>
      <c r="C1035" s="560"/>
      <c r="D1035" s="560"/>
      <c r="E1035" s="560"/>
      <c r="F1035" s="561"/>
    </row>
    <row r="1036" spans="1:6" s="22" customFormat="1" ht="16.5">
      <c r="A1036" s="176"/>
      <c r="B1036" s="285" t="s">
        <v>735</v>
      </c>
      <c r="C1036" s="35" t="s">
        <v>529</v>
      </c>
      <c r="D1036" s="52"/>
      <c r="E1036" s="37"/>
      <c r="F1036" s="37"/>
    </row>
    <row r="1037" spans="1:6" s="172" customFormat="1" ht="62.25" customHeight="1">
      <c r="A1037" s="104"/>
      <c r="B1037" s="362" t="s">
        <v>1028</v>
      </c>
      <c r="C1037" s="67"/>
      <c r="D1037" s="104" t="s">
        <v>933</v>
      </c>
      <c r="E1037" s="66"/>
      <c r="F1037" s="110">
        <v>200253</v>
      </c>
    </row>
    <row r="1038" spans="1:6" s="172" customFormat="1" ht="64.5" customHeight="1">
      <c r="A1038" s="104"/>
      <c r="B1038" s="362" t="s">
        <v>1029</v>
      </c>
      <c r="C1038" s="67"/>
      <c r="D1038" s="104" t="s">
        <v>433</v>
      </c>
      <c r="E1038" s="66"/>
      <c r="F1038" s="110">
        <v>214064</v>
      </c>
    </row>
    <row r="1039" spans="1:6" s="172" customFormat="1" ht="66" customHeight="1">
      <c r="A1039" s="104"/>
      <c r="B1039" s="362" t="s">
        <v>1030</v>
      </c>
      <c r="C1039" s="67"/>
      <c r="D1039" s="104" t="s">
        <v>433</v>
      </c>
      <c r="E1039" s="66"/>
      <c r="F1039" s="110">
        <v>138072</v>
      </c>
    </row>
    <row r="1040" spans="1:6" s="172" customFormat="1" ht="66.75" customHeight="1">
      <c r="A1040" s="104"/>
      <c r="B1040" s="362" t="s">
        <v>1031</v>
      </c>
      <c r="C1040" s="67"/>
      <c r="D1040" s="104" t="s">
        <v>433</v>
      </c>
      <c r="E1040" s="66"/>
      <c r="F1040" s="110">
        <v>118902</v>
      </c>
    </row>
    <row r="1041" spans="1:6" s="172" customFormat="1" ht="60">
      <c r="A1041" s="104"/>
      <c r="B1041" s="337" t="s">
        <v>1032</v>
      </c>
      <c r="C1041" s="67"/>
      <c r="D1041" s="104" t="s">
        <v>433</v>
      </c>
      <c r="E1041" s="66"/>
      <c r="F1041" s="110">
        <v>108785</v>
      </c>
    </row>
    <row r="1042" spans="1:6" s="172" customFormat="1" ht="60">
      <c r="A1042" s="104"/>
      <c r="B1042" s="337" t="s">
        <v>1033</v>
      </c>
      <c r="C1042" s="67"/>
      <c r="D1042" s="104" t="s">
        <v>433</v>
      </c>
      <c r="E1042" s="66"/>
      <c r="F1042" s="110">
        <v>102622</v>
      </c>
    </row>
    <row r="1043" spans="1:6" s="172" customFormat="1" ht="18.75" customHeight="1">
      <c r="A1043" s="104"/>
      <c r="B1043" s="338" t="s">
        <v>407</v>
      </c>
      <c r="C1043" s="67" t="s">
        <v>633</v>
      </c>
      <c r="D1043" s="104"/>
      <c r="E1043" s="66"/>
      <c r="F1043" s="339"/>
    </row>
    <row r="1044" spans="1:6" s="172" customFormat="1" ht="93" customHeight="1">
      <c r="A1044" s="104"/>
      <c r="B1044" s="363" t="s">
        <v>1036</v>
      </c>
      <c r="C1044" s="67"/>
      <c r="D1044" s="104" t="s">
        <v>933</v>
      </c>
      <c r="E1044" s="66"/>
      <c r="F1044" s="110">
        <v>125649</v>
      </c>
    </row>
    <row r="1045" spans="1:6" s="172" customFormat="1" ht="95.25" customHeight="1">
      <c r="A1045" s="104"/>
      <c r="B1045" s="363" t="s">
        <v>1037</v>
      </c>
      <c r="C1045" s="67"/>
      <c r="D1045" s="104" t="s">
        <v>933</v>
      </c>
      <c r="E1045" s="66"/>
      <c r="F1045" s="110">
        <v>123375</v>
      </c>
    </row>
    <row r="1046" spans="1:6" s="172" customFormat="1" ht="91.5" customHeight="1">
      <c r="A1046" s="104"/>
      <c r="B1046" s="340" t="s">
        <v>1035</v>
      </c>
      <c r="C1046" s="67"/>
      <c r="D1046" s="104" t="s">
        <v>933</v>
      </c>
      <c r="E1046" s="66"/>
      <c r="F1046" s="110">
        <v>147661</v>
      </c>
    </row>
    <row r="1047" spans="1:6" s="172" customFormat="1" ht="83.25" customHeight="1">
      <c r="A1047" s="104"/>
      <c r="B1047" s="363" t="s">
        <v>1034</v>
      </c>
      <c r="C1047" s="67"/>
      <c r="D1047" s="104" t="s">
        <v>933</v>
      </c>
      <c r="E1047" s="66"/>
      <c r="F1047" s="110">
        <v>287831</v>
      </c>
    </row>
    <row r="1048" spans="1:6" s="172" customFormat="1" ht="79.5" customHeight="1">
      <c r="A1048" s="104"/>
      <c r="B1048" s="363" t="s">
        <v>1038</v>
      </c>
      <c r="C1048" s="67"/>
      <c r="D1048" s="104" t="s">
        <v>933</v>
      </c>
      <c r="E1048" s="66"/>
      <c r="F1048" s="110">
        <v>138788</v>
      </c>
    </row>
    <row r="1049" spans="1:6" s="172" customFormat="1" ht="18" customHeight="1">
      <c r="A1049" s="104"/>
      <c r="B1049" s="341" t="s">
        <v>634</v>
      </c>
      <c r="C1049" s="67" t="s">
        <v>530</v>
      </c>
      <c r="D1049" s="104"/>
      <c r="E1049" s="66"/>
      <c r="F1049" s="110"/>
    </row>
    <row r="1050" spans="1:6" s="172" customFormat="1" ht="64.5" customHeight="1">
      <c r="A1050" s="104"/>
      <c r="B1050" s="362" t="s">
        <v>1039</v>
      </c>
      <c r="C1050" s="67"/>
      <c r="D1050" s="104" t="s">
        <v>933</v>
      </c>
      <c r="E1050" s="66"/>
      <c r="F1050" s="110">
        <v>321118</v>
      </c>
    </row>
    <row r="1051" spans="1:6" s="172" customFormat="1" ht="67.5" customHeight="1">
      <c r="A1051" s="104"/>
      <c r="B1051" s="362" t="s">
        <v>1040</v>
      </c>
      <c r="C1051" s="67"/>
      <c r="D1051" s="104" t="s">
        <v>933</v>
      </c>
      <c r="E1051" s="66"/>
      <c r="F1051" s="110">
        <v>242431</v>
      </c>
    </row>
    <row r="1052" spans="1:6" s="22" customFormat="1" ht="45" customHeight="1">
      <c r="A1052" s="52">
        <v>4</v>
      </c>
      <c r="B1052" s="302" t="s">
        <v>69</v>
      </c>
      <c r="C1052" s="166" t="s">
        <v>62</v>
      </c>
      <c r="D1052" s="52"/>
      <c r="E1052" s="37"/>
      <c r="F1052" s="37"/>
    </row>
    <row r="1053" spans="1:6" s="22" customFormat="1" ht="21.75" customHeight="1">
      <c r="A1053" s="169"/>
      <c r="B1053" s="304" t="s">
        <v>960</v>
      </c>
      <c r="C1053" s="33"/>
      <c r="D1053" s="52" t="s">
        <v>933</v>
      </c>
      <c r="E1053" s="37"/>
      <c r="F1053" s="77">
        <v>134000</v>
      </c>
    </row>
    <row r="1054" spans="1:6" s="22" customFormat="1" ht="63.75" customHeight="1">
      <c r="A1054" s="169"/>
      <c r="B1054" s="361" t="s">
        <v>303</v>
      </c>
      <c r="C1054" s="182"/>
      <c r="D1054" s="52"/>
      <c r="E1054" s="37"/>
      <c r="F1054" s="77"/>
    </row>
    <row r="1055" spans="1:6" s="22" customFormat="1" ht="19.5" customHeight="1">
      <c r="A1055" s="169"/>
      <c r="B1055" s="304" t="s">
        <v>961</v>
      </c>
      <c r="C1055" s="181"/>
      <c r="D1055" s="52" t="s">
        <v>933</v>
      </c>
      <c r="E1055" s="37"/>
      <c r="F1055" s="77">
        <v>129000</v>
      </c>
    </row>
    <row r="1056" spans="1:6" s="22" customFormat="1" ht="64.5" customHeight="1">
      <c r="A1056" s="169"/>
      <c r="B1056" s="361" t="s">
        <v>305</v>
      </c>
      <c r="C1056" s="170"/>
      <c r="D1056" s="52"/>
      <c r="E1056" s="37"/>
      <c r="F1056" s="77"/>
    </row>
    <row r="1057" spans="1:6" s="22" customFormat="1" ht="34.5" customHeight="1">
      <c r="A1057" s="52"/>
      <c r="B1057" s="304" t="s">
        <v>304</v>
      </c>
      <c r="C1057" s="167"/>
      <c r="D1057" s="52" t="s">
        <v>933</v>
      </c>
      <c r="E1057" s="37"/>
      <c r="F1057" s="77">
        <v>164000</v>
      </c>
    </row>
    <row r="1058" spans="1:6" s="22" customFormat="1" ht="59.25" customHeight="1">
      <c r="A1058" s="52"/>
      <c r="B1058" s="276" t="s">
        <v>399</v>
      </c>
      <c r="C1058" s="168"/>
      <c r="D1058" s="52"/>
      <c r="E1058" s="37"/>
      <c r="F1058" s="77"/>
    </row>
    <row r="1059" spans="1:6" s="22" customFormat="1" ht="19.5" customHeight="1">
      <c r="A1059" s="52"/>
      <c r="B1059" s="304" t="s">
        <v>306</v>
      </c>
      <c r="C1059" s="167"/>
      <c r="D1059" s="52" t="s">
        <v>218</v>
      </c>
      <c r="E1059" s="37"/>
      <c r="F1059" s="77">
        <v>139000</v>
      </c>
    </row>
    <row r="1060" spans="1:8" s="22" customFormat="1" ht="45.75" customHeight="1">
      <c r="A1060" s="52"/>
      <c r="B1060" s="276" t="s">
        <v>497</v>
      </c>
      <c r="C1060" s="168"/>
      <c r="D1060" s="52"/>
      <c r="E1060" s="37"/>
      <c r="F1060" s="258"/>
      <c r="G1060" s="75"/>
      <c r="H1060" s="75"/>
    </row>
    <row r="1061" spans="1:8" s="22" customFormat="1" ht="19.5" customHeight="1">
      <c r="A1061" s="52"/>
      <c r="B1061" s="304" t="s">
        <v>56</v>
      </c>
      <c r="C1061" s="167"/>
      <c r="D1061" s="52" t="s">
        <v>933</v>
      </c>
      <c r="E1061" s="37"/>
      <c r="F1061" s="77">
        <v>134000</v>
      </c>
      <c r="G1061" s="75"/>
      <c r="H1061" s="75"/>
    </row>
    <row r="1062" spans="1:8" s="22" customFormat="1" ht="45">
      <c r="A1062" s="52"/>
      <c r="B1062" s="276" t="s">
        <v>496</v>
      </c>
      <c r="C1062" s="168"/>
      <c r="D1062" s="52"/>
      <c r="E1062" s="37"/>
      <c r="F1062" s="77"/>
      <c r="G1062" s="75"/>
      <c r="H1062" s="75"/>
    </row>
    <row r="1063" spans="1:6" s="22" customFormat="1" ht="18.75" customHeight="1">
      <c r="A1063" s="52"/>
      <c r="B1063" s="304" t="s">
        <v>936</v>
      </c>
      <c r="C1063" s="167"/>
      <c r="D1063" s="52" t="s">
        <v>933</v>
      </c>
      <c r="E1063" s="37"/>
      <c r="F1063" s="77">
        <v>169000</v>
      </c>
    </row>
    <row r="1064" spans="1:6" s="22" customFormat="1" ht="72" customHeight="1">
      <c r="A1064" s="52"/>
      <c r="B1064" s="276" t="s">
        <v>57</v>
      </c>
      <c r="C1064" s="36"/>
      <c r="D1064" s="208"/>
      <c r="E1064" s="37"/>
      <c r="F1064" s="77"/>
    </row>
    <row r="1065" spans="1:6" s="22" customFormat="1" ht="18" customHeight="1">
      <c r="A1065" s="52"/>
      <c r="B1065" s="304" t="s">
        <v>939</v>
      </c>
      <c r="C1065" s="167"/>
      <c r="D1065" s="52" t="s">
        <v>933</v>
      </c>
      <c r="E1065" s="37"/>
      <c r="F1065" s="77">
        <v>149000</v>
      </c>
    </row>
    <row r="1066" spans="1:6" s="22" customFormat="1" ht="49.5" customHeight="1">
      <c r="A1066" s="52"/>
      <c r="B1066" s="276" t="s">
        <v>58</v>
      </c>
      <c r="C1066" s="36"/>
      <c r="D1066" s="52"/>
      <c r="E1066" s="37"/>
      <c r="F1066" s="77"/>
    </row>
    <row r="1067" spans="1:6" s="22" customFormat="1" ht="18" customHeight="1">
      <c r="A1067" s="52"/>
      <c r="B1067" s="304" t="s">
        <v>937</v>
      </c>
      <c r="C1067" s="181"/>
      <c r="D1067" s="52" t="s">
        <v>933</v>
      </c>
      <c r="E1067" s="37"/>
      <c r="F1067" s="77">
        <v>180000</v>
      </c>
    </row>
    <row r="1068" spans="1:6" s="22" customFormat="1" ht="64.5" customHeight="1">
      <c r="A1068" s="52"/>
      <c r="B1068" s="276" t="s">
        <v>59</v>
      </c>
      <c r="C1068" s="36"/>
      <c r="D1068" s="52"/>
      <c r="E1068" s="37"/>
      <c r="F1068" s="77"/>
    </row>
    <row r="1069" spans="1:8" s="75" customFormat="1" ht="15.75" customHeight="1">
      <c r="A1069" s="52"/>
      <c r="B1069" s="304" t="s">
        <v>938</v>
      </c>
      <c r="C1069" s="167"/>
      <c r="D1069" s="52" t="s">
        <v>933</v>
      </c>
      <c r="E1069" s="37"/>
      <c r="F1069" s="77">
        <v>164000</v>
      </c>
      <c r="G1069" s="22"/>
      <c r="H1069" s="22"/>
    </row>
    <row r="1070" spans="1:8" s="75" customFormat="1" ht="68.25" customHeight="1">
      <c r="A1070" s="52"/>
      <c r="B1070" s="276" t="s">
        <v>60</v>
      </c>
      <c r="C1070" s="36"/>
      <c r="D1070" s="52"/>
      <c r="E1070" s="37"/>
      <c r="F1070" s="258"/>
      <c r="G1070" s="22"/>
      <c r="H1070" s="22"/>
    </row>
    <row r="1071" spans="1:8" s="75" customFormat="1" ht="21" customHeight="1">
      <c r="A1071" s="52"/>
      <c r="B1071" s="304" t="s">
        <v>61</v>
      </c>
      <c r="C1071" s="167"/>
      <c r="D1071" s="52" t="s">
        <v>933</v>
      </c>
      <c r="E1071" s="37"/>
      <c r="F1071" s="77">
        <v>279000</v>
      </c>
      <c r="G1071" s="22"/>
      <c r="H1071" s="22"/>
    </row>
    <row r="1072" spans="1:6" s="22" customFormat="1" ht="104.25" customHeight="1">
      <c r="A1072" s="52"/>
      <c r="B1072" s="437" t="s">
        <v>70</v>
      </c>
      <c r="C1072" s="36"/>
      <c r="D1072" s="52"/>
      <c r="E1072" s="37"/>
      <c r="F1072" s="258"/>
    </row>
    <row r="1073" spans="1:6" s="22" customFormat="1" ht="19.5" customHeight="1">
      <c r="A1073" s="52"/>
      <c r="B1073" s="177" t="s">
        <v>61</v>
      </c>
      <c r="C1073" s="167"/>
      <c r="D1073" s="52" t="s">
        <v>933</v>
      </c>
      <c r="E1073" s="37"/>
      <c r="F1073" s="77">
        <v>289000</v>
      </c>
    </row>
    <row r="1074" spans="1:6" s="22" customFormat="1" ht="93">
      <c r="A1074" s="52"/>
      <c r="B1074" s="171" t="s">
        <v>71</v>
      </c>
      <c r="C1074" s="36"/>
      <c r="D1074" s="52"/>
      <c r="E1074" s="37"/>
      <c r="F1074" s="77"/>
    </row>
    <row r="1075" spans="1:6" s="22" customFormat="1" ht="34.5" customHeight="1">
      <c r="A1075" s="52">
        <v>5</v>
      </c>
      <c r="B1075" s="436" t="s">
        <v>942</v>
      </c>
      <c r="C1075" s="90"/>
      <c r="D1075" s="52"/>
      <c r="E1075" s="37"/>
      <c r="F1075" s="77"/>
    </row>
    <row r="1076" spans="1:6" s="22" customFormat="1" ht="53.25" customHeight="1">
      <c r="A1076" s="52"/>
      <c r="B1076" s="276" t="s">
        <v>943</v>
      </c>
      <c r="C1076" s="36"/>
      <c r="D1076" s="52" t="s">
        <v>933</v>
      </c>
      <c r="E1076" s="37"/>
      <c r="F1076" s="77">
        <v>425000</v>
      </c>
    </row>
    <row r="1077" spans="1:6" s="22" customFormat="1" ht="50.25" customHeight="1">
      <c r="A1077" s="52"/>
      <c r="B1077" s="276" t="s">
        <v>944</v>
      </c>
      <c r="C1077" s="36"/>
      <c r="D1077" s="52" t="s">
        <v>433</v>
      </c>
      <c r="E1077" s="37"/>
      <c r="F1077" s="77">
        <v>562000</v>
      </c>
    </row>
    <row r="1078" spans="1:6" s="22" customFormat="1" ht="51.75" customHeight="1">
      <c r="A1078" s="52"/>
      <c r="B1078" s="276" t="s">
        <v>1289</v>
      </c>
      <c r="C1078" s="36"/>
      <c r="D1078" s="52" t="s">
        <v>433</v>
      </c>
      <c r="E1078" s="37"/>
      <c r="F1078" s="77">
        <v>456000</v>
      </c>
    </row>
    <row r="1079" spans="1:6" s="22" customFormat="1" ht="33">
      <c r="A1079" s="52"/>
      <c r="B1079" s="276" t="s">
        <v>1292</v>
      </c>
      <c r="C1079" s="36"/>
      <c r="D1079" s="52" t="s">
        <v>433</v>
      </c>
      <c r="E1079" s="37"/>
      <c r="F1079" s="77">
        <v>456000</v>
      </c>
    </row>
    <row r="1080" spans="1:6" s="22" customFormat="1" ht="48">
      <c r="A1080" s="52"/>
      <c r="B1080" s="276" t="s">
        <v>1290</v>
      </c>
      <c r="C1080" s="36"/>
      <c r="D1080" s="52" t="s">
        <v>433</v>
      </c>
      <c r="E1080" s="37"/>
      <c r="F1080" s="77">
        <v>516000</v>
      </c>
    </row>
    <row r="1081" spans="1:6" s="22" customFormat="1" ht="39.75" customHeight="1">
      <c r="A1081" s="52"/>
      <c r="B1081" s="276" t="s">
        <v>1291</v>
      </c>
      <c r="C1081" s="36"/>
      <c r="D1081" s="52" t="s">
        <v>433</v>
      </c>
      <c r="E1081" s="37"/>
      <c r="F1081" s="77">
        <v>504000</v>
      </c>
    </row>
    <row r="1082" spans="1:6" s="352" customFormat="1" ht="29.25" customHeight="1">
      <c r="A1082" s="109">
        <v>6</v>
      </c>
      <c r="B1082" s="338" t="s">
        <v>1042</v>
      </c>
      <c r="C1082" s="111" t="s">
        <v>1045</v>
      </c>
      <c r="D1082" s="109"/>
      <c r="E1082" s="350"/>
      <c r="F1082" s="351"/>
    </row>
    <row r="1083" spans="1:6" s="22" customFormat="1" ht="28.5" customHeight="1">
      <c r="A1083" s="90"/>
      <c r="B1083" s="276" t="s">
        <v>1046</v>
      </c>
      <c r="D1083" s="90" t="s">
        <v>1043</v>
      </c>
      <c r="E1083" s="77">
        <v>274000</v>
      </c>
      <c r="F1083" s="77"/>
    </row>
    <row r="1084" spans="1:6" s="22" customFormat="1" ht="31.5" customHeight="1">
      <c r="A1084" s="90"/>
      <c r="B1084" s="276" t="s">
        <v>1047</v>
      </c>
      <c r="C1084" s="36"/>
      <c r="D1084" s="90" t="s">
        <v>1043</v>
      </c>
      <c r="E1084" s="77">
        <v>89000</v>
      </c>
      <c r="F1084" s="77"/>
    </row>
    <row r="1085" spans="1:6" s="22" customFormat="1" ht="30" customHeight="1">
      <c r="A1085" s="90"/>
      <c r="B1085" s="276" t="s">
        <v>1048</v>
      </c>
      <c r="C1085" s="36"/>
      <c r="D1085" s="90" t="s">
        <v>1043</v>
      </c>
      <c r="E1085" s="77">
        <v>118000</v>
      </c>
      <c r="F1085" s="77"/>
    </row>
    <row r="1086" spans="1:6" s="22" customFormat="1" ht="33" customHeight="1">
      <c r="A1086" s="90"/>
      <c r="B1086" s="276" t="s">
        <v>1049</v>
      </c>
      <c r="C1086" s="36"/>
      <c r="D1086" s="90" t="s">
        <v>1043</v>
      </c>
      <c r="E1086" s="77">
        <v>140000</v>
      </c>
      <c r="F1086" s="77"/>
    </row>
    <row r="1087" spans="1:6" s="22" customFormat="1" ht="34.5" customHeight="1">
      <c r="A1087" s="90"/>
      <c r="B1087" s="276" t="s">
        <v>1050</v>
      </c>
      <c r="C1087" s="36"/>
      <c r="D1087" s="90" t="s">
        <v>1043</v>
      </c>
      <c r="E1087" s="77">
        <v>121000</v>
      </c>
      <c r="F1087" s="77"/>
    </row>
    <row r="1088" spans="1:6" s="22" customFormat="1" ht="33.75" customHeight="1">
      <c r="A1088" s="90"/>
      <c r="B1088" s="276" t="s">
        <v>1052</v>
      </c>
      <c r="C1088" s="36"/>
      <c r="D1088" s="90" t="s">
        <v>1043</v>
      </c>
      <c r="E1088" s="77">
        <v>132000</v>
      </c>
      <c r="F1088" s="77"/>
    </row>
    <row r="1089" spans="1:6" s="22" customFormat="1" ht="32.25" customHeight="1">
      <c r="A1089" s="90"/>
      <c r="B1089" s="276" t="s">
        <v>1051</v>
      </c>
      <c r="C1089" s="36"/>
      <c r="D1089" s="90" t="s">
        <v>1043</v>
      </c>
      <c r="E1089" s="77">
        <v>132000</v>
      </c>
      <c r="F1089" s="77"/>
    </row>
    <row r="1090" spans="1:6" s="22" customFormat="1" ht="31.5" customHeight="1">
      <c r="A1090" s="90"/>
      <c r="B1090" s="276" t="s">
        <v>1053</v>
      </c>
      <c r="C1090" s="36"/>
      <c r="D1090" s="90" t="s">
        <v>1044</v>
      </c>
      <c r="E1090" s="77">
        <v>1500</v>
      </c>
      <c r="F1090" s="77"/>
    </row>
    <row r="1091" spans="1:6" s="22" customFormat="1" ht="16.5" customHeight="1">
      <c r="A1091" s="76" t="s">
        <v>8</v>
      </c>
      <c r="B1091" s="291" t="s">
        <v>6</v>
      </c>
      <c r="C1091" s="55"/>
      <c r="D1091" s="202"/>
      <c r="E1091" s="62"/>
      <c r="F1091" s="62"/>
    </row>
    <row r="1092" spans="1:6" s="22" customFormat="1" ht="16.5" customHeight="1">
      <c r="A1092" s="52">
        <v>1</v>
      </c>
      <c r="B1092" s="264" t="s">
        <v>281</v>
      </c>
      <c r="C1092" s="35"/>
      <c r="D1092" s="52" t="s">
        <v>214</v>
      </c>
      <c r="E1092" s="37"/>
      <c r="F1092" s="37">
        <v>47000</v>
      </c>
    </row>
    <row r="1093" spans="1:6" s="22" customFormat="1" ht="16.5" customHeight="1">
      <c r="A1093" s="52">
        <v>2</v>
      </c>
      <c r="B1093" s="264" t="s">
        <v>267</v>
      </c>
      <c r="C1093" s="35"/>
      <c r="D1093" s="52" t="s">
        <v>214</v>
      </c>
      <c r="E1093" s="37"/>
      <c r="F1093" s="37">
        <v>100000</v>
      </c>
    </row>
    <row r="1094" spans="1:6" s="22" customFormat="1" ht="16.5" customHeight="1">
      <c r="A1094" s="76" t="s">
        <v>9</v>
      </c>
      <c r="B1094" s="266" t="s">
        <v>869</v>
      </c>
      <c r="C1094" s="55"/>
      <c r="D1094" s="202"/>
      <c r="E1094" s="62"/>
      <c r="F1094" s="62"/>
    </row>
    <row r="1095" spans="1:6" s="22" customFormat="1" ht="16.5" customHeight="1">
      <c r="A1095" s="52">
        <v>1</v>
      </c>
      <c r="B1095" s="264" t="s">
        <v>870</v>
      </c>
      <c r="C1095" s="35"/>
      <c r="D1095" s="52" t="s">
        <v>123</v>
      </c>
      <c r="E1095" s="37"/>
      <c r="F1095" s="37">
        <v>400000</v>
      </c>
    </row>
    <row r="1096" spans="1:6" s="22" customFormat="1" ht="18" customHeight="1">
      <c r="A1096" s="52">
        <v>2</v>
      </c>
      <c r="B1096" s="264" t="s">
        <v>871</v>
      </c>
      <c r="C1096" s="35"/>
      <c r="D1096" s="52" t="s">
        <v>123</v>
      </c>
      <c r="E1096" s="37"/>
      <c r="F1096" s="37">
        <v>450000</v>
      </c>
    </row>
    <row r="1097" spans="1:6" s="22" customFormat="1" ht="18" customHeight="1">
      <c r="A1097" s="52">
        <v>3</v>
      </c>
      <c r="B1097" s="264" t="s">
        <v>684</v>
      </c>
      <c r="C1097" s="35"/>
      <c r="D1097" s="52" t="s">
        <v>519</v>
      </c>
      <c r="E1097" s="37"/>
      <c r="F1097" s="37">
        <v>1950000</v>
      </c>
    </row>
    <row r="1098" spans="1:6" s="22" customFormat="1" ht="18" customHeight="1">
      <c r="A1098" s="52">
        <v>4</v>
      </c>
      <c r="B1098" s="264" t="s">
        <v>686</v>
      </c>
      <c r="C1098" s="35"/>
      <c r="D1098" s="52" t="s">
        <v>433</v>
      </c>
      <c r="E1098" s="37"/>
      <c r="F1098" s="37">
        <v>2450000</v>
      </c>
    </row>
    <row r="1099" spans="1:6" s="22" customFormat="1" ht="18" customHeight="1">
      <c r="A1099" s="52">
        <v>5</v>
      </c>
      <c r="B1099" s="268" t="s">
        <v>685</v>
      </c>
      <c r="C1099" s="35"/>
      <c r="D1099" s="52" t="s">
        <v>433</v>
      </c>
      <c r="E1099" s="37"/>
      <c r="F1099" s="37">
        <v>2880000</v>
      </c>
    </row>
    <row r="1100" spans="1:6" s="22" customFormat="1" ht="18" customHeight="1">
      <c r="A1100" s="52">
        <v>6</v>
      </c>
      <c r="B1100" s="264" t="s">
        <v>378</v>
      </c>
      <c r="C1100" s="35"/>
      <c r="D1100" s="52" t="s">
        <v>433</v>
      </c>
      <c r="E1100" s="37"/>
      <c r="F1100" s="37">
        <v>400000</v>
      </c>
    </row>
    <row r="1101" spans="1:6" s="22" customFormat="1" ht="18" customHeight="1">
      <c r="A1101" s="52">
        <v>7</v>
      </c>
      <c r="B1101" s="264" t="s">
        <v>363</v>
      </c>
      <c r="C1101" s="35"/>
      <c r="D1101" s="52" t="s">
        <v>433</v>
      </c>
      <c r="E1101" s="37"/>
      <c r="F1101" s="37">
        <v>450000</v>
      </c>
    </row>
    <row r="1102" spans="1:6" s="22" customFormat="1" ht="18" customHeight="1">
      <c r="A1102" s="52">
        <v>8</v>
      </c>
      <c r="B1102" s="264" t="s">
        <v>224</v>
      </c>
      <c r="C1102" s="35"/>
      <c r="D1102" s="52" t="s">
        <v>433</v>
      </c>
      <c r="E1102" s="37"/>
      <c r="F1102" s="37">
        <v>240000</v>
      </c>
    </row>
    <row r="1103" spans="1:6" s="22" customFormat="1" ht="18" customHeight="1">
      <c r="A1103" s="52">
        <v>9</v>
      </c>
      <c r="B1103" s="264" t="s">
        <v>225</v>
      </c>
      <c r="C1103" s="35"/>
      <c r="D1103" s="52" t="s">
        <v>433</v>
      </c>
      <c r="E1103" s="37"/>
      <c r="F1103" s="37">
        <v>250000</v>
      </c>
    </row>
    <row r="1104" spans="1:6" s="22" customFormat="1" ht="18" customHeight="1">
      <c r="A1104" s="52">
        <v>10</v>
      </c>
      <c r="B1104" s="264" t="s">
        <v>377</v>
      </c>
      <c r="C1104" s="35"/>
      <c r="D1104" s="52" t="s">
        <v>123</v>
      </c>
      <c r="E1104" s="37"/>
      <c r="F1104" s="37">
        <v>245000</v>
      </c>
    </row>
    <row r="1105" spans="1:6" s="22" customFormat="1" ht="18" customHeight="1">
      <c r="A1105" s="52">
        <v>11</v>
      </c>
      <c r="B1105" s="264" t="s">
        <v>87</v>
      </c>
      <c r="C1105" s="35"/>
      <c r="D1105" s="52" t="s">
        <v>123</v>
      </c>
      <c r="E1105" s="37"/>
      <c r="F1105" s="37">
        <v>255000</v>
      </c>
    </row>
    <row r="1106" spans="1:6" s="22" customFormat="1" ht="18" customHeight="1">
      <c r="A1106" s="52">
        <v>12</v>
      </c>
      <c r="B1106" s="264" t="s">
        <v>562</v>
      </c>
      <c r="C1106" s="35"/>
      <c r="D1106" s="52" t="s">
        <v>519</v>
      </c>
      <c r="E1106" s="37"/>
      <c r="F1106" s="37">
        <v>1100000</v>
      </c>
    </row>
    <row r="1107" spans="1:6" s="22" customFormat="1" ht="18" customHeight="1">
      <c r="A1107" s="52">
        <v>13</v>
      </c>
      <c r="B1107" s="264" t="s">
        <v>563</v>
      </c>
      <c r="C1107" s="35"/>
      <c r="D1107" s="52" t="s">
        <v>433</v>
      </c>
      <c r="E1107" s="37"/>
      <c r="F1107" s="37">
        <v>1110000</v>
      </c>
    </row>
    <row r="1108" spans="1:6" s="22" customFormat="1" ht="18" customHeight="1">
      <c r="A1108" s="52">
        <v>14</v>
      </c>
      <c r="B1108" s="264" t="s">
        <v>18</v>
      </c>
      <c r="C1108" s="35"/>
      <c r="D1108" s="52" t="s">
        <v>433</v>
      </c>
      <c r="E1108" s="37"/>
      <c r="F1108" s="37">
        <v>400000</v>
      </c>
    </row>
    <row r="1109" spans="1:6" s="22" customFormat="1" ht="18" customHeight="1">
      <c r="A1109" s="52">
        <v>15</v>
      </c>
      <c r="B1109" s="264" t="s">
        <v>564</v>
      </c>
      <c r="C1109" s="35" t="s">
        <v>698</v>
      </c>
      <c r="D1109" s="52" t="s">
        <v>433</v>
      </c>
      <c r="E1109" s="37"/>
      <c r="F1109" s="37">
        <v>450000</v>
      </c>
    </row>
    <row r="1110" spans="1:6" s="22" customFormat="1" ht="18" customHeight="1">
      <c r="A1110" s="52">
        <v>16</v>
      </c>
      <c r="B1110" s="305" t="s">
        <v>565</v>
      </c>
      <c r="C1110" s="204"/>
      <c r="D1110" s="203" t="s">
        <v>433</v>
      </c>
      <c r="E1110" s="205"/>
      <c r="F1110" s="205">
        <v>200000</v>
      </c>
    </row>
    <row r="1111" spans="1:6" s="22" customFormat="1" ht="16.5" customHeight="1">
      <c r="A1111" s="76" t="s">
        <v>10</v>
      </c>
      <c r="B1111" s="266" t="s">
        <v>261</v>
      </c>
      <c r="C1111" s="61"/>
      <c r="D1111" s="202"/>
      <c r="E1111" s="62"/>
      <c r="F1111" s="62"/>
    </row>
    <row r="1112" spans="1:6" s="75" customFormat="1" ht="17.25">
      <c r="A1112" s="407"/>
      <c r="B1112" s="408" t="s">
        <v>1338</v>
      </c>
      <c r="C1112" s="409"/>
      <c r="D1112" s="410"/>
      <c r="E1112" s="411"/>
      <c r="F1112" s="411"/>
    </row>
    <row r="1113" spans="1:6" s="75" customFormat="1" ht="17.25">
      <c r="A1113" s="407"/>
      <c r="B1113" s="286" t="s">
        <v>382</v>
      </c>
      <c r="C1113" s="67"/>
      <c r="D1113" s="104" t="s">
        <v>437</v>
      </c>
      <c r="E1113" s="66"/>
      <c r="F1113" s="66">
        <v>14940</v>
      </c>
    </row>
    <row r="1114" spans="1:8" s="75" customFormat="1" ht="17.25">
      <c r="A1114" s="407"/>
      <c r="B1114" s="286" t="s">
        <v>174</v>
      </c>
      <c r="C1114" s="67"/>
      <c r="D1114" s="104" t="s">
        <v>437</v>
      </c>
      <c r="E1114" s="66"/>
      <c r="F1114" s="412">
        <v>10370</v>
      </c>
      <c r="G1114" s="22"/>
      <c r="H1114" s="22"/>
    </row>
    <row r="1115" spans="1:8" s="75" customFormat="1" ht="17.25">
      <c r="A1115" s="407"/>
      <c r="B1115" s="286" t="s">
        <v>269</v>
      </c>
      <c r="C1115" s="67"/>
      <c r="D1115" s="104" t="s">
        <v>437</v>
      </c>
      <c r="E1115" s="66"/>
      <c r="F1115" s="66">
        <v>8900</v>
      </c>
      <c r="G1115" s="22"/>
      <c r="H1115" s="22"/>
    </row>
    <row r="1116" spans="1:6" s="75" customFormat="1" ht="17.25">
      <c r="A1116" s="407"/>
      <c r="B1116" s="408" t="s">
        <v>1339</v>
      </c>
      <c r="C1116" s="409"/>
      <c r="D1116" s="410"/>
      <c r="E1116" s="411"/>
      <c r="F1116" s="411"/>
    </row>
    <row r="1117" spans="1:6" s="75" customFormat="1" ht="17.25">
      <c r="A1117" s="407"/>
      <c r="B1117" s="286" t="s">
        <v>382</v>
      </c>
      <c r="C1117" s="67"/>
      <c r="D1117" s="104" t="s">
        <v>437</v>
      </c>
      <c r="E1117" s="66"/>
      <c r="F1117" s="66">
        <v>15580</v>
      </c>
    </row>
    <row r="1118" spans="1:8" s="75" customFormat="1" ht="17.25">
      <c r="A1118" s="407"/>
      <c r="B1118" s="286" t="s">
        <v>174</v>
      </c>
      <c r="C1118" s="67"/>
      <c r="D1118" s="104" t="s">
        <v>437</v>
      </c>
      <c r="E1118" s="66"/>
      <c r="F1118" s="412">
        <v>11020</v>
      </c>
      <c r="G1118" s="22"/>
      <c r="H1118" s="22"/>
    </row>
    <row r="1119" spans="1:8" s="75" customFormat="1" ht="17.25">
      <c r="A1119" s="407"/>
      <c r="B1119" s="286" t="s">
        <v>269</v>
      </c>
      <c r="C1119" s="67"/>
      <c r="D1119" s="104" t="s">
        <v>437</v>
      </c>
      <c r="E1119" s="66"/>
      <c r="F1119" s="66">
        <v>9450</v>
      </c>
      <c r="G1119" s="22"/>
      <c r="H1119" s="22"/>
    </row>
    <row r="1120" spans="1:6" s="75" customFormat="1" ht="17.25">
      <c r="A1120" s="407"/>
      <c r="B1120" s="408" t="s">
        <v>1340</v>
      </c>
      <c r="C1120" s="409"/>
      <c r="D1120" s="410"/>
      <c r="E1120" s="411"/>
      <c r="F1120" s="411"/>
    </row>
    <row r="1121" spans="1:6" s="75" customFormat="1" ht="17.25">
      <c r="A1121" s="407"/>
      <c r="B1121" s="286" t="s">
        <v>382</v>
      </c>
      <c r="C1121" s="67"/>
      <c r="D1121" s="104" t="s">
        <v>437</v>
      </c>
      <c r="E1121" s="66"/>
      <c r="F1121" s="66">
        <v>15820</v>
      </c>
    </row>
    <row r="1122" spans="1:6" s="75" customFormat="1" ht="17.25">
      <c r="A1122" s="407"/>
      <c r="B1122" s="286" t="s">
        <v>174</v>
      </c>
      <c r="C1122" s="67"/>
      <c r="D1122" s="104" t="s">
        <v>437</v>
      </c>
      <c r="E1122" s="66"/>
      <c r="F1122" s="412">
        <v>11300</v>
      </c>
    </row>
    <row r="1123" spans="1:6" s="75" customFormat="1" ht="17.25">
      <c r="A1123" s="407"/>
      <c r="B1123" s="286" t="s">
        <v>269</v>
      </c>
      <c r="C1123" s="67"/>
      <c r="D1123" s="104" t="s">
        <v>437</v>
      </c>
      <c r="E1123" s="66"/>
      <c r="F1123" s="66">
        <v>9640</v>
      </c>
    </row>
    <row r="1124" spans="1:6" s="75" customFormat="1" ht="17.25">
      <c r="A1124" s="407"/>
      <c r="B1124" s="408" t="s">
        <v>1354</v>
      </c>
      <c r="C1124" s="409"/>
      <c r="D1124" s="410"/>
      <c r="E1124" s="411"/>
      <c r="F1124" s="411"/>
    </row>
    <row r="1125" spans="1:6" s="75" customFormat="1" ht="17.25">
      <c r="A1125" s="407"/>
      <c r="B1125" s="286" t="s">
        <v>382</v>
      </c>
      <c r="C1125" s="67"/>
      <c r="D1125" s="104" t="s">
        <v>437</v>
      </c>
      <c r="E1125" s="66"/>
      <c r="F1125" s="66">
        <v>16500</v>
      </c>
    </row>
    <row r="1126" spans="1:8" s="75" customFormat="1" ht="17.25">
      <c r="A1126" s="407"/>
      <c r="B1126" s="286" t="s">
        <v>174</v>
      </c>
      <c r="C1126" s="67"/>
      <c r="D1126" s="104" t="s">
        <v>437</v>
      </c>
      <c r="E1126" s="66"/>
      <c r="F1126" s="412">
        <v>11900</v>
      </c>
      <c r="G1126" s="22"/>
      <c r="H1126" s="22"/>
    </row>
    <row r="1127" spans="1:8" s="75" customFormat="1" ht="17.25">
      <c r="A1127" s="407"/>
      <c r="B1127" s="286" t="s">
        <v>269</v>
      </c>
      <c r="C1127" s="67"/>
      <c r="D1127" s="104" t="s">
        <v>437</v>
      </c>
      <c r="E1127" s="66"/>
      <c r="F1127" s="66">
        <v>10290</v>
      </c>
      <c r="G1127" s="22"/>
      <c r="H1127" s="22"/>
    </row>
    <row r="1128" spans="1:8" s="75" customFormat="1" ht="17.25">
      <c r="A1128" s="95"/>
      <c r="B1128" s="306"/>
      <c r="C1128" s="20"/>
      <c r="D1128" s="95"/>
      <c r="E1128" s="138"/>
      <c r="F1128" s="138"/>
      <c r="G1128" s="22"/>
      <c r="H1128" s="22"/>
    </row>
    <row r="1129" spans="1:8" s="75" customFormat="1" ht="17.25">
      <c r="A1129" s="95"/>
      <c r="B1129" s="306"/>
      <c r="C1129" s="20"/>
      <c r="D1129" s="95"/>
      <c r="E1129" s="138"/>
      <c r="F1129" s="138"/>
      <c r="G1129" s="22"/>
      <c r="H1129" s="22"/>
    </row>
    <row r="1130" spans="1:8" s="75" customFormat="1" ht="17.25">
      <c r="A1130" s="95"/>
      <c r="B1130" s="306"/>
      <c r="C1130" s="20"/>
      <c r="D1130" s="95"/>
      <c r="E1130" s="138"/>
      <c r="F1130" s="138"/>
      <c r="G1130" s="22"/>
      <c r="H1130" s="22"/>
    </row>
    <row r="1131" spans="1:8" s="75" customFormat="1" ht="17.25">
      <c r="A1131" s="95"/>
      <c r="B1131" s="306"/>
      <c r="C1131" s="20"/>
      <c r="D1131" s="95"/>
      <c r="E1131" s="138"/>
      <c r="F1131" s="138"/>
      <c r="G1131" s="22"/>
      <c r="H1131" s="22"/>
    </row>
    <row r="1132" spans="1:8" s="75" customFormat="1" ht="17.25">
      <c r="A1132" s="95"/>
      <c r="B1132" s="306"/>
      <c r="C1132" s="20"/>
      <c r="D1132" s="95"/>
      <c r="E1132" s="138"/>
      <c r="F1132" s="138"/>
      <c r="G1132" s="22"/>
      <c r="H1132" s="22"/>
    </row>
    <row r="1133" spans="1:8" s="75" customFormat="1" ht="17.25">
      <c r="A1133" s="95"/>
      <c r="B1133" s="306"/>
      <c r="C1133" s="20"/>
      <c r="D1133" s="95"/>
      <c r="E1133" s="138"/>
      <c r="F1133" s="138"/>
      <c r="G1133" s="22"/>
      <c r="H1133" s="22"/>
    </row>
    <row r="1134" spans="1:8" s="75" customFormat="1" ht="17.25">
      <c r="A1134" s="95"/>
      <c r="B1134" s="306"/>
      <c r="C1134" s="20"/>
      <c r="D1134" s="95"/>
      <c r="E1134" s="138"/>
      <c r="F1134" s="138"/>
      <c r="G1134" s="22"/>
      <c r="H1134" s="22"/>
    </row>
    <row r="1135" spans="1:8" s="75" customFormat="1" ht="17.25">
      <c r="A1135" s="95"/>
      <c r="B1135" s="306"/>
      <c r="C1135" s="20"/>
      <c r="D1135" s="95"/>
      <c r="E1135" s="138"/>
      <c r="F1135" s="138"/>
      <c r="G1135" s="22"/>
      <c r="H1135" s="22"/>
    </row>
    <row r="1136" spans="1:8" s="75" customFormat="1" ht="17.25">
      <c r="A1136" s="95"/>
      <c r="B1136" s="306"/>
      <c r="C1136" s="20"/>
      <c r="D1136" s="95"/>
      <c r="E1136" s="138"/>
      <c r="F1136" s="138"/>
      <c r="G1136" s="22"/>
      <c r="H1136" s="22"/>
    </row>
    <row r="1137" spans="1:8" s="75" customFormat="1" ht="17.25">
      <c r="A1137" s="95"/>
      <c r="B1137" s="306"/>
      <c r="C1137" s="20"/>
      <c r="D1137" s="95"/>
      <c r="E1137" s="138"/>
      <c r="F1137" s="138"/>
      <c r="G1137" s="22"/>
      <c r="H1137" s="22"/>
    </row>
    <row r="1138" spans="1:8" s="75" customFormat="1" ht="17.25">
      <c r="A1138" s="95"/>
      <c r="B1138" s="306"/>
      <c r="C1138" s="20"/>
      <c r="D1138" s="95"/>
      <c r="E1138" s="138"/>
      <c r="F1138" s="138"/>
      <c r="G1138" s="22"/>
      <c r="H1138" s="22"/>
    </row>
    <row r="1139" spans="1:8" s="75" customFormat="1" ht="17.25">
      <c r="A1139" s="95"/>
      <c r="B1139" s="306"/>
      <c r="C1139" s="20"/>
      <c r="D1139" s="95"/>
      <c r="E1139" s="138"/>
      <c r="F1139" s="138"/>
      <c r="G1139" s="22"/>
      <c r="H1139" s="22"/>
    </row>
    <row r="1140" spans="1:8" s="75" customFormat="1" ht="17.25">
      <c r="A1140" s="95"/>
      <c r="B1140" s="306"/>
      <c r="C1140" s="20"/>
      <c r="D1140" s="95"/>
      <c r="E1140" s="138"/>
      <c r="F1140" s="138"/>
      <c r="G1140" s="22"/>
      <c r="H1140" s="22"/>
    </row>
    <row r="1141" spans="1:8" s="75" customFormat="1" ht="17.25">
      <c r="A1141" s="95"/>
      <c r="B1141" s="306"/>
      <c r="C1141" s="20"/>
      <c r="D1141" s="95"/>
      <c r="E1141" s="138"/>
      <c r="F1141" s="138"/>
      <c r="G1141" s="22"/>
      <c r="H1141" s="22"/>
    </row>
    <row r="1142" spans="1:8" s="75" customFormat="1" ht="17.25">
      <c r="A1142" s="95"/>
      <c r="B1142" s="306"/>
      <c r="C1142" s="20"/>
      <c r="D1142" s="95"/>
      <c r="E1142" s="138"/>
      <c r="F1142" s="138"/>
      <c r="G1142" s="22"/>
      <c r="H1142" s="22"/>
    </row>
    <row r="1143" spans="1:8" s="75" customFormat="1" ht="17.25">
      <c r="A1143" s="95"/>
      <c r="B1143" s="306"/>
      <c r="C1143" s="20"/>
      <c r="D1143" s="95"/>
      <c r="E1143" s="138"/>
      <c r="F1143" s="138"/>
      <c r="G1143" s="22"/>
      <c r="H1143" s="22"/>
    </row>
    <row r="1144" spans="1:8" s="22" customFormat="1" ht="17.25">
      <c r="A1144" s="95"/>
      <c r="B1144" s="306"/>
      <c r="C1144" s="20"/>
      <c r="D1144" s="95"/>
      <c r="E1144" s="138"/>
      <c r="F1144" s="138"/>
      <c r="G1144" s="92"/>
      <c r="H1144" s="92"/>
    </row>
    <row r="1145" spans="1:8" s="22" customFormat="1" ht="17.25">
      <c r="A1145" s="95"/>
      <c r="B1145" s="306"/>
      <c r="C1145" s="20"/>
      <c r="D1145" s="95"/>
      <c r="E1145" s="138"/>
      <c r="F1145" s="138"/>
      <c r="G1145" s="92"/>
      <c r="H1145" s="92"/>
    </row>
    <row r="1146" spans="1:8" s="22" customFormat="1" ht="17.25">
      <c r="A1146" s="95"/>
      <c r="B1146" s="306"/>
      <c r="C1146" s="20"/>
      <c r="D1146" s="95"/>
      <c r="E1146" s="138"/>
      <c r="F1146" s="138"/>
      <c r="G1146" s="92"/>
      <c r="H1146" s="92"/>
    </row>
    <row r="1147" spans="1:6" s="22" customFormat="1" ht="17.25">
      <c r="A1147" s="95"/>
      <c r="B1147" s="306"/>
      <c r="C1147" s="20"/>
      <c r="D1147" s="95"/>
      <c r="E1147" s="138"/>
      <c r="F1147" s="138"/>
    </row>
    <row r="1148" spans="1:6" s="22" customFormat="1" ht="17.25">
      <c r="A1148" s="95"/>
      <c r="B1148" s="306"/>
      <c r="C1148" s="20"/>
      <c r="D1148" s="95"/>
      <c r="E1148" s="138"/>
      <c r="F1148" s="138"/>
    </row>
    <row r="1149" spans="1:6" s="22" customFormat="1" ht="17.25">
      <c r="A1149" s="95"/>
      <c r="B1149" s="306"/>
      <c r="C1149" s="20"/>
      <c r="D1149" s="95"/>
      <c r="E1149" s="138"/>
      <c r="F1149" s="138"/>
    </row>
    <row r="1150" spans="1:6" s="22" customFormat="1" ht="17.25">
      <c r="A1150" s="95"/>
      <c r="B1150" s="306"/>
      <c r="C1150" s="20"/>
      <c r="D1150" s="95"/>
      <c r="E1150" s="138"/>
      <c r="F1150" s="138"/>
    </row>
    <row r="1151" spans="1:6" s="22" customFormat="1" ht="17.25">
      <c r="A1151" s="95"/>
      <c r="B1151" s="306"/>
      <c r="C1151" s="20"/>
      <c r="D1151" s="95"/>
      <c r="E1151" s="138"/>
      <c r="F1151" s="138"/>
    </row>
    <row r="1152" spans="1:6" s="22" customFormat="1" ht="17.25">
      <c r="A1152" s="95"/>
      <c r="B1152" s="306"/>
      <c r="C1152" s="20"/>
      <c r="D1152" s="95"/>
      <c r="E1152" s="138"/>
      <c r="F1152" s="138"/>
    </row>
    <row r="1153" spans="1:12" s="22" customFormat="1" ht="17.25">
      <c r="A1153" s="95"/>
      <c r="B1153" s="306"/>
      <c r="C1153" s="20"/>
      <c r="D1153" s="95"/>
      <c r="E1153" s="138"/>
      <c r="F1153" s="138"/>
      <c r="I1153" s="92"/>
      <c r="J1153" s="92"/>
      <c r="K1153" s="92"/>
      <c r="L1153" s="92"/>
    </row>
    <row r="1154" spans="1:8" s="92" customFormat="1" ht="17.25">
      <c r="A1154" s="95"/>
      <c r="B1154" s="306"/>
      <c r="C1154" s="20"/>
      <c r="D1154" s="95"/>
      <c r="E1154" s="138"/>
      <c r="F1154" s="138"/>
      <c r="G1154" s="22"/>
      <c r="H1154" s="22"/>
    </row>
    <row r="1155" spans="1:8" s="92" customFormat="1" ht="17.25">
      <c r="A1155" s="95"/>
      <c r="B1155" s="306"/>
      <c r="C1155" s="20"/>
      <c r="D1155" s="95"/>
      <c r="E1155" s="138"/>
      <c r="F1155" s="138"/>
      <c r="G1155" s="22"/>
      <c r="H1155" s="22"/>
    </row>
    <row r="1156" spans="1:12" s="92" customFormat="1" ht="17.25">
      <c r="A1156" s="95"/>
      <c r="B1156" s="306"/>
      <c r="C1156" s="20"/>
      <c r="D1156" s="95"/>
      <c r="E1156" s="138"/>
      <c r="F1156" s="138"/>
      <c r="G1156" s="22"/>
      <c r="H1156" s="22"/>
      <c r="I1156" s="22"/>
      <c r="J1156" s="22"/>
      <c r="K1156" s="22"/>
      <c r="L1156" s="22"/>
    </row>
    <row r="1157" spans="1:6" s="22" customFormat="1" ht="17.25">
      <c r="A1157" s="95"/>
      <c r="B1157" s="306"/>
      <c r="C1157" s="20"/>
      <c r="D1157" s="95"/>
      <c r="E1157" s="138"/>
      <c r="F1157" s="138"/>
    </row>
    <row r="1158" spans="1:6" s="22" customFormat="1" ht="17.25">
      <c r="A1158" s="95"/>
      <c r="B1158" s="306"/>
      <c r="C1158" s="20"/>
      <c r="D1158" s="95"/>
      <c r="E1158" s="138"/>
      <c r="F1158" s="138"/>
    </row>
    <row r="1159" spans="1:6" s="22" customFormat="1" ht="17.25">
      <c r="A1159" s="95"/>
      <c r="B1159" s="306"/>
      <c r="C1159" s="20"/>
      <c r="D1159" s="95"/>
      <c r="E1159" s="138"/>
      <c r="F1159" s="138"/>
    </row>
    <row r="1160" spans="1:6" s="22" customFormat="1" ht="17.25">
      <c r="A1160" s="95"/>
      <c r="B1160" s="306"/>
      <c r="C1160" s="20"/>
      <c r="D1160" s="95"/>
      <c r="E1160" s="138"/>
      <c r="F1160" s="138"/>
    </row>
    <row r="1161" spans="1:6" s="22" customFormat="1" ht="17.25">
      <c r="A1161" s="95"/>
      <c r="B1161" s="306"/>
      <c r="C1161" s="20"/>
      <c r="D1161" s="95"/>
      <c r="E1161" s="138"/>
      <c r="F1161" s="138"/>
    </row>
    <row r="1162" spans="1:6" s="22" customFormat="1" ht="17.25">
      <c r="A1162" s="95"/>
      <c r="B1162" s="306"/>
      <c r="C1162" s="20"/>
      <c r="D1162" s="95"/>
      <c r="E1162" s="138"/>
      <c r="F1162" s="138"/>
    </row>
    <row r="1163" spans="1:6" s="22" customFormat="1" ht="17.25">
      <c r="A1163" s="95"/>
      <c r="B1163" s="306"/>
      <c r="C1163" s="20"/>
      <c r="D1163" s="95"/>
      <c r="E1163" s="138"/>
      <c r="F1163" s="138"/>
    </row>
    <row r="1164" spans="1:6" s="22" customFormat="1" ht="17.25">
      <c r="A1164" s="95"/>
      <c r="B1164" s="306"/>
      <c r="C1164" s="20"/>
      <c r="D1164" s="95"/>
      <c r="E1164" s="138"/>
      <c r="F1164" s="138"/>
    </row>
    <row r="1165" spans="1:6" s="22" customFormat="1" ht="17.25">
      <c r="A1165" s="95"/>
      <c r="B1165" s="306"/>
      <c r="C1165" s="20"/>
      <c r="D1165" s="95"/>
      <c r="E1165" s="138"/>
      <c r="F1165" s="138"/>
    </row>
    <row r="1166" spans="1:6" s="22" customFormat="1" ht="17.25">
      <c r="A1166" s="95"/>
      <c r="B1166" s="306"/>
      <c r="C1166" s="20"/>
      <c r="D1166" s="95"/>
      <c r="E1166" s="138"/>
      <c r="F1166" s="138"/>
    </row>
    <row r="1167" spans="1:6" s="22" customFormat="1" ht="17.25">
      <c r="A1167" s="95"/>
      <c r="B1167" s="306"/>
      <c r="C1167" s="20"/>
      <c r="D1167" s="95"/>
      <c r="E1167" s="138"/>
      <c r="F1167" s="138"/>
    </row>
    <row r="1168" spans="1:6" s="22" customFormat="1" ht="17.25">
      <c r="A1168" s="95"/>
      <c r="B1168" s="306"/>
      <c r="C1168" s="20"/>
      <c r="D1168" s="95"/>
      <c r="E1168" s="138"/>
      <c r="F1168" s="138"/>
    </row>
    <row r="1169" spans="1:6" s="22" customFormat="1" ht="17.25">
      <c r="A1169" s="95"/>
      <c r="B1169" s="306"/>
      <c r="C1169" s="20"/>
      <c r="D1169" s="95"/>
      <c r="E1169" s="138"/>
      <c r="F1169" s="138"/>
    </row>
    <row r="1170" spans="1:6" s="22" customFormat="1" ht="17.25">
      <c r="A1170" s="95"/>
      <c r="B1170" s="306"/>
      <c r="C1170" s="20"/>
      <c r="D1170" s="95"/>
      <c r="E1170" s="138"/>
      <c r="F1170" s="138"/>
    </row>
    <row r="1171" spans="1:6" s="22" customFormat="1" ht="17.25">
      <c r="A1171" s="95"/>
      <c r="B1171" s="306"/>
      <c r="C1171" s="20"/>
      <c r="D1171" s="95"/>
      <c r="E1171" s="138"/>
      <c r="F1171" s="138"/>
    </row>
    <row r="1172" spans="1:6" s="22" customFormat="1" ht="17.25">
      <c r="A1172" s="95"/>
      <c r="B1172" s="306"/>
      <c r="C1172" s="20"/>
      <c r="D1172" s="95"/>
      <c r="E1172" s="138"/>
      <c r="F1172" s="138"/>
    </row>
    <row r="1173" spans="1:6" s="22" customFormat="1" ht="17.25">
      <c r="A1173" s="95"/>
      <c r="B1173" s="306"/>
      <c r="C1173" s="20"/>
      <c r="D1173" s="95"/>
      <c r="E1173" s="138"/>
      <c r="F1173" s="138"/>
    </row>
    <row r="1174" spans="1:6" s="22" customFormat="1" ht="17.25">
      <c r="A1174" s="95"/>
      <c r="B1174" s="306"/>
      <c r="C1174" s="20"/>
      <c r="D1174" s="95"/>
      <c r="E1174" s="138"/>
      <c r="F1174" s="138"/>
    </row>
    <row r="1175" spans="1:6" s="22" customFormat="1" ht="17.25">
      <c r="A1175" s="95"/>
      <c r="B1175" s="306"/>
      <c r="C1175" s="20"/>
      <c r="D1175" s="95"/>
      <c r="E1175" s="138"/>
      <c r="F1175" s="138"/>
    </row>
    <row r="1176" spans="1:6" s="22" customFormat="1" ht="17.25">
      <c r="A1176" s="95"/>
      <c r="B1176" s="306"/>
      <c r="C1176" s="20"/>
      <c r="D1176" s="95"/>
      <c r="E1176" s="138"/>
      <c r="F1176" s="138"/>
    </row>
    <row r="1177" spans="1:6" s="22" customFormat="1" ht="17.25">
      <c r="A1177" s="95"/>
      <c r="B1177" s="306"/>
      <c r="C1177" s="20"/>
      <c r="D1177" s="95"/>
      <c r="E1177" s="138"/>
      <c r="F1177" s="138"/>
    </row>
    <row r="1178" spans="1:6" s="22" customFormat="1" ht="17.25">
      <c r="A1178" s="95"/>
      <c r="B1178" s="306"/>
      <c r="C1178" s="20"/>
      <c r="D1178" s="95"/>
      <c r="E1178" s="138"/>
      <c r="F1178" s="138"/>
    </row>
    <row r="1179" spans="1:6" s="22" customFormat="1" ht="17.25">
      <c r="A1179" s="95"/>
      <c r="B1179" s="306"/>
      <c r="C1179" s="20"/>
      <c r="D1179" s="95"/>
      <c r="E1179" s="138"/>
      <c r="F1179" s="138"/>
    </row>
    <row r="1180" spans="1:6" s="22" customFormat="1" ht="17.25">
      <c r="A1180" s="95"/>
      <c r="B1180" s="306"/>
      <c r="C1180" s="20"/>
      <c r="D1180" s="95"/>
      <c r="E1180" s="138"/>
      <c r="F1180" s="138"/>
    </row>
    <row r="1181" spans="1:6" s="22" customFormat="1" ht="17.25">
      <c r="A1181" s="95"/>
      <c r="B1181" s="306"/>
      <c r="C1181" s="20"/>
      <c r="D1181" s="95"/>
      <c r="E1181" s="138"/>
      <c r="F1181" s="138"/>
    </row>
    <row r="1182" spans="1:6" s="22" customFormat="1" ht="17.25">
      <c r="A1182" s="95"/>
      <c r="B1182" s="306"/>
      <c r="C1182" s="20"/>
      <c r="D1182" s="95"/>
      <c r="E1182" s="138"/>
      <c r="F1182" s="138"/>
    </row>
    <row r="1183" spans="1:6" s="22" customFormat="1" ht="17.25">
      <c r="A1183" s="95"/>
      <c r="B1183" s="306"/>
      <c r="C1183" s="20"/>
      <c r="D1183" s="95"/>
      <c r="E1183" s="138"/>
      <c r="F1183" s="138"/>
    </row>
    <row r="1184" spans="1:6" s="22" customFormat="1" ht="17.25">
      <c r="A1184" s="95"/>
      <c r="B1184" s="306"/>
      <c r="C1184" s="20"/>
      <c r="D1184" s="95"/>
      <c r="E1184" s="138"/>
      <c r="F1184" s="138"/>
    </row>
    <row r="1185" spans="1:6" s="22" customFormat="1" ht="17.25">
      <c r="A1185" s="95"/>
      <c r="B1185" s="306"/>
      <c r="C1185" s="20"/>
      <c r="D1185" s="95"/>
      <c r="E1185" s="138"/>
      <c r="F1185" s="138"/>
    </row>
    <row r="1186" spans="1:6" s="22" customFormat="1" ht="17.25">
      <c r="A1186" s="95"/>
      <c r="B1186" s="306"/>
      <c r="C1186" s="20"/>
      <c r="D1186" s="95"/>
      <c r="E1186" s="138"/>
      <c r="F1186" s="138"/>
    </row>
    <row r="1187" spans="1:6" s="22" customFormat="1" ht="17.25">
      <c r="A1187" s="95"/>
      <c r="B1187" s="306"/>
      <c r="C1187" s="20"/>
      <c r="D1187" s="95"/>
      <c r="E1187" s="138"/>
      <c r="F1187" s="138"/>
    </row>
    <row r="1188" spans="1:6" s="22" customFormat="1" ht="17.25">
      <c r="A1188" s="95"/>
      <c r="B1188" s="306"/>
      <c r="C1188" s="20"/>
      <c r="D1188" s="95"/>
      <c r="E1188" s="138"/>
      <c r="F1188" s="138"/>
    </row>
    <row r="1189" spans="1:6" s="22" customFormat="1" ht="17.25">
      <c r="A1189" s="95"/>
      <c r="B1189" s="306"/>
      <c r="C1189" s="20"/>
      <c r="D1189" s="95"/>
      <c r="E1189" s="138"/>
      <c r="F1189" s="138"/>
    </row>
    <row r="1190" spans="1:6" s="22" customFormat="1" ht="17.25">
      <c r="A1190" s="95"/>
      <c r="B1190" s="306"/>
      <c r="C1190" s="20"/>
      <c r="D1190" s="95"/>
      <c r="E1190" s="138"/>
      <c r="F1190" s="138"/>
    </row>
    <row r="1191" spans="1:6" s="22" customFormat="1" ht="17.25">
      <c r="A1191" s="95"/>
      <c r="B1191" s="306"/>
      <c r="C1191" s="20"/>
      <c r="D1191" s="95"/>
      <c r="E1191" s="138"/>
      <c r="F1191" s="138"/>
    </row>
    <row r="1192" spans="1:6" s="22" customFormat="1" ht="17.25">
      <c r="A1192" s="95"/>
      <c r="B1192" s="306"/>
      <c r="C1192" s="20"/>
      <c r="D1192" s="95"/>
      <c r="E1192" s="138"/>
      <c r="F1192" s="138"/>
    </row>
    <row r="1193" spans="1:6" s="22" customFormat="1" ht="17.25">
      <c r="A1193" s="95"/>
      <c r="B1193" s="306"/>
      <c r="C1193" s="20"/>
      <c r="D1193" s="95"/>
      <c r="E1193" s="138"/>
      <c r="F1193" s="138"/>
    </row>
    <row r="1194" spans="1:6" s="22" customFormat="1" ht="17.25">
      <c r="A1194" s="95"/>
      <c r="B1194" s="306"/>
      <c r="C1194" s="20"/>
      <c r="D1194" s="95"/>
      <c r="E1194" s="138"/>
      <c r="F1194" s="138"/>
    </row>
    <row r="1195" spans="1:6" s="22" customFormat="1" ht="17.25">
      <c r="A1195" s="95"/>
      <c r="B1195" s="306"/>
      <c r="C1195" s="20"/>
      <c r="D1195" s="95"/>
      <c r="E1195" s="138"/>
      <c r="F1195" s="138"/>
    </row>
    <row r="1196" spans="1:6" s="22" customFormat="1" ht="17.25">
      <c r="A1196" s="95"/>
      <c r="B1196" s="306"/>
      <c r="C1196" s="20"/>
      <c r="D1196" s="95"/>
      <c r="E1196" s="138"/>
      <c r="F1196" s="138"/>
    </row>
    <row r="1197" spans="1:6" s="22" customFormat="1" ht="17.25">
      <c r="A1197" s="95"/>
      <c r="B1197" s="306"/>
      <c r="C1197" s="20"/>
      <c r="D1197" s="95"/>
      <c r="E1197" s="138"/>
      <c r="F1197" s="138"/>
    </row>
    <row r="1198" spans="1:6" s="22" customFormat="1" ht="17.25">
      <c r="A1198" s="95"/>
      <c r="B1198" s="306"/>
      <c r="C1198" s="20"/>
      <c r="D1198" s="95"/>
      <c r="E1198" s="138"/>
      <c r="F1198" s="138"/>
    </row>
    <row r="1199" spans="1:6" s="22" customFormat="1" ht="17.25">
      <c r="A1199" s="95"/>
      <c r="B1199" s="306"/>
      <c r="C1199" s="20"/>
      <c r="D1199" s="95"/>
      <c r="E1199" s="138"/>
      <c r="F1199" s="138"/>
    </row>
    <row r="1200" spans="1:6" s="22" customFormat="1" ht="17.25">
      <c r="A1200" s="95"/>
      <c r="B1200" s="306"/>
      <c r="C1200" s="20"/>
      <c r="D1200" s="95"/>
      <c r="E1200" s="138"/>
      <c r="F1200" s="138"/>
    </row>
    <row r="1201" spans="1:6" s="22" customFormat="1" ht="17.25">
      <c r="A1201" s="95"/>
      <c r="B1201" s="306"/>
      <c r="C1201" s="20"/>
      <c r="D1201" s="95"/>
      <c r="E1201" s="138"/>
      <c r="F1201" s="138"/>
    </row>
    <row r="1202" spans="1:6" s="22" customFormat="1" ht="17.25">
      <c r="A1202" s="95"/>
      <c r="B1202" s="306"/>
      <c r="C1202" s="20"/>
      <c r="D1202" s="95"/>
      <c r="E1202" s="138"/>
      <c r="F1202" s="138"/>
    </row>
    <row r="1203" spans="1:6" s="22" customFormat="1" ht="17.25">
      <c r="A1203" s="95"/>
      <c r="B1203" s="306"/>
      <c r="C1203" s="20"/>
      <c r="D1203" s="95"/>
      <c r="E1203" s="138"/>
      <c r="F1203" s="138"/>
    </row>
    <row r="1204" spans="1:6" s="22" customFormat="1" ht="17.25">
      <c r="A1204" s="95"/>
      <c r="B1204" s="306"/>
      <c r="C1204" s="20"/>
      <c r="D1204" s="95"/>
      <c r="E1204" s="138"/>
      <c r="F1204" s="138"/>
    </row>
    <row r="1205" spans="1:6" s="22" customFormat="1" ht="17.25">
      <c r="A1205" s="95"/>
      <c r="B1205" s="306"/>
      <c r="C1205" s="20"/>
      <c r="D1205" s="95"/>
      <c r="E1205" s="138"/>
      <c r="F1205" s="138"/>
    </row>
    <row r="1206" spans="1:6" s="22" customFormat="1" ht="17.25">
      <c r="A1206" s="95"/>
      <c r="B1206" s="306"/>
      <c r="C1206" s="20"/>
      <c r="D1206" s="95"/>
      <c r="E1206" s="138"/>
      <c r="F1206" s="138"/>
    </row>
    <row r="1207" spans="1:6" s="22" customFormat="1" ht="17.25">
      <c r="A1207" s="95"/>
      <c r="B1207" s="306"/>
      <c r="C1207" s="20"/>
      <c r="D1207" s="95"/>
      <c r="E1207" s="138"/>
      <c r="F1207" s="138"/>
    </row>
    <row r="1208" spans="1:8" s="22" customFormat="1" ht="17.25">
      <c r="A1208" s="95"/>
      <c r="B1208" s="306"/>
      <c r="C1208" s="20"/>
      <c r="D1208" s="95"/>
      <c r="E1208" s="138"/>
      <c r="F1208" s="138"/>
      <c r="G1208" s="12"/>
      <c r="H1208" s="12"/>
    </row>
    <row r="1209" spans="1:8" s="22" customFormat="1" ht="17.25">
      <c r="A1209" s="95"/>
      <c r="B1209" s="306"/>
      <c r="C1209" s="20"/>
      <c r="D1209" s="95"/>
      <c r="E1209" s="138"/>
      <c r="F1209" s="138"/>
      <c r="G1209" s="12"/>
      <c r="H1209" s="12"/>
    </row>
    <row r="1210" spans="1:8" s="22" customFormat="1" ht="17.25">
      <c r="A1210" s="95"/>
      <c r="B1210" s="306"/>
      <c r="C1210" s="20"/>
      <c r="D1210" s="95"/>
      <c r="E1210" s="138"/>
      <c r="F1210" s="138"/>
      <c r="G1210" s="12"/>
      <c r="H1210" s="12"/>
    </row>
    <row r="1211" spans="1:8" s="22" customFormat="1" ht="17.25">
      <c r="A1211" s="95"/>
      <c r="B1211" s="306"/>
      <c r="C1211" s="20"/>
      <c r="D1211" s="95"/>
      <c r="E1211" s="138"/>
      <c r="F1211" s="138"/>
      <c r="G1211" s="12"/>
      <c r="H1211" s="12"/>
    </row>
    <row r="1212" spans="1:8" s="22" customFormat="1" ht="17.25">
      <c r="A1212" s="95"/>
      <c r="B1212" s="306"/>
      <c r="C1212" s="20"/>
      <c r="D1212" s="95"/>
      <c r="E1212" s="138"/>
      <c r="F1212" s="138"/>
      <c r="G1212" s="12"/>
      <c r="H1212" s="12"/>
    </row>
    <row r="1213" spans="1:8" s="22" customFormat="1" ht="17.25">
      <c r="A1213" s="95"/>
      <c r="B1213" s="306"/>
      <c r="C1213" s="20"/>
      <c r="D1213" s="95"/>
      <c r="E1213" s="138"/>
      <c r="F1213" s="138"/>
      <c r="G1213" s="12"/>
      <c r="H1213" s="12"/>
    </row>
    <row r="1214" spans="1:8" s="22" customFormat="1" ht="17.25">
      <c r="A1214" s="95"/>
      <c r="B1214" s="306"/>
      <c r="C1214" s="20"/>
      <c r="D1214" s="95"/>
      <c r="E1214" s="138"/>
      <c r="F1214" s="138"/>
      <c r="G1214" s="12"/>
      <c r="H1214" s="12"/>
    </row>
    <row r="1215" spans="1:8" s="22" customFormat="1" ht="17.25">
      <c r="A1215" s="95"/>
      <c r="B1215" s="306"/>
      <c r="C1215" s="20"/>
      <c r="D1215" s="95"/>
      <c r="E1215" s="138"/>
      <c r="F1215" s="138"/>
      <c r="G1215" s="12"/>
      <c r="H1215" s="12"/>
    </row>
    <row r="1216" spans="1:8" s="22" customFormat="1" ht="17.25">
      <c r="A1216" s="95"/>
      <c r="B1216" s="306"/>
      <c r="C1216" s="20"/>
      <c r="D1216" s="95"/>
      <c r="E1216" s="138"/>
      <c r="F1216" s="138"/>
      <c r="G1216" s="12"/>
      <c r="H1216" s="12"/>
    </row>
    <row r="1217" spans="1:12" s="22" customFormat="1" ht="17.25">
      <c r="A1217" s="95"/>
      <c r="B1217" s="306"/>
      <c r="C1217" s="20"/>
      <c r="D1217" s="95"/>
      <c r="E1217" s="138" t="s">
        <v>263</v>
      </c>
      <c r="F1217" s="138"/>
      <c r="G1217" s="12"/>
      <c r="H1217" s="12"/>
      <c r="I1217" s="12"/>
      <c r="J1217" s="12"/>
      <c r="K1217" s="12"/>
      <c r="L1217" s="12"/>
    </row>
    <row r="1218" spans="1:6" s="12" customFormat="1" ht="17.25">
      <c r="A1218" s="95"/>
      <c r="B1218" s="306"/>
      <c r="C1218" s="20"/>
      <c r="D1218" s="95"/>
      <c r="E1218" s="138" t="s">
        <v>264</v>
      </c>
      <c r="F1218" s="138"/>
    </row>
    <row r="1219" spans="1:6" s="12" customFormat="1" ht="17.25">
      <c r="A1219" s="95"/>
      <c r="B1219" s="306"/>
      <c r="C1219" s="20"/>
      <c r="D1219" s="95"/>
      <c r="E1219" s="138"/>
      <c r="F1219" s="138"/>
    </row>
    <row r="1220" spans="1:6" s="12" customFormat="1" ht="17.25">
      <c r="A1220" s="95"/>
      <c r="B1220" s="306"/>
      <c r="C1220" s="20"/>
      <c r="D1220" s="95"/>
      <c r="E1220" s="138"/>
      <c r="F1220" s="138"/>
    </row>
    <row r="1221" spans="1:6" s="12" customFormat="1" ht="17.25">
      <c r="A1221" s="95"/>
      <c r="B1221" s="306"/>
      <c r="C1221" s="20"/>
      <c r="D1221" s="95"/>
      <c r="E1221" s="138"/>
      <c r="F1221" s="138"/>
    </row>
    <row r="1222" spans="1:6" s="12" customFormat="1" ht="17.25">
      <c r="A1222" s="95"/>
      <c r="B1222" s="306"/>
      <c r="C1222" s="20"/>
      <c r="D1222" s="95"/>
      <c r="E1222" s="138"/>
      <c r="F1222" s="138"/>
    </row>
    <row r="1223" spans="1:6" s="12" customFormat="1" ht="17.25">
      <c r="A1223" s="95"/>
      <c r="B1223" s="306"/>
      <c r="C1223" s="20"/>
      <c r="D1223" s="95"/>
      <c r="E1223" s="138"/>
      <c r="F1223" s="138"/>
    </row>
    <row r="1224" spans="1:6" s="12" customFormat="1" ht="17.25">
      <c r="A1224" s="95"/>
      <c r="B1224" s="306"/>
      <c r="C1224" s="20"/>
      <c r="D1224" s="95"/>
      <c r="E1224" s="138"/>
      <c r="F1224" s="138"/>
    </row>
    <row r="1225" spans="1:6" s="12" customFormat="1" ht="17.25">
      <c r="A1225" s="95"/>
      <c r="B1225" s="306"/>
      <c r="C1225" s="20"/>
      <c r="D1225" s="95"/>
      <c r="E1225" s="138"/>
      <c r="F1225" s="138"/>
    </row>
    <row r="1226" spans="1:6" s="12" customFormat="1" ht="17.25">
      <c r="A1226" s="95"/>
      <c r="B1226" s="306"/>
      <c r="C1226" s="20"/>
      <c r="D1226" s="95"/>
      <c r="E1226" s="138"/>
      <c r="F1226" s="138"/>
    </row>
    <row r="1227" spans="1:6" s="12" customFormat="1" ht="17.25">
      <c r="A1227" s="95"/>
      <c r="B1227" s="306"/>
      <c r="C1227" s="20"/>
      <c r="D1227" s="95"/>
      <c r="E1227" s="138"/>
      <c r="F1227" s="138"/>
    </row>
    <row r="1228" spans="1:6" s="12" customFormat="1" ht="17.25">
      <c r="A1228" s="95"/>
      <c r="B1228" s="306"/>
      <c r="C1228" s="20"/>
      <c r="D1228" s="95"/>
      <c r="E1228" s="138"/>
      <c r="F1228" s="138"/>
    </row>
    <row r="1229" spans="1:6" s="12" customFormat="1" ht="17.25">
      <c r="A1229" s="95"/>
      <c r="B1229" s="306"/>
      <c r="C1229" s="20"/>
      <c r="D1229" s="95"/>
      <c r="E1229" s="138"/>
      <c r="F1229" s="138"/>
    </row>
    <row r="1230" spans="1:6" s="12" customFormat="1" ht="17.25">
      <c r="A1230" s="95"/>
      <c r="B1230" s="306"/>
      <c r="C1230" s="20"/>
      <c r="D1230" s="95"/>
      <c r="E1230" s="138"/>
      <c r="F1230" s="138"/>
    </row>
    <row r="1231" spans="1:6" s="12" customFormat="1" ht="17.25">
      <c r="A1231" s="95"/>
      <c r="B1231" s="306"/>
      <c r="C1231" s="20"/>
      <c r="D1231" s="95"/>
      <c r="E1231" s="138"/>
      <c r="F1231" s="138"/>
    </row>
    <row r="1232" spans="1:8" s="12" customFormat="1" ht="17.25">
      <c r="A1232" s="95"/>
      <c r="B1232" s="306"/>
      <c r="C1232" s="20"/>
      <c r="D1232" s="95"/>
      <c r="E1232" s="138"/>
      <c r="F1232" s="138"/>
      <c r="G1232" s="32"/>
      <c r="H1232" s="32"/>
    </row>
    <row r="1233" spans="1:6" s="12" customFormat="1" ht="17.25">
      <c r="A1233" s="95"/>
      <c r="B1233" s="306"/>
      <c r="C1233" s="20"/>
      <c r="D1233" s="95"/>
      <c r="E1233" s="138"/>
      <c r="F1233" s="138"/>
    </row>
    <row r="1234" spans="1:6" s="12" customFormat="1" ht="17.25">
      <c r="A1234" s="95"/>
      <c r="B1234" s="306"/>
      <c r="C1234" s="20"/>
      <c r="D1234" s="95"/>
      <c r="E1234" s="138"/>
      <c r="F1234" s="138"/>
    </row>
    <row r="1235" spans="1:6" s="12" customFormat="1" ht="17.25">
      <c r="A1235" s="95"/>
      <c r="B1235" s="306"/>
      <c r="C1235" s="20"/>
      <c r="D1235" s="95"/>
      <c r="E1235" s="138"/>
      <c r="F1235" s="138"/>
    </row>
    <row r="1236" spans="1:6" s="12" customFormat="1" ht="17.25">
      <c r="A1236" s="95"/>
      <c r="B1236" s="306"/>
      <c r="C1236" s="20"/>
      <c r="D1236" s="95"/>
      <c r="E1236" s="138"/>
      <c r="F1236" s="138"/>
    </row>
    <row r="1237" spans="1:6" s="12" customFormat="1" ht="17.25">
      <c r="A1237" s="95"/>
      <c r="B1237" s="306"/>
      <c r="C1237" s="20"/>
      <c r="D1237" s="95"/>
      <c r="E1237" s="138"/>
      <c r="F1237" s="138"/>
    </row>
    <row r="1238" spans="1:6" s="12" customFormat="1" ht="17.25">
      <c r="A1238" s="95"/>
      <c r="B1238" s="306"/>
      <c r="C1238" s="20"/>
      <c r="D1238" s="95"/>
      <c r="E1238" s="138"/>
      <c r="F1238" s="138"/>
    </row>
    <row r="1239" spans="1:6" s="12" customFormat="1" ht="17.25">
      <c r="A1239" s="95"/>
      <c r="B1239" s="306"/>
      <c r="C1239" s="20"/>
      <c r="D1239" s="95"/>
      <c r="E1239" s="138"/>
      <c r="F1239" s="138"/>
    </row>
    <row r="1240" spans="1:6" s="12" customFormat="1" ht="17.25">
      <c r="A1240" s="95"/>
      <c r="B1240" s="306"/>
      <c r="C1240" s="20"/>
      <c r="D1240" s="95"/>
      <c r="E1240" s="138"/>
      <c r="F1240" s="138"/>
    </row>
    <row r="1241" spans="1:6" s="12" customFormat="1" ht="17.25">
      <c r="A1241" s="95"/>
      <c r="B1241" s="306"/>
      <c r="C1241" s="20"/>
      <c r="D1241" s="95"/>
      <c r="E1241" s="138"/>
      <c r="F1241" s="138"/>
    </row>
    <row r="1242" spans="1:6" s="12" customFormat="1" ht="17.25">
      <c r="A1242" s="95"/>
      <c r="B1242" s="306"/>
      <c r="C1242" s="20"/>
      <c r="D1242" s="95"/>
      <c r="E1242" s="138"/>
      <c r="F1242" s="138"/>
    </row>
    <row r="1243" spans="1:6" s="12" customFormat="1" ht="17.25">
      <c r="A1243" s="95"/>
      <c r="B1243" s="306"/>
      <c r="C1243" s="20"/>
      <c r="D1243" s="95"/>
      <c r="E1243" s="138"/>
      <c r="F1243" s="138"/>
    </row>
    <row r="1244" spans="1:6" s="12" customFormat="1" ht="17.25">
      <c r="A1244" s="95"/>
      <c r="B1244" s="306"/>
      <c r="C1244" s="20"/>
      <c r="D1244" s="95"/>
      <c r="E1244" s="138"/>
      <c r="F1244" s="138"/>
    </row>
    <row r="1245" spans="1:6" s="12" customFormat="1" ht="17.25">
      <c r="A1245" s="95"/>
      <c r="B1245" s="306"/>
      <c r="C1245" s="20"/>
      <c r="D1245" s="95"/>
      <c r="E1245" s="138"/>
      <c r="F1245" s="138"/>
    </row>
    <row r="1246" spans="1:6" s="12" customFormat="1" ht="17.25">
      <c r="A1246" s="95"/>
      <c r="B1246" s="306"/>
      <c r="C1246" s="20"/>
      <c r="D1246" s="95"/>
      <c r="E1246" s="138"/>
      <c r="F1246" s="138"/>
    </row>
    <row r="1247" spans="1:6" s="12" customFormat="1" ht="17.25">
      <c r="A1247" s="95"/>
      <c r="B1247" s="306"/>
      <c r="C1247" s="20"/>
      <c r="D1247" s="95"/>
      <c r="E1247" s="138"/>
      <c r="F1247" s="138"/>
    </row>
    <row r="1248" spans="1:6" s="12" customFormat="1" ht="17.25">
      <c r="A1248" s="95"/>
      <c r="B1248" s="306"/>
      <c r="C1248" s="20"/>
      <c r="D1248" s="95"/>
      <c r="E1248" s="138"/>
      <c r="F1248" s="138"/>
    </row>
    <row r="1249" spans="1:6" s="12" customFormat="1" ht="17.25">
      <c r="A1249" s="95"/>
      <c r="B1249" s="306"/>
      <c r="C1249" s="20"/>
      <c r="D1249" s="95"/>
      <c r="E1249" s="138"/>
      <c r="F1249" s="138"/>
    </row>
    <row r="1250" spans="1:6" s="12" customFormat="1" ht="17.25">
      <c r="A1250" s="95"/>
      <c r="B1250" s="306"/>
      <c r="C1250" s="20"/>
      <c r="D1250" s="95"/>
      <c r="E1250" s="138"/>
      <c r="F1250" s="138"/>
    </row>
    <row r="1251" spans="1:6" s="12" customFormat="1" ht="17.25">
      <c r="A1251" s="95"/>
      <c r="B1251" s="306"/>
      <c r="C1251" s="20"/>
      <c r="D1251" s="95"/>
      <c r="E1251" s="138"/>
      <c r="F1251" s="138"/>
    </row>
    <row r="1252" spans="1:6" s="12" customFormat="1" ht="17.25">
      <c r="A1252" s="95"/>
      <c r="B1252" s="306"/>
      <c r="C1252" s="20"/>
      <c r="D1252" s="95"/>
      <c r="E1252" s="138"/>
      <c r="F1252" s="138"/>
    </row>
    <row r="1253" spans="1:6" s="12" customFormat="1" ht="17.25">
      <c r="A1253" s="95"/>
      <c r="B1253" s="306"/>
      <c r="C1253" s="20"/>
      <c r="D1253" s="95"/>
      <c r="E1253" s="138"/>
      <c r="F1253" s="138"/>
    </row>
    <row r="1254" spans="1:6" s="12" customFormat="1" ht="17.25">
      <c r="A1254" s="95"/>
      <c r="B1254" s="306"/>
      <c r="C1254" s="20"/>
      <c r="D1254" s="95"/>
      <c r="E1254" s="138"/>
      <c r="F1254" s="138"/>
    </row>
    <row r="1255" spans="1:6" s="12" customFormat="1" ht="17.25">
      <c r="A1255" s="95"/>
      <c r="B1255" s="306"/>
      <c r="C1255" s="20"/>
      <c r="D1255" s="95"/>
      <c r="E1255" s="138"/>
      <c r="F1255" s="138"/>
    </row>
    <row r="1256" spans="1:8" s="12" customFormat="1" ht="17.25">
      <c r="A1256" s="95"/>
      <c r="B1256" s="306"/>
      <c r="C1256" s="20"/>
      <c r="D1256" s="95"/>
      <c r="E1256" s="138"/>
      <c r="F1256" s="138"/>
      <c r="G1256" s="32"/>
      <c r="H1256" s="32"/>
    </row>
    <row r="1257" spans="1:6" s="12" customFormat="1" ht="17.25">
      <c r="A1257" s="95"/>
      <c r="B1257" s="306"/>
      <c r="C1257" s="20"/>
      <c r="D1257" s="95"/>
      <c r="E1257" s="138"/>
      <c r="F1257" s="138"/>
    </row>
    <row r="1258" spans="1:6" s="12" customFormat="1" ht="17.25">
      <c r="A1258" s="95"/>
      <c r="B1258" s="306"/>
      <c r="C1258" s="20"/>
      <c r="D1258" s="95"/>
      <c r="E1258" s="138"/>
      <c r="F1258" s="138"/>
    </row>
    <row r="1259" spans="1:10" s="12" customFormat="1" ht="17.25">
      <c r="A1259" s="95"/>
      <c r="B1259" s="306"/>
      <c r="C1259" s="20"/>
      <c r="D1259" s="95"/>
      <c r="E1259" s="138"/>
      <c r="F1259" s="138"/>
      <c r="G1259" s="32"/>
      <c r="H1259" s="32"/>
      <c r="I1259" s="32"/>
      <c r="J1259" s="32"/>
    </row>
    <row r="1260" spans="1:6" s="12" customFormat="1" ht="17.25">
      <c r="A1260" s="95"/>
      <c r="B1260" s="306"/>
      <c r="C1260" s="20"/>
      <c r="D1260" s="95"/>
      <c r="E1260" s="138"/>
      <c r="F1260" s="138"/>
    </row>
    <row r="1261" spans="1:6" s="12" customFormat="1" ht="17.25">
      <c r="A1261" s="95"/>
      <c r="B1261" s="306"/>
      <c r="C1261" s="20"/>
      <c r="D1261" s="95"/>
      <c r="E1261" s="138"/>
      <c r="F1261" s="138"/>
    </row>
    <row r="1262" spans="1:6" s="12" customFormat="1" ht="17.25">
      <c r="A1262" s="95"/>
      <c r="B1262" s="306"/>
      <c r="C1262" s="20"/>
      <c r="D1262" s="95"/>
      <c r="E1262" s="138"/>
      <c r="F1262" s="138"/>
    </row>
    <row r="1263" spans="1:6" s="12" customFormat="1" ht="17.25">
      <c r="A1263" s="95"/>
      <c r="B1263" s="306"/>
      <c r="C1263" s="20"/>
      <c r="D1263" s="95"/>
      <c r="E1263" s="138"/>
      <c r="F1263" s="138"/>
    </row>
    <row r="1264" spans="1:6" s="12" customFormat="1" ht="17.25">
      <c r="A1264" s="95"/>
      <c r="B1264" s="306"/>
      <c r="C1264" s="20"/>
      <c r="D1264" s="95"/>
      <c r="E1264" s="138"/>
      <c r="F1264" s="138"/>
    </row>
    <row r="1265" spans="1:6" s="12" customFormat="1" ht="17.25">
      <c r="A1265" s="95"/>
      <c r="B1265" s="306"/>
      <c r="C1265" s="20"/>
      <c r="D1265" s="95"/>
      <c r="E1265" s="138"/>
      <c r="F1265" s="138"/>
    </row>
    <row r="1266" spans="1:6" s="12" customFormat="1" ht="17.25">
      <c r="A1266" s="95"/>
      <c r="B1266" s="306"/>
      <c r="C1266" s="20"/>
      <c r="D1266" s="95"/>
      <c r="E1266" s="138"/>
      <c r="F1266" s="138"/>
    </row>
    <row r="1267" spans="1:6" s="12" customFormat="1" ht="17.25">
      <c r="A1267" s="95"/>
      <c r="B1267" s="306"/>
      <c r="C1267" s="20"/>
      <c r="D1267" s="95"/>
      <c r="E1267" s="138"/>
      <c r="F1267" s="138"/>
    </row>
    <row r="1268" spans="1:6" s="12" customFormat="1" ht="17.25">
      <c r="A1268" s="95"/>
      <c r="B1268" s="306"/>
      <c r="C1268" s="20"/>
      <c r="D1268" s="95"/>
      <c r="E1268" s="138"/>
      <c r="F1268" s="138"/>
    </row>
    <row r="1269" spans="1:12" s="12" customFormat="1" ht="17.25">
      <c r="A1269" s="95"/>
      <c r="B1269" s="306"/>
      <c r="C1269" s="20"/>
      <c r="D1269" s="95"/>
      <c r="E1269" s="138"/>
      <c r="F1269" s="138"/>
      <c r="K1269" s="32"/>
      <c r="L1269" s="32"/>
    </row>
    <row r="1270" spans="1:12" s="32" customFormat="1" ht="17.25">
      <c r="A1270" s="95"/>
      <c r="B1270" s="306"/>
      <c r="C1270" s="20"/>
      <c r="D1270" s="95"/>
      <c r="E1270" s="138"/>
      <c r="F1270" s="138"/>
      <c r="G1270" s="12"/>
      <c r="H1270" s="12"/>
      <c r="I1270" s="12"/>
      <c r="J1270" s="12"/>
      <c r="K1270" s="12"/>
      <c r="L1270" s="12"/>
    </row>
    <row r="1271" spans="1:6" s="12" customFormat="1" ht="17.25">
      <c r="A1271" s="95"/>
      <c r="B1271" s="306"/>
      <c r="C1271" s="20"/>
      <c r="D1271" s="95"/>
      <c r="E1271" s="138"/>
      <c r="F1271" s="138"/>
    </row>
    <row r="1272" spans="1:6" s="12" customFormat="1" ht="17.25">
      <c r="A1272" s="95"/>
      <c r="B1272" s="306"/>
      <c r="C1272" s="20"/>
      <c r="D1272" s="95"/>
      <c r="E1272" s="138"/>
      <c r="F1272" s="138"/>
    </row>
    <row r="1273" spans="1:6" s="12" customFormat="1" ht="17.25">
      <c r="A1273" s="95"/>
      <c r="B1273" s="306"/>
      <c r="C1273" s="20"/>
      <c r="D1273" s="95"/>
      <c r="E1273" s="138"/>
      <c r="F1273" s="138"/>
    </row>
    <row r="1274" spans="1:6" s="12" customFormat="1" ht="17.25">
      <c r="A1274" s="95"/>
      <c r="B1274" s="306"/>
      <c r="C1274" s="20"/>
      <c r="D1274" s="95"/>
      <c r="E1274" s="138"/>
      <c r="F1274" s="138"/>
    </row>
    <row r="1275" spans="1:6" s="12" customFormat="1" ht="17.25">
      <c r="A1275" s="95"/>
      <c r="B1275" s="306"/>
      <c r="C1275" s="20"/>
      <c r="D1275" s="95"/>
      <c r="E1275" s="138"/>
      <c r="F1275" s="138"/>
    </row>
    <row r="1276" spans="1:6" s="12" customFormat="1" ht="17.25">
      <c r="A1276" s="95"/>
      <c r="B1276" s="306"/>
      <c r="C1276" s="20"/>
      <c r="D1276" s="95"/>
      <c r="E1276" s="138"/>
      <c r="F1276" s="138"/>
    </row>
    <row r="1277" spans="1:8" s="12" customFormat="1" ht="17.25">
      <c r="A1277" s="95"/>
      <c r="B1277" s="306"/>
      <c r="C1277" s="20"/>
      <c r="D1277" s="95"/>
      <c r="E1277" s="138"/>
      <c r="F1277" s="138"/>
      <c r="G1277" s="32"/>
      <c r="H1277" s="32"/>
    </row>
    <row r="1278" spans="1:6" s="12" customFormat="1" ht="17.25">
      <c r="A1278" s="95"/>
      <c r="B1278" s="306"/>
      <c r="C1278" s="20"/>
      <c r="D1278" s="95"/>
      <c r="E1278" s="138"/>
      <c r="F1278" s="138"/>
    </row>
    <row r="1279" spans="1:6" s="12" customFormat="1" ht="17.25">
      <c r="A1279" s="95"/>
      <c r="B1279" s="306"/>
      <c r="C1279" s="20"/>
      <c r="D1279" s="95"/>
      <c r="E1279" s="138"/>
      <c r="F1279" s="138"/>
    </row>
    <row r="1280" spans="1:6" s="12" customFormat="1" ht="17.25">
      <c r="A1280" s="95"/>
      <c r="B1280" s="306"/>
      <c r="C1280" s="20"/>
      <c r="D1280" s="95"/>
      <c r="E1280" s="138"/>
      <c r="F1280" s="138"/>
    </row>
    <row r="1281" spans="1:6" s="12" customFormat="1" ht="17.25">
      <c r="A1281" s="95"/>
      <c r="B1281" s="306"/>
      <c r="C1281" s="20"/>
      <c r="D1281" s="95"/>
      <c r="E1281" s="138"/>
      <c r="F1281" s="138"/>
    </row>
    <row r="1282" spans="1:6" s="12" customFormat="1" ht="17.25">
      <c r="A1282" s="95"/>
      <c r="B1282" s="306"/>
      <c r="C1282" s="20"/>
      <c r="D1282" s="95"/>
      <c r="E1282" s="138"/>
      <c r="F1282" s="138"/>
    </row>
    <row r="1283" spans="1:10" s="12" customFormat="1" ht="18">
      <c r="A1283" s="95"/>
      <c r="B1283" s="306"/>
      <c r="C1283" s="20"/>
      <c r="D1283" s="95"/>
      <c r="E1283" s="138"/>
      <c r="F1283" s="138"/>
      <c r="G1283" s="19"/>
      <c r="H1283" s="19"/>
      <c r="I1283" s="32"/>
      <c r="J1283" s="32"/>
    </row>
    <row r="1284" spans="1:8" s="12" customFormat="1" ht="18">
      <c r="A1284" s="95"/>
      <c r="B1284" s="306"/>
      <c r="C1284" s="20"/>
      <c r="D1284" s="95"/>
      <c r="E1284" s="138"/>
      <c r="F1284" s="138"/>
      <c r="G1284" s="18"/>
      <c r="H1284" s="18"/>
    </row>
    <row r="1285" spans="1:8" s="12" customFormat="1" ht="18">
      <c r="A1285" s="95"/>
      <c r="B1285" s="306"/>
      <c r="C1285" s="20"/>
      <c r="D1285" s="95"/>
      <c r="E1285" s="138"/>
      <c r="F1285" s="138"/>
      <c r="G1285" s="18"/>
      <c r="H1285" s="18"/>
    </row>
    <row r="1286" spans="1:10" s="12" customFormat="1" ht="18">
      <c r="A1286" s="95"/>
      <c r="B1286" s="306"/>
      <c r="C1286" s="20"/>
      <c r="D1286" s="95"/>
      <c r="E1286" s="138"/>
      <c r="F1286" s="138"/>
      <c r="G1286" s="18"/>
      <c r="H1286" s="18"/>
      <c r="I1286" s="32"/>
      <c r="J1286" s="32"/>
    </row>
    <row r="1287" spans="1:8" s="12" customFormat="1" ht="18">
      <c r="A1287" s="95"/>
      <c r="B1287" s="306"/>
      <c r="C1287" s="20"/>
      <c r="D1287" s="95"/>
      <c r="E1287" s="138"/>
      <c r="F1287" s="138"/>
      <c r="G1287" s="18"/>
      <c r="H1287" s="18"/>
    </row>
    <row r="1288" spans="1:8" s="12" customFormat="1" ht="19.5">
      <c r="A1288" s="95"/>
      <c r="B1288" s="306"/>
      <c r="C1288" s="20"/>
      <c r="D1288" s="95"/>
      <c r="E1288" s="138"/>
      <c r="F1288" s="138"/>
      <c r="G1288" s="17"/>
      <c r="H1288" s="17"/>
    </row>
    <row r="1289" spans="1:8" s="12" customFormat="1" ht="19.5">
      <c r="A1289" s="95"/>
      <c r="B1289" s="306"/>
      <c r="C1289" s="20"/>
      <c r="D1289" s="95"/>
      <c r="E1289" s="138"/>
      <c r="F1289" s="138"/>
      <c r="G1289" s="17"/>
      <c r="H1289" s="17"/>
    </row>
    <row r="1290" spans="1:8" s="12" customFormat="1" ht="19.5">
      <c r="A1290" s="95"/>
      <c r="B1290" s="306"/>
      <c r="C1290" s="20"/>
      <c r="D1290" s="95"/>
      <c r="E1290" s="138"/>
      <c r="F1290" s="138"/>
      <c r="G1290" s="17"/>
      <c r="H1290" s="17"/>
    </row>
    <row r="1291" spans="1:8" s="12" customFormat="1" ht="19.5">
      <c r="A1291" s="95"/>
      <c r="B1291" s="306"/>
      <c r="C1291" s="20"/>
      <c r="D1291" s="95"/>
      <c r="E1291" s="138"/>
      <c r="F1291" s="138"/>
      <c r="G1291" s="17"/>
      <c r="H1291" s="17"/>
    </row>
    <row r="1292" spans="1:8" s="12" customFormat="1" ht="19.5">
      <c r="A1292" s="95"/>
      <c r="B1292" s="306"/>
      <c r="C1292" s="20"/>
      <c r="D1292" s="95"/>
      <c r="E1292" s="138"/>
      <c r="F1292" s="138"/>
      <c r="G1292" s="17"/>
      <c r="H1292" s="17"/>
    </row>
    <row r="1293" spans="1:12" s="12" customFormat="1" ht="19.5">
      <c r="A1293" s="95"/>
      <c r="B1293" s="306"/>
      <c r="C1293" s="20"/>
      <c r="D1293" s="95"/>
      <c r="E1293" s="138"/>
      <c r="F1293" s="138"/>
      <c r="G1293" s="17"/>
      <c r="H1293" s="17"/>
      <c r="K1293" s="32"/>
      <c r="L1293" s="32"/>
    </row>
    <row r="1294" spans="1:12" s="32" customFormat="1" ht="19.5">
      <c r="A1294" s="95"/>
      <c r="B1294" s="306"/>
      <c r="C1294" s="20"/>
      <c r="D1294" s="95"/>
      <c r="E1294" s="138"/>
      <c r="F1294" s="138"/>
      <c r="G1294" s="17"/>
      <c r="H1294" s="17"/>
      <c r="I1294" s="12"/>
      <c r="J1294" s="12"/>
      <c r="K1294" s="12"/>
      <c r="L1294" s="12"/>
    </row>
    <row r="1295" spans="1:8" s="12" customFormat="1" ht="19.5">
      <c r="A1295" s="95"/>
      <c r="B1295" s="306"/>
      <c r="C1295" s="20"/>
      <c r="D1295" s="95"/>
      <c r="E1295" s="138"/>
      <c r="F1295" s="138"/>
      <c r="G1295" s="17"/>
      <c r="H1295" s="17"/>
    </row>
    <row r="1296" spans="1:12" s="12" customFormat="1" ht="19.5">
      <c r="A1296" s="95"/>
      <c r="B1296" s="306"/>
      <c r="C1296" s="20"/>
      <c r="D1296" s="95"/>
      <c r="E1296" s="138"/>
      <c r="F1296" s="138"/>
      <c r="G1296" s="17"/>
      <c r="H1296" s="17"/>
      <c r="K1296" s="32"/>
      <c r="L1296" s="32"/>
    </row>
    <row r="1297" spans="1:12" s="32" customFormat="1" ht="19.5">
      <c r="A1297" s="95"/>
      <c r="B1297" s="306"/>
      <c r="C1297" s="20"/>
      <c r="D1297" s="95"/>
      <c r="E1297" s="138"/>
      <c r="F1297" s="138"/>
      <c r="G1297" s="17"/>
      <c r="H1297" s="17"/>
      <c r="I1297" s="12"/>
      <c r="J1297" s="12"/>
      <c r="K1297" s="12"/>
      <c r="L1297" s="12"/>
    </row>
    <row r="1298" spans="1:8" s="12" customFormat="1" ht="17.25">
      <c r="A1298" s="95"/>
      <c r="B1298" s="306"/>
      <c r="C1298" s="20"/>
      <c r="D1298" s="95"/>
      <c r="E1298" s="138"/>
      <c r="F1298" s="138"/>
      <c r="G1298" s="21"/>
      <c r="H1298" s="21"/>
    </row>
    <row r="1299" spans="1:8" s="12" customFormat="1" ht="17.25">
      <c r="A1299" s="95"/>
      <c r="B1299" s="306"/>
      <c r="C1299" s="20"/>
      <c r="D1299" s="95"/>
      <c r="E1299" s="138"/>
      <c r="F1299" s="138"/>
      <c r="G1299" s="21"/>
      <c r="H1299" s="21"/>
    </row>
    <row r="1300" spans="1:8" s="12" customFormat="1" ht="17.25">
      <c r="A1300" s="95"/>
      <c r="B1300" s="306"/>
      <c r="C1300" s="20"/>
      <c r="D1300" s="95"/>
      <c r="E1300" s="138"/>
      <c r="F1300" s="138"/>
      <c r="G1300" s="21"/>
      <c r="H1300" s="21"/>
    </row>
    <row r="1301" spans="1:8" s="12" customFormat="1" ht="17.25">
      <c r="A1301" s="95"/>
      <c r="B1301" s="306"/>
      <c r="C1301" s="20"/>
      <c r="D1301" s="95"/>
      <c r="E1301" s="138"/>
      <c r="F1301" s="138"/>
      <c r="G1301" s="21"/>
      <c r="H1301" s="21"/>
    </row>
    <row r="1302" spans="1:8" s="12" customFormat="1" ht="17.25">
      <c r="A1302" s="95"/>
      <c r="B1302" s="306"/>
      <c r="C1302" s="20"/>
      <c r="D1302" s="95"/>
      <c r="E1302" s="138"/>
      <c r="F1302" s="138"/>
      <c r="G1302" s="21"/>
      <c r="H1302" s="21"/>
    </row>
    <row r="1303" spans="1:8" s="12" customFormat="1" ht="17.25">
      <c r="A1303" s="95"/>
      <c r="B1303" s="306"/>
      <c r="C1303" s="20"/>
      <c r="D1303" s="95"/>
      <c r="E1303" s="138"/>
      <c r="F1303" s="138"/>
      <c r="G1303" s="21"/>
      <c r="H1303" s="21"/>
    </row>
    <row r="1304" spans="1:10" s="12" customFormat="1" ht="17.25">
      <c r="A1304" s="95"/>
      <c r="B1304" s="306"/>
      <c r="C1304" s="20"/>
      <c r="D1304" s="95"/>
      <c r="E1304" s="138"/>
      <c r="F1304" s="138"/>
      <c r="G1304" s="21"/>
      <c r="H1304" s="21"/>
      <c r="I1304" s="32"/>
      <c r="J1304" s="32"/>
    </row>
    <row r="1305" spans="1:8" s="12" customFormat="1" ht="17.25">
      <c r="A1305" s="95"/>
      <c r="B1305" s="306"/>
      <c r="C1305" s="20"/>
      <c r="D1305" s="95"/>
      <c r="E1305" s="138"/>
      <c r="F1305" s="138"/>
      <c r="G1305" s="21"/>
      <c r="H1305" s="21"/>
    </row>
    <row r="1306" spans="1:8" s="12" customFormat="1" ht="17.25">
      <c r="A1306" s="95"/>
      <c r="B1306" s="306"/>
      <c r="C1306" s="20"/>
      <c r="D1306" s="95"/>
      <c r="E1306" s="138"/>
      <c r="F1306" s="138"/>
      <c r="G1306" s="21"/>
      <c r="H1306" s="21"/>
    </row>
    <row r="1307" spans="1:8" s="12" customFormat="1" ht="17.25">
      <c r="A1307" s="95"/>
      <c r="B1307" s="306"/>
      <c r="C1307" s="20"/>
      <c r="D1307" s="95"/>
      <c r="E1307" s="138"/>
      <c r="F1307" s="138"/>
      <c r="G1307" s="21"/>
      <c r="H1307" s="21"/>
    </row>
    <row r="1308" spans="1:8" s="12" customFormat="1" ht="17.25">
      <c r="A1308" s="95"/>
      <c r="B1308" s="306"/>
      <c r="C1308" s="20"/>
      <c r="D1308" s="95"/>
      <c r="E1308" s="138"/>
      <c r="F1308" s="138"/>
      <c r="G1308" s="21"/>
      <c r="H1308" s="21"/>
    </row>
    <row r="1309" spans="1:8" s="12" customFormat="1" ht="17.25">
      <c r="A1309" s="95"/>
      <c r="B1309" s="306"/>
      <c r="C1309" s="20"/>
      <c r="D1309" s="95"/>
      <c r="E1309" s="138"/>
      <c r="F1309" s="138"/>
      <c r="G1309" s="21"/>
      <c r="H1309" s="21"/>
    </row>
    <row r="1310" spans="1:10" s="12" customFormat="1" ht="18">
      <c r="A1310" s="95"/>
      <c r="B1310" s="306"/>
      <c r="C1310" s="20"/>
      <c r="D1310" s="95"/>
      <c r="E1310" s="138"/>
      <c r="F1310" s="138"/>
      <c r="G1310" s="21"/>
      <c r="H1310" s="21"/>
      <c r="I1310" s="19"/>
      <c r="J1310" s="19"/>
    </row>
    <row r="1311" spans="1:10" s="12" customFormat="1" ht="18">
      <c r="A1311" s="95"/>
      <c r="B1311" s="306"/>
      <c r="C1311" s="20"/>
      <c r="D1311" s="95"/>
      <c r="E1311" s="138"/>
      <c r="F1311" s="138"/>
      <c r="G1311" s="21"/>
      <c r="H1311" s="21"/>
      <c r="I1311" s="18"/>
      <c r="J1311" s="18"/>
    </row>
    <row r="1312" spans="1:10" s="12" customFormat="1" ht="18">
      <c r="A1312" s="95"/>
      <c r="B1312" s="306"/>
      <c r="C1312" s="20"/>
      <c r="D1312" s="95"/>
      <c r="E1312" s="138"/>
      <c r="F1312" s="138"/>
      <c r="G1312" s="21"/>
      <c r="H1312" s="21"/>
      <c r="I1312" s="18"/>
      <c r="J1312" s="18"/>
    </row>
    <row r="1313" spans="1:10" s="12" customFormat="1" ht="18">
      <c r="A1313" s="95"/>
      <c r="B1313" s="306"/>
      <c r="C1313" s="20"/>
      <c r="D1313" s="95"/>
      <c r="E1313" s="138"/>
      <c r="F1313" s="138"/>
      <c r="G1313" s="21"/>
      <c r="H1313" s="21"/>
      <c r="I1313" s="18"/>
      <c r="J1313" s="18"/>
    </row>
    <row r="1314" spans="1:12" s="12" customFormat="1" ht="18">
      <c r="A1314" s="95"/>
      <c r="B1314" s="306"/>
      <c r="C1314" s="20"/>
      <c r="D1314" s="95"/>
      <c r="E1314" s="138"/>
      <c r="F1314" s="138"/>
      <c r="G1314" s="21"/>
      <c r="H1314" s="21"/>
      <c r="I1314" s="18"/>
      <c r="J1314" s="18"/>
      <c r="K1314" s="32"/>
      <c r="L1314" s="32"/>
    </row>
    <row r="1315" spans="1:12" s="32" customFormat="1" ht="19.5">
      <c r="A1315" s="95"/>
      <c r="B1315" s="306"/>
      <c r="C1315" s="20"/>
      <c r="D1315" s="95"/>
      <c r="E1315" s="138"/>
      <c r="F1315" s="138"/>
      <c r="G1315" s="21"/>
      <c r="H1315" s="21"/>
      <c r="I1315" s="17"/>
      <c r="J1315" s="17"/>
      <c r="K1315" s="12"/>
      <c r="L1315" s="12"/>
    </row>
    <row r="1316" spans="1:10" s="12" customFormat="1" ht="19.5">
      <c r="A1316" s="95"/>
      <c r="B1316" s="306"/>
      <c r="C1316" s="20"/>
      <c r="D1316" s="95"/>
      <c r="E1316" s="138"/>
      <c r="F1316" s="138"/>
      <c r="G1316" s="21"/>
      <c r="H1316" s="21"/>
      <c r="I1316" s="17"/>
      <c r="J1316" s="17"/>
    </row>
    <row r="1317" spans="1:10" s="12" customFormat="1" ht="19.5">
      <c r="A1317" s="95"/>
      <c r="B1317" s="306"/>
      <c r="C1317" s="20"/>
      <c r="D1317" s="95"/>
      <c r="E1317" s="138"/>
      <c r="F1317" s="138"/>
      <c r="G1317" s="21"/>
      <c r="H1317" s="21"/>
      <c r="I1317" s="17"/>
      <c r="J1317" s="17"/>
    </row>
    <row r="1318" spans="1:10" s="12" customFormat="1" ht="19.5">
      <c r="A1318" s="95"/>
      <c r="B1318" s="306"/>
      <c r="C1318" s="20"/>
      <c r="D1318" s="95"/>
      <c r="E1318" s="138"/>
      <c r="F1318" s="138"/>
      <c r="G1318" s="21"/>
      <c r="H1318" s="21"/>
      <c r="I1318" s="17"/>
      <c r="J1318" s="17"/>
    </row>
    <row r="1319" spans="1:10" s="12" customFormat="1" ht="19.5">
      <c r="A1319" s="95"/>
      <c r="B1319" s="306"/>
      <c r="C1319" s="20"/>
      <c r="D1319" s="95"/>
      <c r="E1319" s="138"/>
      <c r="F1319" s="138"/>
      <c r="G1319" s="21"/>
      <c r="H1319" s="21"/>
      <c r="I1319" s="17"/>
      <c r="J1319" s="17"/>
    </row>
    <row r="1320" spans="1:12" s="12" customFormat="1" ht="19.5">
      <c r="A1320" s="95"/>
      <c r="B1320" s="306"/>
      <c r="C1320" s="20"/>
      <c r="D1320" s="95"/>
      <c r="E1320" s="138"/>
      <c r="F1320" s="138"/>
      <c r="G1320" s="21"/>
      <c r="H1320" s="21"/>
      <c r="I1320" s="17"/>
      <c r="J1320" s="17"/>
      <c r="K1320" s="19"/>
      <c r="L1320" s="19"/>
    </row>
    <row r="1321" spans="1:12" s="19" customFormat="1" ht="19.5">
      <c r="A1321" s="95"/>
      <c r="B1321" s="306"/>
      <c r="C1321" s="20"/>
      <c r="D1321" s="95"/>
      <c r="E1321" s="138"/>
      <c r="F1321" s="138"/>
      <c r="G1321" s="21"/>
      <c r="H1321" s="21"/>
      <c r="I1321" s="17"/>
      <c r="J1321" s="17"/>
      <c r="K1321" s="18"/>
      <c r="L1321" s="18"/>
    </row>
    <row r="1322" spans="1:10" s="18" customFormat="1" ht="19.5">
      <c r="A1322" s="95"/>
      <c r="B1322" s="306"/>
      <c r="C1322" s="20"/>
      <c r="D1322" s="95"/>
      <c r="E1322" s="138"/>
      <c r="F1322" s="138"/>
      <c r="G1322" s="21"/>
      <c r="H1322" s="21"/>
      <c r="I1322" s="17"/>
      <c r="J1322" s="17"/>
    </row>
    <row r="1323" spans="1:10" s="18" customFormat="1" ht="19.5">
      <c r="A1323" s="95"/>
      <c r="B1323" s="306"/>
      <c r="C1323" s="20"/>
      <c r="D1323" s="95"/>
      <c r="E1323" s="138"/>
      <c r="F1323" s="138"/>
      <c r="G1323" s="21"/>
      <c r="H1323" s="21"/>
      <c r="I1323" s="17"/>
      <c r="J1323" s="17"/>
    </row>
    <row r="1324" spans="1:10" s="18" customFormat="1" ht="19.5">
      <c r="A1324" s="95"/>
      <c r="B1324" s="306"/>
      <c r="C1324" s="20"/>
      <c r="D1324" s="95"/>
      <c r="E1324" s="138"/>
      <c r="F1324" s="138"/>
      <c r="G1324" s="21"/>
      <c r="H1324" s="21"/>
      <c r="I1324" s="17"/>
      <c r="J1324" s="17"/>
    </row>
    <row r="1325" spans="1:12" s="18" customFormat="1" ht="19.5">
      <c r="A1325" s="95"/>
      <c r="B1325" s="306"/>
      <c r="C1325" s="20"/>
      <c r="D1325" s="95"/>
      <c r="E1325" s="138"/>
      <c r="F1325" s="138"/>
      <c r="G1325" s="21"/>
      <c r="H1325" s="21"/>
      <c r="I1325" s="21"/>
      <c r="J1325" s="21"/>
      <c r="K1325" s="17"/>
      <c r="L1325" s="17"/>
    </row>
    <row r="1326" spans="1:10" s="17" customFormat="1" ht="19.5">
      <c r="A1326" s="95"/>
      <c r="B1326" s="306"/>
      <c r="C1326" s="20"/>
      <c r="D1326" s="95"/>
      <c r="E1326" s="138"/>
      <c r="F1326" s="138"/>
      <c r="G1326" s="21"/>
      <c r="H1326" s="21"/>
      <c r="I1326" s="21"/>
      <c r="J1326" s="21"/>
    </row>
    <row r="1327" spans="1:10" s="17" customFormat="1" ht="19.5">
      <c r="A1327" s="95"/>
      <c r="B1327" s="306"/>
      <c r="C1327" s="20"/>
      <c r="D1327" s="95"/>
      <c r="E1327" s="138"/>
      <c r="F1327" s="138"/>
      <c r="G1327" s="21"/>
      <c r="H1327" s="21"/>
      <c r="I1327" s="21"/>
      <c r="J1327" s="21"/>
    </row>
    <row r="1328" spans="1:10" s="17" customFormat="1" ht="19.5">
      <c r="A1328" s="95"/>
      <c r="B1328" s="306"/>
      <c r="C1328" s="20"/>
      <c r="D1328" s="95"/>
      <c r="E1328" s="138"/>
      <c r="F1328" s="138"/>
      <c r="G1328" s="21"/>
      <c r="H1328" s="21"/>
      <c r="I1328" s="21"/>
      <c r="J1328" s="21"/>
    </row>
    <row r="1329" spans="1:10" s="17" customFormat="1" ht="19.5">
      <c r="A1329" s="95"/>
      <c r="B1329" s="306"/>
      <c r="C1329" s="20"/>
      <c r="D1329" s="95"/>
      <c r="E1329" s="138"/>
      <c r="F1329" s="138"/>
      <c r="G1329" s="21"/>
      <c r="H1329" s="21"/>
      <c r="I1329" s="21"/>
      <c r="J1329" s="21"/>
    </row>
    <row r="1330" spans="1:10" s="17" customFormat="1" ht="19.5">
      <c r="A1330" s="95"/>
      <c r="B1330" s="306"/>
      <c r="C1330" s="20"/>
      <c r="D1330" s="95"/>
      <c r="E1330" s="138"/>
      <c r="F1330" s="138"/>
      <c r="G1330" s="21"/>
      <c r="H1330" s="21"/>
      <c r="I1330" s="21"/>
      <c r="J1330" s="21"/>
    </row>
    <row r="1331" spans="1:10" s="17" customFormat="1" ht="19.5">
      <c r="A1331" s="95"/>
      <c r="B1331" s="306"/>
      <c r="C1331" s="20"/>
      <c r="D1331" s="95"/>
      <c r="E1331" s="138"/>
      <c r="F1331" s="138"/>
      <c r="G1331" s="21"/>
      <c r="H1331" s="21"/>
      <c r="I1331" s="21"/>
      <c r="J1331" s="21"/>
    </row>
    <row r="1332" spans="1:10" s="17" customFormat="1" ht="19.5">
      <c r="A1332" s="95"/>
      <c r="B1332" s="306"/>
      <c r="C1332" s="20"/>
      <c r="D1332" s="95"/>
      <c r="E1332" s="138"/>
      <c r="F1332" s="138"/>
      <c r="G1332" s="21"/>
      <c r="H1332" s="21"/>
      <c r="I1332" s="21"/>
      <c r="J1332" s="21"/>
    </row>
    <row r="1333" spans="1:10" s="17" customFormat="1" ht="19.5">
      <c r="A1333" s="95"/>
      <c r="B1333" s="306"/>
      <c r="C1333" s="20"/>
      <c r="D1333" s="95"/>
      <c r="E1333" s="138"/>
      <c r="F1333" s="138"/>
      <c r="G1333" s="21"/>
      <c r="H1333" s="21"/>
      <c r="I1333" s="21"/>
      <c r="J1333" s="21"/>
    </row>
    <row r="1334" spans="1:10" s="17" customFormat="1" ht="19.5">
      <c r="A1334" s="95"/>
      <c r="B1334" s="306"/>
      <c r="C1334" s="20"/>
      <c r="D1334" s="95"/>
      <c r="E1334" s="138"/>
      <c r="F1334" s="138"/>
      <c r="G1334" s="21"/>
      <c r="H1334" s="21"/>
      <c r="I1334" s="21"/>
      <c r="J1334" s="21"/>
    </row>
    <row r="1335" spans="1:12" s="17" customFormat="1" ht="19.5">
      <c r="A1335" s="95"/>
      <c r="B1335" s="306"/>
      <c r="C1335" s="20"/>
      <c r="D1335" s="95"/>
      <c r="E1335" s="138"/>
      <c r="F1335" s="138"/>
      <c r="G1335" s="21"/>
      <c r="H1335" s="21"/>
      <c r="I1335" s="21"/>
      <c r="J1335" s="21"/>
      <c r="K1335" s="21"/>
      <c r="L1335" s="21"/>
    </row>
  </sheetData>
  <sheetProtection/>
  <mergeCells count="39">
    <mergeCell ref="B391:F391"/>
    <mergeCell ref="B538:F538"/>
    <mergeCell ref="C1013:C1016"/>
    <mergeCell ref="C1018:C1023"/>
    <mergeCell ref="C1025:C1034"/>
    <mergeCell ref="B965:F965"/>
    <mergeCell ref="B998:F998"/>
    <mergeCell ref="B1035:F1035"/>
    <mergeCell ref="B768:F768"/>
    <mergeCell ref="B897:F897"/>
    <mergeCell ref="B913:F913"/>
    <mergeCell ref="C1010:C1011"/>
    <mergeCell ref="B879:F879"/>
    <mergeCell ref="C276:C277"/>
    <mergeCell ref="C278:C285"/>
    <mergeCell ref="B174:F174"/>
    <mergeCell ref="B64:F64"/>
    <mergeCell ref="B69:F69"/>
    <mergeCell ref="B355:F355"/>
    <mergeCell ref="B167:F167"/>
    <mergeCell ref="B43:F43"/>
    <mergeCell ref="B53:F53"/>
    <mergeCell ref="A9:F9"/>
    <mergeCell ref="A10:F10"/>
    <mergeCell ref="B170:F170"/>
    <mergeCell ref="C14:C18"/>
    <mergeCell ref="B30:F30"/>
    <mergeCell ref="A12:F12"/>
    <mergeCell ref="A14:A18"/>
    <mergeCell ref="B39:F39"/>
    <mergeCell ref="B35:F35"/>
    <mergeCell ref="A1:F1"/>
    <mergeCell ref="A2:F2"/>
    <mergeCell ref="A4:F4"/>
    <mergeCell ref="B14:B18"/>
    <mergeCell ref="A8:F8"/>
    <mergeCell ref="A3:B3"/>
    <mergeCell ref="A6:F6"/>
    <mergeCell ref="A7:F7"/>
  </mergeCells>
  <printOptions/>
  <pageMargins left="0.4330708661417323" right="0.1968503937007874" top="0.57" bottom="0.7874015748031497" header="0.31496062992125984" footer="0.31496062992125984"/>
  <pageSetup firstPageNumber="1" useFirstPageNumber="1" horizontalDpi="600" verticalDpi="600" orientation="portrait" paperSize="9" scale="68" r:id="rId2"/>
  <headerFooter>
    <oddFooter>&amp;L&amp;"VNI-Times,Italic"CBLS TC-XD 05/2016 trang &amp;P</oddFooter>
  </headerFooter>
  <drawing r:id="rId1"/>
</worksheet>
</file>

<file path=xl/worksheets/sheet2.xml><?xml version="1.0" encoding="utf-8"?>
<worksheet xmlns="http://schemas.openxmlformats.org/spreadsheetml/2006/main" xmlns:r="http://schemas.openxmlformats.org/officeDocument/2006/relationships">
  <dimension ref="A1:O365"/>
  <sheetViews>
    <sheetView view="pageBreakPreview" zoomScale="85" zoomScaleNormal="80" zoomScaleSheetLayoutView="85" zoomScalePageLayoutView="75" workbookViewId="0" topLeftCell="B157">
      <selection activeCell="M161" sqref="M161"/>
    </sheetView>
  </sheetViews>
  <sheetFormatPr defaultColWidth="8.796875" defaultRowHeight="15"/>
  <cols>
    <col min="1" max="1" width="4.59765625" style="95" customWidth="1"/>
    <col min="2" max="2" width="26.3984375" style="21" customWidth="1"/>
    <col min="3" max="3" width="13.3984375" style="113" customWidth="1"/>
    <col min="4" max="4" width="6.5" style="20" customWidth="1"/>
    <col min="5" max="14" width="8.3984375" style="141" customWidth="1"/>
    <col min="15" max="15" width="8.3984375" style="142" customWidth="1"/>
    <col min="16" max="16384" width="9" style="21" customWidth="1"/>
  </cols>
  <sheetData>
    <row r="1" spans="1:15" s="17" customFormat="1" ht="38.25" customHeight="1">
      <c r="A1" s="587" t="s">
        <v>498</v>
      </c>
      <c r="B1" s="587"/>
      <c r="C1" s="587"/>
      <c r="D1" s="587"/>
      <c r="E1" s="587"/>
      <c r="F1" s="587"/>
      <c r="G1" s="587"/>
      <c r="H1" s="587"/>
      <c r="I1" s="587"/>
      <c r="J1" s="587"/>
      <c r="K1" s="587"/>
      <c r="L1" s="587"/>
      <c r="M1" s="587"/>
      <c r="N1" s="587"/>
      <c r="O1" s="587"/>
    </row>
    <row r="2" ht="16.5" customHeight="1">
      <c r="A2" s="130"/>
    </row>
    <row r="3" spans="1:15" s="47" customFormat="1" ht="21">
      <c r="A3" s="589" t="s">
        <v>759</v>
      </c>
      <c r="B3" s="589" t="s">
        <v>758</v>
      </c>
      <c r="C3" s="589" t="s">
        <v>757</v>
      </c>
      <c r="D3" s="455"/>
      <c r="E3" s="604" t="s">
        <v>432</v>
      </c>
      <c r="F3" s="605"/>
      <c r="G3" s="605"/>
      <c r="H3" s="605"/>
      <c r="I3" s="605"/>
      <c r="J3" s="605"/>
      <c r="K3" s="605"/>
      <c r="L3" s="605"/>
      <c r="M3" s="605"/>
      <c r="N3" s="605"/>
      <c r="O3" s="606"/>
    </row>
    <row r="4" spans="1:15" s="47" customFormat="1" ht="21">
      <c r="A4" s="590"/>
      <c r="B4" s="592"/>
      <c r="C4" s="592"/>
      <c r="D4" s="456" t="s">
        <v>754</v>
      </c>
      <c r="E4" s="601" t="s">
        <v>488</v>
      </c>
      <c r="F4" s="602"/>
      <c r="G4" s="602"/>
      <c r="H4" s="602"/>
      <c r="I4" s="602"/>
      <c r="J4" s="602"/>
      <c r="K4" s="602"/>
      <c r="L4" s="602"/>
      <c r="M4" s="602"/>
      <c r="N4" s="602"/>
      <c r="O4" s="603"/>
    </row>
    <row r="5" spans="1:15" s="352" customFormat="1" ht="18.75">
      <c r="A5" s="590"/>
      <c r="B5" s="592"/>
      <c r="C5" s="592"/>
      <c r="D5" s="457" t="s">
        <v>755</v>
      </c>
      <c r="E5" s="596" t="s">
        <v>1071</v>
      </c>
      <c r="F5" s="497" t="s">
        <v>690</v>
      </c>
      <c r="G5" s="497" t="s">
        <v>690</v>
      </c>
      <c r="H5" s="497" t="s">
        <v>690</v>
      </c>
      <c r="I5" s="596" t="s">
        <v>977</v>
      </c>
      <c r="J5" s="497" t="s">
        <v>690</v>
      </c>
      <c r="K5" s="497" t="s">
        <v>690</v>
      </c>
      <c r="L5" s="497" t="s">
        <v>690</v>
      </c>
      <c r="M5" s="497" t="s">
        <v>740</v>
      </c>
      <c r="N5" s="497" t="s">
        <v>736</v>
      </c>
      <c r="O5" s="497" t="s">
        <v>690</v>
      </c>
    </row>
    <row r="6" spans="1:15" s="352" customFormat="1" ht="21" customHeight="1">
      <c r="A6" s="590"/>
      <c r="B6" s="592"/>
      <c r="C6" s="592"/>
      <c r="D6" s="457" t="s">
        <v>756</v>
      </c>
      <c r="E6" s="597"/>
      <c r="F6" s="497" t="s">
        <v>752</v>
      </c>
      <c r="G6" s="497" t="s">
        <v>750</v>
      </c>
      <c r="H6" s="497" t="s">
        <v>748</v>
      </c>
      <c r="I6" s="597"/>
      <c r="J6" s="497" t="s">
        <v>746</v>
      </c>
      <c r="K6" s="497" t="s">
        <v>744</v>
      </c>
      <c r="L6" s="497" t="s">
        <v>743</v>
      </c>
      <c r="M6" s="497" t="s">
        <v>741</v>
      </c>
      <c r="N6" s="497" t="s">
        <v>737</v>
      </c>
      <c r="O6" s="499" t="s">
        <v>738</v>
      </c>
    </row>
    <row r="7" spans="1:15" s="352" customFormat="1" ht="18.75">
      <c r="A7" s="591"/>
      <c r="B7" s="593"/>
      <c r="C7" s="593"/>
      <c r="D7" s="458"/>
      <c r="E7" s="598"/>
      <c r="F7" s="498" t="s">
        <v>753</v>
      </c>
      <c r="G7" s="498" t="s">
        <v>751</v>
      </c>
      <c r="H7" s="498" t="s">
        <v>749</v>
      </c>
      <c r="I7" s="598"/>
      <c r="J7" s="498" t="s">
        <v>747</v>
      </c>
      <c r="K7" s="498" t="s">
        <v>745</v>
      </c>
      <c r="L7" s="498" t="s">
        <v>742</v>
      </c>
      <c r="M7" s="498" t="s">
        <v>739</v>
      </c>
      <c r="N7" s="497" t="s">
        <v>738</v>
      </c>
      <c r="O7" s="500" t="s">
        <v>739</v>
      </c>
    </row>
    <row r="8" spans="1:15" s="22" customFormat="1" ht="17.25">
      <c r="A8" s="96">
        <v>1</v>
      </c>
      <c r="B8" s="48">
        <v>2</v>
      </c>
      <c r="C8" s="114">
        <v>3</v>
      </c>
      <c r="D8" s="48">
        <v>4</v>
      </c>
      <c r="E8" s="472">
        <v>5</v>
      </c>
      <c r="F8" s="406">
        <v>6</v>
      </c>
      <c r="G8" s="472">
        <v>7</v>
      </c>
      <c r="H8" s="406">
        <v>8</v>
      </c>
      <c r="I8" s="472">
        <v>9</v>
      </c>
      <c r="J8" s="406">
        <v>10</v>
      </c>
      <c r="K8" s="472">
        <v>11</v>
      </c>
      <c r="L8" s="406">
        <v>12</v>
      </c>
      <c r="M8" s="472">
        <v>13</v>
      </c>
      <c r="N8" s="406">
        <v>14</v>
      </c>
      <c r="O8" s="472">
        <v>15</v>
      </c>
    </row>
    <row r="9" spans="1:15" s="51" customFormat="1" ht="17.25">
      <c r="A9" s="97" t="s">
        <v>629</v>
      </c>
      <c r="B9" s="44" t="s">
        <v>598</v>
      </c>
      <c r="C9" s="115"/>
      <c r="D9" s="50"/>
      <c r="E9" s="143"/>
      <c r="F9" s="143"/>
      <c r="G9" s="143"/>
      <c r="H9" s="143"/>
      <c r="I9" s="143"/>
      <c r="J9" s="143"/>
      <c r="K9" s="143"/>
      <c r="L9" s="143"/>
      <c r="M9" s="143"/>
      <c r="N9" s="143"/>
      <c r="O9" s="144"/>
    </row>
    <row r="10" spans="1:15" s="22" customFormat="1" ht="33">
      <c r="A10" s="52">
        <v>1</v>
      </c>
      <c r="B10" s="212" t="s">
        <v>1152</v>
      </c>
      <c r="C10" s="201" t="s">
        <v>12</v>
      </c>
      <c r="D10" s="90" t="s">
        <v>214</v>
      </c>
      <c r="E10" s="501"/>
      <c r="F10" s="501"/>
      <c r="G10" s="179">
        <f>87000/50</f>
        <v>1740</v>
      </c>
      <c r="H10" s="179">
        <f>87000/50</f>
        <v>1740</v>
      </c>
      <c r="I10" s="179">
        <f>87000/50</f>
        <v>1740</v>
      </c>
      <c r="J10" s="179">
        <f>88000/50</f>
        <v>1760</v>
      </c>
      <c r="K10" s="179">
        <f>87000/50</f>
        <v>1740</v>
      </c>
      <c r="L10" s="502">
        <f>87000/50</f>
        <v>1740</v>
      </c>
      <c r="M10" s="501"/>
      <c r="N10" s="179">
        <f>88000/50</f>
        <v>1760</v>
      </c>
      <c r="O10" s="179">
        <f>89000/50</f>
        <v>1780</v>
      </c>
    </row>
    <row r="11" spans="1:15" s="22" customFormat="1" ht="33">
      <c r="A11" s="98">
        <v>2</v>
      </c>
      <c r="B11" s="212" t="s">
        <v>1153</v>
      </c>
      <c r="C11" s="201" t="s">
        <v>602</v>
      </c>
      <c r="D11" s="90" t="s">
        <v>214</v>
      </c>
      <c r="E11" s="501"/>
      <c r="F11" s="502">
        <f>89000/50</f>
        <v>1780</v>
      </c>
      <c r="G11" s="179">
        <f>88000/50</f>
        <v>1760</v>
      </c>
      <c r="H11" s="179">
        <f>89000/50</f>
        <v>1780</v>
      </c>
      <c r="I11" s="179">
        <f>87000/50</f>
        <v>1740</v>
      </c>
      <c r="J11" s="179">
        <f>88000/50</f>
        <v>1760</v>
      </c>
      <c r="K11" s="179">
        <f>90000/50</f>
        <v>1800</v>
      </c>
      <c r="L11" s="502">
        <f>88000/50</f>
        <v>1760</v>
      </c>
      <c r="M11" s="501"/>
      <c r="N11" s="179">
        <f>90000/50</f>
        <v>1800</v>
      </c>
      <c r="O11" s="179">
        <f>90000/50</f>
        <v>1800</v>
      </c>
    </row>
    <row r="12" spans="1:15" s="22" customFormat="1" ht="16.5">
      <c r="A12" s="52">
        <v>3</v>
      </c>
      <c r="B12" s="33" t="s">
        <v>798</v>
      </c>
      <c r="C12" s="39"/>
      <c r="D12" s="90" t="s">
        <v>214</v>
      </c>
      <c r="E12" s="77"/>
      <c r="F12" s="179"/>
      <c r="G12" s="179"/>
      <c r="H12" s="179"/>
      <c r="I12" s="179"/>
      <c r="J12" s="179">
        <f>170000/50</f>
        <v>3400</v>
      </c>
      <c r="K12" s="179"/>
      <c r="L12" s="179">
        <f>145000/50</f>
        <v>2900</v>
      </c>
      <c r="M12" s="179"/>
      <c r="N12" s="179">
        <f>150000/50</f>
        <v>3000</v>
      </c>
      <c r="O12" s="77">
        <f>170000/50</f>
        <v>3400</v>
      </c>
    </row>
    <row r="13" spans="1:15" s="22" customFormat="1" ht="16.5">
      <c r="A13" s="52">
        <v>4</v>
      </c>
      <c r="B13" s="33" t="s">
        <v>1154</v>
      </c>
      <c r="C13" s="39"/>
      <c r="D13" s="90" t="s">
        <v>214</v>
      </c>
      <c r="E13" s="77"/>
      <c r="F13" s="179"/>
      <c r="G13" s="179"/>
      <c r="H13" s="179">
        <f>160000/40</f>
        <v>4000</v>
      </c>
      <c r="I13" s="179"/>
      <c r="J13" s="179"/>
      <c r="K13" s="179"/>
      <c r="L13" s="179">
        <f>162000/40</f>
        <v>4050</v>
      </c>
      <c r="M13" s="179">
        <f>160000/40</f>
        <v>4000</v>
      </c>
      <c r="N13" s="179"/>
      <c r="O13" s="77">
        <f>156000/40</f>
        <v>3900</v>
      </c>
    </row>
    <row r="14" spans="1:15" s="22" customFormat="1" ht="16.5">
      <c r="A14" s="52">
        <v>5</v>
      </c>
      <c r="B14" s="33" t="s">
        <v>760</v>
      </c>
      <c r="C14" s="39"/>
      <c r="D14" s="90" t="s">
        <v>214</v>
      </c>
      <c r="E14" s="179">
        <f>196000/40</f>
        <v>4900</v>
      </c>
      <c r="F14" s="179">
        <f>172000/40</f>
        <v>4300</v>
      </c>
      <c r="G14" s="179">
        <f>208000/40</f>
        <v>5200</v>
      </c>
      <c r="H14" s="179">
        <f>170000/40</f>
        <v>4250</v>
      </c>
      <c r="I14" s="179">
        <f>155000/40</f>
        <v>3875</v>
      </c>
      <c r="J14" s="179"/>
      <c r="K14" s="179"/>
      <c r="L14" s="179"/>
      <c r="M14" s="179">
        <f>157000/40</f>
        <v>3925</v>
      </c>
      <c r="N14" s="179"/>
      <c r="O14" s="77">
        <f>167000/40</f>
        <v>4175</v>
      </c>
    </row>
    <row r="15" spans="1:15" s="22" customFormat="1" ht="17.25">
      <c r="A15" s="99" t="s">
        <v>20</v>
      </c>
      <c r="B15" s="41" t="s">
        <v>631</v>
      </c>
      <c r="C15" s="116"/>
      <c r="D15" s="53"/>
      <c r="E15" s="146"/>
      <c r="F15" s="180"/>
      <c r="G15" s="180"/>
      <c r="H15" s="180"/>
      <c r="I15" s="180"/>
      <c r="J15" s="180"/>
      <c r="K15" s="180"/>
      <c r="L15" s="180"/>
      <c r="M15" s="180"/>
      <c r="N15" s="180"/>
      <c r="O15" s="145"/>
    </row>
    <row r="16" spans="1:15" s="22" customFormat="1" ht="36.75" customHeight="1">
      <c r="A16" s="52">
        <v>1</v>
      </c>
      <c r="B16" s="45" t="s">
        <v>761</v>
      </c>
      <c r="C16" s="39"/>
      <c r="D16" s="52" t="s">
        <v>932</v>
      </c>
      <c r="F16" s="179"/>
      <c r="G16" s="179"/>
      <c r="H16" s="179"/>
      <c r="I16" s="179">
        <v>85000</v>
      </c>
      <c r="J16" s="179">
        <v>85000</v>
      </c>
      <c r="K16" s="179"/>
      <c r="L16" s="176"/>
      <c r="M16" s="179">
        <v>90000</v>
      </c>
      <c r="N16" s="179"/>
      <c r="O16" s="179"/>
    </row>
    <row r="17" spans="1:15" s="22" customFormat="1" ht="47.25" customHeight="1">
      <c r="A17" s="52"/>
      <c r="B17" s="376" t="s">
        <v>1121</v>
      </c>
      <c r="C17" s="39"/>
      <c r="D17" s="52" t="s">
        <v>932</v>
      </c>
      <c r="E17" s="77">
        <v>78000</v>
      </c>
      <c r="F17" s="179"/>
      <c r="G17" s="179"/>
      <c r="H17" s="179"/>
      <c r="I17" s="179"/>
      <c r="J17" s="179"/>
      <c r="K17" s="179">
        <v>100000</v>
      </c>
      <c r="L17" s="179">
        <v>85000</v>
      </c>
      <c r="M17" s="179"/>
      <c r="N17" s="179"/>
      <c r="O17" s="179"/>
    </row>
    <row r="18" spans="1:15" s="22" customFormat="1" ht="34.5" customHeight="1">
      <c r="A18" s="52">
        <v>2</v>
      </c>
      <c r="B18" s="550" t="s">
        <v>1155</v>
      </c>
      <c r="C18" s="594"/>
      <c r="D18" s="594"/>
      <c r="E18" s="594"/>
      <c r="F18" s="594"/>
      <c r="G18" s="594"/>
      <c r="H18" s="594"/>
      <c r="I18" s="594"/>
      <c r="J18" s="594"/>
      <c r="K18" s="594"/>
      <c r="L18" s="594"/>
      <c r="M18" s="594"/>
      <c r="N18" s="594"/>
      <c r="O18" s="595"/>
    </row>
    <row r="19" spans="1:15" s="22" customFormat="1" ht="18" customHeight="1">
      <c r="A19" s="52"/>
      <c r="B19" s="197" t="s">
        <v>801</v>
      </c>
      <c r="C19" s="198"/>
      <c r="D19" s="199" t="s">
        <v>941</v>
      </c>
      <c r="E19" s="200">
        <v>54400</v>
      </c>
      <c r="F19" s="223"/>
      <c r="G19" s="223"/>
      <c r="H19" s="223"/>
      <c r="I19" s="200">
        <v>59400</v>
      </c>
      <c r="J19" s="42"/>
      <c r="K19" s="42"/>
      <c r="L19" s="42"/>
      <c r="M19" s="42"/>
      <c r="N19" s="42"/>
      <c r="O19" s="42"/>
    </row>
    <row r="20" spans="1:15" s="22" customFormat="1" ht="34.5" customHeight="1">
      <c r="A20" s="52"/>
      <c r="B20" s="45" t="s">
        <v>682</v>
      </c>
      <c r="C20" s="165" t="s">
        <v>163</v>
      </c>
      <c r="D20" s="52" t="s">
        <v>932</v>
      </c>
      <c r="E20" s="146">
        <v>67400</v>
      </c>
      <c r="F20" s="146"/>
      <c r="G20" s="146"/>
      <c r="H20" s="146"/>
      <c r="I20" s="77">
        <v>76400</v>
      </c>
      <c r="J20" s="179"/>
      <c r="K20" s="179"/>
      <c r="L20" s="179"/>
      <c r="M20" s="179"/>
      <c r="N20" s="179"/>
      <c r="O20" s="77"/>
    </row>
    <row r="21" spans="1:15" s="22" customFormat="1" ht="34.5" customHeight="1">
      <c r="A21" s="52"/>
      <c r="B21" s="45" t="s">
        <v>963</v>
      </c>
      <c r="C21" s="165" t="s">
        <v>164</v>
      </c>
      <c r="D21" s="52" t="s">
        <v>932</v>
      </c>
      <c r="E21" s="146">
        <v>124400</v>
      </c>
      <c r="F21" s="146"/>
      <c r="G21" s="146"/>
      <c r="H21" s="146"/>
      <c r="I21" s="77">
        <v>119400</v>
      </c>
      <c r="J21" s="179"/>
      <c r="K21" s="179"/>
      <c r="L21" s="179"/>
      <c r="M21" s="179"/>
      <c r="N21" s="179"/>
      <c r="O21" s="77"/>
    </row>
    <row r="22" spans="1:15" s="22" customFormat="1" ht="17.25">
      <c r="A22" s="76" t="s">
        <v>108</v>
      </c>
      <c r="B22" s="46" t="s">
        <v>588</v>
      </c>
      <c r="C22" s="116"/>
      <c r="D22" s="35"/>
      <c r="E22" s="146"/>
      <c r="F22" s="146"/>
      <c r="G22" s="146"/>
      <c r="H22" s="146"/>
      <c r="I22" s="146"/>
      <c r="J22" s="146"/>
      <c r="K22" s="146"/>
      <c r="L22" s="77"/>
      <c r="M22" s="146"/>
      <c r="N22" s="146"/>
      <c r="O22" s="145"/>
    </row>
    <row r="23" spans="1:15" s="51" customFormat="1" ht="34.5" customHeight="1">
      <c r="A23" s="100">
        <v>1</v>
      </c>
      <c r="B23" s="550" t="s">
        <v>1201</v>
      </c>
      <c r="C23" s="551"/>
      <c r="D23" s="551"/>
      <c r="E23" s="551"/>
      <c r="F23" s="551"/>
      <c r="G23" s="551"/>
      <c r="H23" s="551"/>
      <c r="I23" s="551"/>
      <c r="J23" s="551"/>
      <c r="K23" s="551"/>
      <c r="L23" s="551"/>
      <c r="M23" s="551"/>
      <c r="N23" s="551"/>
      <c r="O23" s="552"/>
    </row>
    <row r="24" spans="1:15" s="51" customFormat="1" ht="23.25" customHeight="1">
      <c r="A24" s="100"/>
      <c r="B24" s="45" t="s">
        <v>1076</v>
      </c>
      <c r="C24" s="218"/>
      <c r="D24" s="52" t="s">
        <v>932</v>
      </c>
      <c r="E24" s="77">
        <v>448000</v>
      </c>
      <c r="F24" s="146"/>
      <c r="G24" s="146"/>
      <c r="H24" s="146"/>
      <c r="I24" s="77">
        <v>446000</v>
      </c>
      <c r="J24" s="218"/>
      <c r="K24" s="218"/>
      <c r="L24" s="218"/>
      <c r="M24" s="218"/>
      <c r="N24" s="218"/>
      <c r="O24" s="218"/>
    </row>
    <row r="25" spans="1:15" s="51" customFormat="1" ht="34.5" customHeight="1">
      <c r="A25" s="52"/>
      <c r="B25" s="33" t="s">
        <v>1023</v>
      </c>
      <c r="C25" s="116"/>
      <c r="D25" s="52" t="s">
        <v>433</v>
      </c>
      <c r="E25" s="77">
        <v>448000</v>
      </c>
      <c r="F25" s="146"/>
      <c r="G25" s="146"/>
      <c r="H25" s="146"/>
      <c r="I25" s="77">
        <v>446000</v>
      </c>
      <c r="J25" s="146"/>
      <c r="K25" s="146"/>
      <c r="L25" s="77"/>
      <c r="M25" s="146"/>
      <c r="N25" s="146"/>
      <c r="O25" s="147"/>
    </row>
    <row r="26" spans="1:15" s="51" customFormat="1" ht="18" customHeight="1">
      <c r="A26" s="52"/>
      <c r="B26" s="33" t="s">
        <v>762</v>
      </c>
      <c r="C26" s="116"/>
      <c r="D26" s="52" t="s">
        <v>433</v>
      </c>
      <c r="E26" s="146"/>
      <c r="F26" s="146"/>
      <c r="G26" s="146"/>
      <c r="H26" s="146"/>
      <c r="I26" s="146"/>
      <c r="J26" s="146"/>
      <c r="K26" s="146"/>
      <c r="L26" s="77"/>
      <c r="M26" s="146"/>
      <c r="N26" s="146"/>
      <c r="O26" s="147"/>
    </row>
    <row r="27" spans="1:15" s="51" customFormat="1" ht="18" customHeight="1">
      <c r="A27" s="52"/>
      <c r="B27" s="33" t="s">
        <v>1024</v>
      </c>
      <c r="C27" s="57"/>
      <c r="D27" s="52" t="s">
        <v>433</v>
      </c>
      <c r="E27" s="146">
        <v>387000</v>
      </c>
      <c r="F27" s="146"/>
      <c r="G27" s="146"/>
      <c r="H27" s="146"/>
      <c r="I27" s="146">
        <v>385000</v>
      </c>
      <c r="J27" s="146"/>
      <c r="K27" s="146"/>
      <c r="L27" s="77"/>
      <c r="M27" s="146"/>
      <c r="N27" s="146"/>
      <c r="O27" s="147"/>
    </row>
    <row r="28" spans="1:15" s="51" customFormat="1" ht="31.5" customHeight="1">
      <c r="A28" s="52"/>
      <c r="B28" s="33" t="s">
        <v>1025</v>
      </c>
      <c r="C28" s="117"/>
      <c r="D28" s="52" t="s">
        <v>433</v>
      </c>
      <c r="E28" s="146">
        <v>387000</v>
      </c>
      <c r="F28" s="146"/>
      <c r="G28" s="146"/>
      <c r="H28" s="146"/>
      <c r="I28" s="146">
        <v>385000</v>
      </c>
      <c r="J28" s="146"/>
      <c r="K28" s="146"/>
      <c r="L28" s="77"/>
      <c r="M28" s="146"/>
      <c r="N28" s="146"/>
      <c r="O28" s="147"/>
    </row>
    <row r="29" spans="1:15" s="51" customFormat="1" ht="21.75" customHeight="1">
      <c r="A29" s="52"/>
      <c r="B29" s="45" t="s">
        <v>1077</v>
      </c>
      <c r="C29" s="116"/>
      <c r="D29" s="52" t="s">
        <v>433</v>
      </c>
      <c r="E29" s="146">
        <v>376000</v>
      </c>
      <c r="F29" s="146"/>
      <c r="G29" s="146"/>
      <c r="H29" s="146"/>
      <c r="I29" s="146">
        <v>387000</v>
      </c>
      <c r="J29" s="146"/>
      <c r="K29" s="146"/>
      <c r="L29" s="77"/>
      <c r="M29" s="146"/>
      <c r="N29" s="146"/>
      <c r="O29" s="147"/>
    </row>
    <row r="30" spans="1:15" s="51" customFormat="1" ht="34.5">
      <c r="A30" s="52"/>
      <c r="B30" s="45" t="s">
        <v>763</v>
      </c>
      <c r="C30" s="57" t="s">
        <v>158</v>
      </c>
      <c r="D30" s="52" t="s">
        <v>433</v>
      </c>
      <c r="E30" s="146">
        <v>280000</v>
      </c>
      <c r="F30" s="146"/>
      <c r="G30" s="146"/>
      <c r="H30" s="146"/>
      <c r="I30" s="146">
        <v>287000</v>
      </c>
      <c r="J30" s="146"/>
      <c r="K30" s="146"/>
      <c r="L30" s="77"/>
      <c r="M30" s="146"/>
      <c r="N30" s="146"/>
      <c r="O30" s="147"/>
    </row>
    <row r="31" spans="1:15" s="51" customFormat="1" ht="34.5">
      <c r="A31" s="52"/>
      <c r="B31" s="45" t="s">
        <v>764</v>
      </c>
      <c r="C31" s="57" t="s">
        <v>159</v>
      </c>
      <c r="D31" s="52" t="s">
        <v>433</v>
      </c>
      <c r="E31" s="77"/>
      <c r="F31" s="146"/>
      <c r="G31" s="146"/>
      <c r="H31" s="146"/>
      <c r="I31" s="77">
        <v>282000</v>
      </c>
      <c r="J31" s="146"/>
      <c r="K31" s="146"/>
      <c r="L31" s="77"/>
      <c r="M31" s="146"/>
      <c r="N31" s="146"/>
      <c r="O31" s="147"/>
    </row>
    <row r="32" spans="1:15" s="51" customFormat="1" ht="34.5">
      <c r="A32" s="52"/>
      <c r="B32" s="45" t="s">
        <v>765</v>
      </c>
      <c r="C32" s="57" t="s">
        <v>160</v>
      </c>
      <c r="D32" s="52" t="s">
        <v>433</v>
      </c>
      <c r="E32" s="146"/>
      <c r="F32" s="146"/>
      <c r="G32" s="146"/>
      <c r="H32" s="146"/>
      <c r="I32" s="146">
        <v>305000</v>
      </c>
      <c r="J32" s="146"/>
      <c r="K32" s="146"/>
      <c r="L32" s="77"/>
      <c r="M32" s="146"/>
      <c r="N32" s="146"/>
      <c r="O32" s="147"/>
    </row>
    <row r="33" spans="1:15" s="51" customFormat="1" ht="30">
      <c r="A33" s="52"/>
      <c r="B33" s="45" t="s">
        <v>800</v>
      </c>
      <c r="C33" s="57"/>
      <c r="D33" s="52" t="s">
        <v>433</v>
      </c>
      <c r="E33" s="146">
        <v>310000</v>
      </c>
      <c r="F33" s="146"/>
      <c r="G33" s="146"/>
      <c r="H33" s="146"/>
      <c r="I33" s="146">
        <v>320000</v>
      </c>
      <c r="J33" s="146"/>
      <c r="K33" s="146"/>
      <c r="L33" s="77"/>
      <c r="M33" s="146"/>
      <c r="N33" s="146"/>
      <c r="O33" s="147"/>
    </row>
    <row r="34" spans="1:15" s="51" customFormat="1" ht="34.5">
      <c r="A34" s="52"/>
      <c r="B34" s="45" t="s">
        <v>766</v>
      </c>
      <c r="C34" s="57" t="s">
        <v>161</v>
      </c>
      <c r="D34" s="52" t="s">
        <v>433</v>
      </c>
      <c r="E34" s="146"/>
      <c r="F34" s="146"/>
      <c r="G34" s="146"/>
      <c r="H34" s="146"/>
      <c r="I34" s="146">
        <v>230000</v>
      </c>
      <c r="J34" s="146"/>
      <c r="K34" s="146"/>
      <c r="L34" s="77"/>
      <c r="M34" s="146"/>
      <c r="N34" s="146"/>
      <c r="O34" s="147"/>
    </row>
    <row r="35" spans="1:15" s="51" customFormat="1" ht="34.5">
      <c r="A35" s="52"/>
      <c r="B35" s="45" t="s">
        <v>767</v>
      </c>
      <c r="C35" s="57" t="s">
        <v>162</v>
      </c>
      <c r="D35" s="52" t="s">
        <v>433</v>
      </c>
      <c r="E35" s="146">
        <v>238000</v>
      </c>
      <c r="F35" s="146"/>
      <c r="G35" s="146"/>
      <c r="H35" s="146"/>
      <c r="I35" s="146">
        <v>238000</v>
      </c>
      <c r="J35" s="146"/>
      <c r="K35" s="146"/>
      <c r="L35" s="77"/>
      <c r="M35" s="146"/>
      <c r="N35" s="146"/>
      <c r="O35" s="147"/>
    </row>
    <row r="36" spans="1:15" s="51" customFormat="1" ht="17.25">
      <c r="A36" s="100">
        <v>2</v>
      </c>
      <c r="B36" s="599" t="s">
        <v>768</v>
      </c>
      <c r="C36" s="600"/>
      <c r="D36" s="600"/>
      <c r="E36" s="600"/>
      <c r="F36" s="600"/>
      <c r="G36" s="600"/>
      <c r="H36" s="600"/>
      <c r="I36" s="600"/>
      <c r="J36" s="600"/>
      <c r="K36" s="600"/>
      <c r="L36" s="600"/>
      <c r="M36" s="600"/>
      <c r="N36" s="600"/>
      <c r="O36" s="600"/>
    </row>
    <row r="37" spans="1:15" s="51" customFormat="1" ht="18">
      <c r="A37" s="52"/>
      <c r="B37" s="178" t="s">
        <v>438</v>
      </c>
      <c r="C37" s="201"/>
      <c r="D37" s="52" t="s">
        <v>932</v>
      </c>
      <c r="E37" s="77"/>
      <c r="F37" s="179">
        <v>350000</v>
      </c>
      <c r="G37" s="179">
        <v>360000</v>
      </c>
      <c r="H37" s="77">
        <v>345000</v>
      </c>
      <c r="I37" s="77"/>
      <c r="J37" s="77">
        <v>360000</v>
      </c>
      <c r="K37" s="77">
        <v>400000</v>
      </c>
      <c r="L37" s="77">
        <v>340000</v>
      </c>
      <c r="M37" s="146">
        <v>350000</v>
      </c>
      <c r="N37" s="77">
        <v>360000</v>
      </c>
      <c r="O37" s="146"/>
    </row>
    <row r="38" spans="1:15" s="51" customFormat="1" ht="18">
      <c r="A38" s="52"/>
      <c r="B38" s="178" t="s">
        <v>439</v>
      </c>
      <c r="C38" s="201"/>
      <c r="D38" s="52" t="s">
        <v>932</v>
      </c>
      <c r="E38" s="179"/>
      <c r="F38" s="77">
        <v>340000</v>
      </c>
      <c r="G38" s="179">
        <v>350000</v>
      </c>
      <c r="H38" s="77"/>
      <c r="I38" s="77"/>
      <c r="J38" s="77">
        <v>320000</v>
      </c>
      <c r="K38" s="77">
        <v>380000</v>
      </c>
      <c r="L38" s="77">
        <v>320000</v>
      </c>
      <c r="M38" s="146">
        <v>340000</v>
      </c>
      <c r="N38" s="77">
        <v>350000</v>
      </c>
      <c r="O38" s="146"/>
    </row>
    <row r="39" spans="1:15" s="22" customFormat="1" ht="18" customHeight="1">
      <c r="A39" s="76" t="s">
        <v>109</v>
      </c>
      <c r="B39" s="40" t="s">
        <v>769</v>
      </c>
      <c r="C39" s="116"/>
      <c r="D39" s="53"/>
      <c r="E39" s="146"/>
      <c r="F39" s="146"/>
      <c r="G39" s="146"/>
      <c r="H39" s="146"/>
      <c r="I39" s="146"/>
      <c r="J39" s="146"/>
      <c r="K39" s="146"/>
      <c r="L39" s="77"/>
      <c r="M39" s="146"/>
      <c r="N39" s="146"/>
      <c r="O39" s="145"/>
    </row>
    <row r="40" spans="1:15" s="22" customFormat="1" ht="18" customHeight="1">
      <c r="A40" s="52">
        <v>1</v>
      </c>
      <c r="B40" s="45" t="s">
        <v>770</v>
      </c>
      <c r="C40" s="39"/>
      <c r="D40" s="52" t="s">
        <v>214</v>
      </c>
      <c r="E40" s="77">
        <v>3000</v>
      </c>
      <c r="F40" s="77">
        <v>2800</v>
      </c>
      <c r="G40" s="77"/>
      <c r="H40" s="77">
        <v>2500</v>
      </c>
      <c r="I40" s="77">
        <v>2500</v>
      </c>
      <c r="J40" s="77">
        <v>2500</v>
      </c>
      <c r="K40" s="77">
        <v>2600</v>
      </c>
      <c r="L40" s="77">
        <v>2700</v>
      </c>
      <c r="M40" s="77"/>
      <c r="N40" s="77"/>
      <c r="O40" s="146">
        <v>2800</v>
      </c>
    </row>
    <row r="41" spans="1:15" s="22" customFormat="1" ht="16.5">
      <c r="A41" s="52">
        <v>2</v>
      </c>
      <c r="B41" s="45" t="s">
        <v>771</v>
      </c>
      <c r="C41" s="39"/>
      <c r="D41" s="35" t="s">
        <v>433</v>
      </c>
      <c r="E41" s="77">
        <v>1500</v>
      </c>
      <c r="F41" s="77">
        <v>1400</v>
      </c>
      <c r="G41" s="77"/>
      <c r="H41" s="77">
        <v>1200</v>
      </c>
      <c r="I41" s="77"/>
      <c r="J41" s="77"/>
      <c r="K41" s="77">
        <v>1400</v>
      </c>
      <c r="L41" s="77">
        <v>1200</v>
      </c>
      <c r="M41" s="77"/>
      <c r="N41" s="77"/>
      <c r="O41" s="77">
        <v>1200</v>
      </c>
    </row>
    <row r="42" spans="1:15" s="51" customFormat="1" ht="16.5">
      <c r="A42" s="52">
        <v>3</v>
      </c>
      <c r="B42" s="33" t="s">
        <v>772</v>
      </c>
      <c r="C42" s="39"/>
      <c r="D42" s="35" t="s">
        <v>214</v>
      </c>
      <c r="E42" s="77"/>
      <c r="F42" s="89"/>
      <c r="G42" s="77"/>
      <c r="H42" s="77"/>
      <c r="I42" s="77"/>
      <c r="J42" s="77"/>
      <c r="K42" s="77">
        <v>1500</v>
      </c>
      <c r="L42" s="77"/>
      <c r="M42" s="77"/>
      <c r="N42" s="77"/>
      <c r="O42" s="145"/>
    </row>
    <row r="43" spans="1:15" s="22" customFormat="1" ht="16.5">
      <c r="A43" s="52">
        <v>4</v>
      </c>
      <c r="B43" s="33" t="s">
        <v>773</v>
      </c>
      <c r="C43" s="39"/>
      <c r="D43" s="35" t="s">
        <v>433</v>
      </c>
      <c r="E43" s="77"/>
      <c r="F43" s="77"/>
      <c r="G43" s="77"/>
      <c r="H43" s="77"/>
      <c r="I43" s="77">
        <v>3000</v>
      </c>
      <c r="J43" s="77"/>
      <c r="L43" s="77"/>
      <c r="M43" s="77"/>
      <c r="N43" s="77"/>
      <c r="O43" s="145"/>
    </row>
    <row r="44" spans="1:15" s="22" customFormat="1" ht="17.25">
      <c r="A44" s="76" t="s">
        <v>110</v>
      </c>
      <c r="B44" s="40" t="s">
        <v>774</v>
      </c>
      <c r="C44" s="116"/>
      <c r="D44" s="53"/>
      <c r="E44" s="146"/>
      <c r="F44" s="146"/>
      <c r="G44" s="146"/>
      <c r="H44" s="146"/>
      <c r="I44" s="146"/>
      <c r="J44" s="146"/>
      <c r="K44" s="77"/>
      <c r="L44" s="77"/>
      <c r="M44" s="146"/>
      <c r="N44" s="146"/>
      <c r="O44" s="145"/>
    </row>
    <row r="45" spans="1:15" s="22" customFormat="1" ht="16.5">
      <c r="A45" s="52">
        <v>1</v>
      </c>
      <c r="B45" s="33" t="s">
        <v>775</v>
      </c>
      <c r="C45" s="39"/>
      <c r="D45" s="35" t="s">
        <v>515</v>
      </c>
      <c r="E45" s="77">
        <v>900</v>
      </c>
      <c r="F45" s="179"/>
      <c r="G45" s="179">
        <v>900</v>
      </c>
      <c r="H45" s="179"/>
      <c r="I45" s="467"/>
      <c r="J45" s="467">
        <v>1000</v>
      </c>
      <c r="K45" s="179"/>
      <c r="L45" s="179">
        <v>900</v>
      </c>
      <c r="M45" s="179">
        <v>1000</v>
      </c>
      <c r="N45" s="179">
        <v>900</v>
      </c>
      <c r="O45" s="467"/>
    </row>
    <row r="46" spans="1:15" s="22" customFormat="1" ht="16.5">
      <c r="A46" s="52">
        <v>2</v>
      </c>
      <c r="B46" s="33" t="s">
        <v>776</v>
      </c>
      <c r="C46" s="39"/>
      <c r="D46" s="35" t="s">
        <v>515</v>
      </c>
      <c r="E46" s="77">
        <v>850</v>
      </c>
      <c r="F46" s="179"/>
      <c r="G46" s="179">
        <v>850</v>
      </c>
      <c r="H46" s="179"/>
      <c r="I46" s="468"/>
      <c r="J46" s="468">
        <v>900</v>
      </c>
      <c r="K46" s="179"/>
      <c r="L46" s="179">
        <v>850</v>
      </c>
      <c r="M46" s="179"/>
      <c r="N46" s="185">
        <v>850</v>
      </c>
      <c r="O46" s="468"/>
    </row>
    <row r="47" spans="1:15" s="51" customFormat="1" ht="16.5">
      <c r="A47" s="52">
        <v>3</v>
      </c>
      <c r="B47" s="33" t="s">
        <v>777</v>
      </c>
      <c r="C47" s="118"/>
      <c r="D47" s="35" t="s">
        <v>515</v>
      </c>
      <c r="E47" s="77">
        <v>850</v>
      </c>
      <c r="F47" s="179"/>
      <c r="G47" s="179"/>
      <c r="H47" s="179"/>
      <c r="I47" s="179"/>
      <c r="J47" s="179"/>
      <c r="K47" s="179"/>
      <c r="L47" s="179"/>
      <c r="M47" s="179"/>
      <c r="N47" s="179">
        <v>850</v>
      </c>
      <c r="O47" s="468"/>
    </row>
    <row r="48" spans="1:15" s="22" customFormat="1" ht="16.5">
      <c r="A48" s="52">
        <v>4</v>
      </c>
      <c r="B48" s="33" t="s">
        <v>778</v>
      </c>
      <c r="C48" s="35"/>
      <c r="D48" s="35" t="s">
        <v>515</v>
      </c>
      <c r="E48" s="77">
        <v>48000</v>
      </c>
      <c r="F48" s="77">
        <v>50000</v>
      </c>
      <c r="G48" s="77">
        <v>45000</v>
      </c>
      <c r="H48" s="77"/>
      <c r="I48" s="89"/>
      <c r="J48" s="77"/>
      <c r="K48" s="77"/>
      <c r="L48" s="77"/>
      <c r="M48" s="77"/>
      <c r="N48" s="77"/>
      <c r="O48" s="145"/>
    </row>
    <row r="49" spans="1:15" s="22" customFormat="1" ht="17.25">
      <c r="A49" s="76" t="s">
        <v>109</v>
      </c>
      <c r="B49" s="40" t="s">
        <v>779</v>
      </c>
      <c r="C49" s="116"/>
      <c r="D49" s="53"/>
      <c r="E49" s="146"/>
      <c r="F49" s="146"/>
      <c r="G49" s="146"/>
      <c r="H49" s="146"/>
      <c r="I49" s="146"/>
      <c r="J49" s="146"/>
      <c r="K49" s="146"/>
      <c r="L49" s="77"/>
      <c r="M49" s="146"/>
      <c r="N49" s="146"/>
      <c r="O49" s="145"/>
    </row>
    <row r="50" spans="1:15" s="22" customFormat="1" ht="16.5">
      <c r="A50" s="52">
        <v>1</v>
      </c>
      <c r="B50" s="33" t="s">
        <v>780</v>
      </c>
      <c r="C50" s="39"/>
      <c r="D50" s="35" t="s">
        <v>515</v>
      </c>
      <c r="E50" s="77">
        <v>4700</v>
      </c>
      <c r="F50" s="77">
        <v>4500</v>
      </c>
      <c r="G50" s="77">
        <v>4500</v>
      </c>
      <c r="H50" s="77">
        <v>4500</v>
      </c>
      <c r="I50" s="77">
        <v>4500</v>
      </c>
      <c r="J50" s="77"/>
      <c r="K50" s="77">
        <v>4500</v>
      </c>
      <c r="L50" s="77">
        <v>4500</v>
      </c>
      <c r="M50" s="77">
        <v>4500</v>
      </c>
      <c r="N50" s="77"/>
      <c r="O50" s="146"/>
    </row>
    <row r="51" spans="1:15" s="22" customFormat="1" ht="18" customHeight="1">
      <c r="A51" s="52">
        <v>2</v>
      </c>
      <c r="B51" s="33" t="s">
        <v>781</v>
      </c>
      <c r="C51" s="39"/>
      <c r="D51" s="35" t="s">
        <v>433</v>
      </c>
      <c r="E51" s="77"/>
      <c r="F51" s="77"/>
      <c r="G51" s="77"/>
      <c r="H51" s="77"/>
      <c r="I51" s="77"/>
      <c r="J51" s="77"/>
      <c r="K51" s="77"/>
      <c r="L51" s="77"/>
      <c r="M51" s="77"/>
      <c r="N51" s="77"/>
      <c r="O51" s="145"/>
    </row>
    <row r="52" spans="1:15" s="260" customFormat="1" ht="19.5" customHeight="1">
      <c r="A52" s="52"/>
      <c r="B52" s="107" t="s">
        <v>945</v>
      </c>
      <c r="C52" s="201"/>
      <c r="D52" s="52" t="s">
        <v>515</v>
      </c>
      <c r="E52" s="77"/>
      <c r="F52" s="77">
        <v>3000</v>
      </c>
      <c r="G52" s="77">
        <v>2800</v>
      </c>
      <c r="H52" s="77">
        <v>2800</v>
      </c>
      <c r="I52" s="77">
        <v>2700</v>
      </c>
      <c r="J52" s="77">
        <v>2700</v>
      </c>
      <c r="K52" s="77">
        <v>3000</v>
      </c>
      <c r="L52" s="77">
        <v>3000</v>
      </c>
      <c r="M52" s="77"/>
      <c r="N52" s="77"/>
      <c r="O52" s="145"/>
    </row>
    <row r="53" spans="1:15" s="92" customFormat="1" ht="21.75" customHeight="1">
      <c r="A53" s="52"/>
      <c r="B53" s="107" t="s">
        <v>946</v>
      </c>
      <c r="C53" s="201"/>
      <c r="D53" s="52" t="s">
        <v>433</v>
      </c>
      <c r="E53" s="77"/>
      <c r="F53" s="77">
        <v>2600</v>
      </c>
      <c r="G53" s="77"/>
      <c r="H53" s="77">
        <v>2500</v>
      </c>
      <c r="I53" s="77">
        <v>2500</v>
      </c>
      <c r="J53" s="77"/>
      <c r="L53" s="77"/>
      <c r="M53" s="77"/>
      <c r="N53" s="77"/>
      <c r="O53" s="145"/>
    </row>
    <row r="54" spans="1:15" s="92" customFormat="1" ht="18" customHeight="1">
      <c r="A54" s="52">
        <v>3</v>
      </c>
      <c r="B54" s="578" t="s">
        <v>966</v>
      </c>
      <c r="C54" s="579"/>
      <c r="D54" s="579"/>
      <c r="E54" s="579"/>
      <c r="F54" s="579"/>
      <c r="G54" s="579"/>
      <c r="H54" s="579"/>
      <c r="I54" s="579"/>
      <c r="J54" s="579"/>
      <c r="K54" s="579"/>
      <c r="L54" s="579"/>
      <c r="M54" s="579"/>
      <c r="N54" s="579"/>
      <c r="O54" s="580"/>
    </row>
    <row r="55" spans="1:15" s="92" customFormat="1" ht="34.5" customHeight="1">
      <c r="A55" s="52"/>
      <c r="B55" s="268" t="s">
        <v>967</v>
      </c>
      <c r="C55" s="359" t="s">
        <v>975</v>
      </c>
      <c r="D55" s="52" t="s">
        <v>933</v>
      </c>
      <c r="E55" s="347">
        <v>318000</v>
      </c>
      <c r="F55" s="347">
        <v>318000</v>
      </c>
      <c r="G55" s="347">
        <v>318000</v>
      </c>
      <c r="H55" s="347">
        <v>318000</v>
      </c>
      <c r="I55" s="347">
        <v>318000</v>
      </c>
      <c r="J55" s="347">
        <v>318000</v>
      </c>
      <c r="K55" s="347">
        <v>318000</v>
      </c>
      <c r="L55" s="347">
        <v>318000</v>
      </c>
      <c r="M55" s="347">
        <v>318000</v>
      </c>
      <c r="N55" s="347">
        <v>318000</v>
      </c>
      <c r="O55" s="347">
        <v>318000</v>
      </c>
    </row>
    <row r="56" spans="1:15" s="92" customFormat="1" ht="34.5" customHeight="1">
      <c r="A56" s="52"/>
      <c r="B56" s="268" t="s">
        <v>968</v>
      </c>
      <c r="C56" s="90" t="s">
        <v>433</v>
      </c>
      <c r="D56" s="52" t="s">
        <v>433</v>
      </c>
      <c r="E56" s="347">
        <v>257000</v>
      </c>
      <c r="F56" s="347">
        <v>257000</v>
      </c>
      <c r="G56" s="347">
        <v>257000</v>
      </c>
      <c r="H56" s="347">
        <v>257000</v>
      </c>
      <c r="I56" s="347">
        <v>257000</v>
      </c>
      <c r="J56" s="347">
        <v>257000</v>
      </c>
      <c r="K56" s="347">
        <v>257000</v>
      </c>
      <c r="L56" s="347">
        <v>257000</v>
      </c>
      <c r="M56" s="347">
        <v>257000</v>
      </c>
      <c r="N56" s="347">
        <v>257000</v>
      </c>
      <c r="O56" s="347">
        <v>257000</v>
      </c>
    </row>
    <row r="57" spans="1:15" s="92" customFormat="1" ht="34.5" customHeight="1">
      <c r="A57" s="52"/>
      <c r="B57" s="268" t="s">
        <v>969</v>
      </c>
      <c r="C57" s="90" t="s">
        <v>433</v>
      </c>
      <c r="D57" s="52" t="s">
        <v>433</v>
      </c>
      <c r="E57" s="347">
        <v>145000</v>
      </c>
      <c r="F57" s="347">
        <v>145000</v>
      </c>
      <c r="G57" s="347">
        <v>145000</v>
      </c>
      <c r="H57" s="347">
        <v>145000</v>
      </c>
      <c r="I57" s="347">
        <v>145000</v>
      </c>
      <c r="J57" s="347">
        <v>145000</v>
      </c>
      <c r="K57" s="347">
        <v>145000</v>
      </c>
      <c r="L57" s="347">
        <v>145000</v>
      </c>
      <c r="M57" s="347">
        <v>145000</v>
      </c>
      <c r="N57" s="347">
        <v>145000</v>
      </c>
      <c r="O57" s="347">
        <v>145000</v>
      </c>
    </row>
    <row r="58" spans="1:15" s="92" customFormat="1" ht="34.5" customHeight="1">
      <c r="A58" s="52"/>
      <c r="B58" s="268" t="s">
        <v>970</v>
      </c>
      <c r="C58" s="90" t="s">
        <v>433</v>
      </c>
      <c r="D58" s="52" t="s">
        <v>433</v>
      </c>
      <c r="E58" s="347">
        <v>254000</v>
      </c>
      <c r="F58" s="347">
        <v>254000</v>
      </c>
      <c r="G58" s="347">
        <v>254000</v>
      </c>
      <c r="H58" s="347">
        <v>254000</v>
      </c>
      <c r="I58" s="347">
        <v>254000</v>
      </c>
      <c r="J58" s="347">
        <v>254000</v>
      </c>
      <c r="K58" s="347">
        <v>254000</v>
      </c>
      <c r="L58" s="347">
        <v>254000</v>
      </c>
      <c r="M58" s="347">
        <v>254000</v>
      </c>
      <c r="N58" s="347">
        <v>254000</v>
      </c>
      <c r="O58" s="347">
        <v>254000</v>
      </c>
    </row>
    <row r="59" spans="1:15" s="92" customFormat="1" ht="34.5" customHeight="1">
      <c r="A59" s="52"/>
      <c r="B59" s="268" t="s">
        <v>971</v>
      </c>
      <c r="C59" s="90" t="s">
        <v>433</v>
      </c>
      <c r="D59" s="52" t="s">
        <v>433</v>
      </c>
      <c r="E59" s="347">
        <v>184000</v>
      </c>
      <c r="F59" s="347">
        <v>184000</v>
      </c>
      <c r="G59" s="347">
        <v>184000</v>
      </c>
      <c r="H59" s="347">
        <v>184000</v>
      </c>
      <c r="I59" s="347">
        <v>184000</v>
      </c>
      <c r="J59" s="347">
        <v>184000</v>
      </c>
      <c r="K59" s="347">
        <v>184000</v>
      </c>
      <c r="L59" s="347">
        <v>184000</v>
      </c>
      <c r="M59" s="347">
        <v>184000</v>
      </c>
      <c r="N59" s="347">
        <v>184000</v>
      </c>
      <c r="O59" s="347">
        <v>184000</v>
      </c>
    </row>
    <row r="60" spans="1:15" s="92" customFormat="1" ht="34.5" customHeight="1">
      <c r="A60" s="52"/>
      <c r="B60" s="268" t="s">
        <v>972</v>
      </c>
      <c r="C60" s="90" t="s">
        <v>433</v>
      </c>
      <c r="D60" s="52" t="s">
        <v>433</v>
      </c>
      <c r="E60" s="347">
        <v>178000</v>
      </c>
      <c r="F60" s="347">
        <v>178000</v>
      </c>
      <c r="G60" s="347">
        <v>178000</v>
      </c>
      <c r="H60" s="347">
        <v>178000</v>
      </c>
      <c r="I60" s="347">
        <v>178000</v>
      </c>
      <c r="J60" s="347">
        <v>178000</v>
      </c>
      <c r="K60" s="347">
        <v>178000</v>
      </c>
      <c r="L60" s="347">
        <v>178000</v>
      </c>
      <c r="M60" s="347">
        <v>178000</v>
      </c>
      <c r="N60" s="347">
        <v>178000</v>
      </c>
      <c r="O60" s="347">
        <v>178000</v>
      </c>
    </row>
    <row r="61" spans="1:15" s="92" customFormat="1" ht="34.5" customHeight="1">
      <c r="A61" s="52"/>
      <c r="B61" s="268" t="s">
        <v>973</v>
      </c>
      <c r="C61" s="90" t="s">
        <v>433</v>
      </c>
      <c r="D61" s="52" t="s">
        <v>433</v>
      </c>
      <c r="E61" s="347">
        <v>140800</v>
      </c>
      <c r="F61" s="347">
        <v>140800</v>
      </c>
      <c r="G61" s="347">
        <v>140800</v>
      </c>
      <c r="H61" s="347">
        <v>140800</v>
      </c>
      <c r="I61" s="347">
        <v>140800</v>
      </c>
      <c r="J61" s="347">
        <v>140800</v>
      </c>
      <c r="K61" s="347">
        <v>140800</v>
      </c>
      <c r="L61" s="347">
        <v>140800</v>
      </c>
      <c r="M61" s="347">
        <v>140800</v>
      </c>
      <c r="N61" s="347">
        <v>140800</v>
      </c>
      <c r="O61" s="347">
        <v>140800</v>
      </c>
    </row>
    <row r="62" spans="1:15" s="92" customFormat="1" ht="34.5" customHeight="1">
      <c r="A62" s="52"/>
      <c r="B62" s="268" t="s">
        <v>974</v>
      </c>
      <c r="C62" s="90" t="s">
        <v>433</v>
      </c>
      <c r="D62" s="52" t="s">
        <v>433</v>
      </c>
      <c r="E62" s="347">
        <v>140800</v>
      </c>
      <c r="F62" s="347">
        <v>140800</v>
      </c>
      <c r="G62" s="347">
        <v>140800</v>
      </c>
      <c r="H62" s="347">
        <v>140800</v>
      </c>
      <c r="I62" s="347">
        <v>140800</v>
      </c>
      <c r="J62" s="347">
        <v>140800</v>
      </c>
      <c r="K62" s="347">
        <v>140800</v>
      </c>
      <c r="L62" s="347">
        <v>140800</v>
      </c>
      <c r="M62" s="347">
        <v>140800</v>
      </c>
      <c r="N62" s="347">
        <v>140800</v>
      </c>
      <c r="O62" s="347">
        <v>140800</v>
      </c>
    </row>
    <row r="63" spans="1:15" s="22" customFormat="1" ht="17.25">
      <c r="A63" s="102" t="s">
        <v>110</v>
      </c>
      <c r="B63" s="40" t="s">
        <v>614</v>
      </c>
      <c r="C63" s="39"/>
      <c r="D63" s="35"/>
      <c r="E63" s="77"/>
      <c r="F63" s="77"/>
      <c r="G63" s="77"/>
      <c r="H63" s="77"/>
      <c r="I63" s="77"/>
      <c r="J63" s="77"/>
      <c r="K63" s="307"/>
      <c r="L63" s="77"/>
      <c r="M63" s="77"/>
      <c r="N63" s="77"/>
      <c r="O63" s="145"/>
    </row>
    <row r="64" spans="1:15" s="22" customFormat="1" ht="36" customHeight="1">
      <c r="A64" s="102"/>
      <c r="B64" s="88" t="s">
        <v>730</v>
      </c>
      <c r="C64" s="39"/>
      <c r="D64" s="35"/>
      <c r="E64" s="77"/>
      <c r="F64" s="77"/>
      <c r="G64" s="77"/>
      <c r="H64" s="77"/>
      <c r="I64" s="77"/>
      <c r="J64" s="77"/>
      <c r="K64" s="77"/>
      <c r="L64" s="77"/>
      <c r="M64" s="77"/>
      <c r="N64" s="77"/>
      <c r="O64" s="145"/>
    </row>
    <row r="65" spans="1:15" s="22" customFormat="1" ht="18.75" customHeight="1">
      <c r="A65" s="52">
        <v>1</v>
      </c>
      <c r="B65" s="33" t="s">
        <v>782</v>
      </c>
      <c r="C65" s="39"/>
      <c r="D65" s="193" t="s">
        <v>940</v>
      </c>
      <c r="E65" s="384"/>
      <c r="F65" s="384"/>
      <c r="G65" s="384">
        <v>12.8</v>
      </c>
      <c r="H65" s="384"/>
      <c r="I65" s="384"/>
      <c r="J65" s="384"/>
      <c r="K65" s="179"/>
      <c r="L65" s="384"/>
      <c r="M65" s="384">
        <v>15</v>
      </c>
      <c r="N65" s="384"/>
      <c r="O65" s="384"/>
    </row>
    <row r="66" spans="1:15" s="22" customFormat="1" ht="18.75" customHeight="1">
      <c r="A66" s="52">
        <v>2</v>
      </c>
      <c r="B66" s="33" t="s">
        <v>783</v>
      </c>
      <c r="C66" s="39"/>
      <c r="D66" s="35" t="s">
        <v>433</v>
      </c>
      <c r="E66" s="384"/>
      <c r="F66" s="384"/>
      <c r="G66" s="384">
        <v>13.2</v>
      </c>
      <c r="H66" s="384"/>
      <c r="I66" s="384"/>
      <c r="J66" s="384"/>
      <c r="K66" s="384"/>
      <c r="L66" s="384"/>
      <c r="M66" s="384"/>
      <c r="N66" s="384"/>
      <c r="O66" s="384"/>
    </row>
    <row r="67" spans="1:15" s="22" customFormat="1" ht="18.75" customHeight="1">
      <c r="A67" s="52">
        <v>3</v>
      </c>
      <c r="B67" s="33" t="s">
        <v>784</v>
      </c>
      <c r="C67" s="39"/>
      <c r="D67" s="35" t="s">
        <v>433</v>
      </c>
      <c r="E67" s="384">
        <v>15.5</v>
      </c>
      <c r="F67" s="384">
        <v>16.5</v>
      </c>
      <c r="G67" s="384">
        <v>14.8</v>
      </c>
      <c r="H67" s="384"/>
      <c r="I67" s="384"/>
      <c r="J67" s="384"/>
      <c r="K67" s="384"/>
      <c r="L67" s="384"/>
      <c r="M67" s="384"/>
      <c r="N67" s="384"/>
      <c r="O67" s="384">
        <v>16.1</v>
      </c>
    </row>
    <row r="68" spans="1:15" s="22" customFormat="1" ht="18.75" customHeight="1">
      <c r="A68" s="52">
        <v>4</v>
      </c>
      <c r="B68" s="33" t="s">
        <v>785</v>
      </c>
      <c r="C68" s="39"/>
      <c r="D68" s="35" t="s">
        <v>433</v>
      </c>
      <c r="E68" s="384">
        <v>16.5</v>
      </c>
      <c r="F68" s="384"/>
      <c r="G68" s="384">
        <v>16.7</v>
      </c>
      <c r="H68" s="384">
        <v>16.5</v>
      </c>
      <c r="I68" s="384">
        <v>16.5</v>
      </c>
      <c r="J68" s="384">
        <v>17</v>
      </c>
      <c r="K68" s="384">
        <v>16</v>
      </c>
      <c r="L68" s="384">
        <v>16.5</v>
      </c>
      <c r="M68" s="384"/>
      <c r="N68" s="384"/>
      <c r="O68" s="384">
        <v>16.2</v>
      </c>
    </row>
    <row r="69" spans="1:15" s="22" customFormat="1" ht="18.75" customHeight="1">
      <c r="A69" s="52">
        <v>5</v>
      </c>
      <c r="B69" s="33" t="s">
        <v>786</v>
      </c>
      <c r="C69" s="39"/>
      <c r="D69" s="35" t="s">
        <v>433</v>
      </c>
      <c r="E69" s="385"/>
      <c r="F69" s="384"/>
      <c r="G69" s="384">
        <v>14.5</v>
      </c>
      <c r="H69" s="384"/>
      <c r="I69" s="384"/>
      <c r="J69" s="384"/>
      <c r="K69" s="384"/>
      <c r="L69" s="384"/>
      <c r="M69" s="384">
        <v>20</v>
      </c>
      <c r="N69" s="384"/>
      <c r="O69" s="384"/>
    </row>
    <row r="70" spans="1:15" s="22" customFormat="1" ht="18.75" customHeight="1">
      <c r="A70" s="52">
        <v>6</v>
      </c>
      <c r="B70" s="33" t="s">
        <v>569</v>
      </c>
      <c r="C70" s="39"/>
      <c r="D70" s="193" t="s">
        <v>940</v>
      </c>
      <c r="E70" s="384"/>
      <c r="F70" s="384"/>
      <c r="G70" s="384">
        <v>17</v>
      </c>
      <c r="H70" s="384"/>
      <c r="I70" s="384"/>
      <c r="J70" s="384"/>
      <c r="K70" s="384"/>
      <c r="L70" s="384"/>
      <c r="M70" s="384"/>
      <c r="N70" s="384"/>
      <c r="O70" s="384"/>
    </row>
    <row r="71" spans="1:15" s="22" customFormat="1" ht="18.75" customHeight="1">
      <c r="A71" s="52">
        <v>7</v>
      </c>
      <c r="B71" s="33" t="s">
        <v>787</v>
      </c>
      <c r="C71" s="39"/>
      <c r="D71" s="35" t="s">
        <v>433</v>
      </c>
      <c r="E71" s="384">
        <v>7</v>
      </c>
      <c r="F71" s="384">
        <v>6.5</v>
      </c>
      <c r="G71" s="384"/>
      <c r="H71" s="384">
        <v>6.5</v>
      </c>
      <c r="I71" s="384">
        <v>6.5</v>
      </c>
      <c r="J71" s="384">
        <v>6.5</v>
      </c>
      <c r="K71" s="384"/>
      <c r="L71" s="384"/>
      <c r="M71" s="384"/>
      <c r="N71" s="384"/>
      <c r="O71" s="384"/>
    </row>
    <row r="72" spans="1:15" s="22" customFormat="1" ht="18.75" customHeight="1">
      <c r="A72" s="52">
        <v>8</v>
      </c>
      <c r="B72" s="33" t="s">
        <v>788</v>
      </c>
      <c r="C72" s="39"/>
      <c r="D72" s="35" t="s">
        <v>433</v>
      </c>
      <c r="E72" s="384"/>
      <c r="F72" s="384"/>
      <c r="G72" s="384">
        <v>13.5</v>
      </c>
      <c r="H72" s="384"/>
      <c r="I72" s="384"/>
      <c r="J72" s="384"/>
      <c r="K72" s="384"/>
      <c r="L72" s="384"/>
      <c r="M72" s="384"/>
      <c r="N72" s="384"/>
      <c r="O72" s="384"/>
    </row>
    <row r="73" spans="1:15" s="129" customFormat="1" ht="18.75" customHeight="1">
      <c r="A73" s="128" t="s">
        <v>111</v>
      </c>
      <c r="B73" s="40" t="s">
        <v>789</v>
      </c>
      <c r="C73" s="119"/>
      <c r="D73" s="120"/>
      <c r="E73" s="149"/>
      <c r="F73" s="149"/>
      <c r="G73" s="149"/>
      <c r="H73" s="149"/>
      <c r="I73" s="149"/>
      <c r="J73" s="149"/>
      <c r="K73" s="148"/>
      <c r="L73" s="149"/>
      <c r="M73" s="149"/>
      <c r="N73" s="149"/>
      <c r="O73" s="150"/>
    </row>
    <row r="74" spans="1:15" s="129" customFormat="1" ht="18.75" customHeight="1">
      <c r="A74" s="128"/>
      <c r="B74" s="40" t="s">
        <v>790</v>
      </c>
      <c r="C74" s="119"/>
      <c r="D74" s="120"/>
      <c r="E74" s="149"/>
      <c r="F74" s="149"/>
      <c r="G74" s="149"/>
      <c r="H74" s="149"/>
      <c r="I74" s="149"/>
      <c r="J74" s="149"/>
      <c r="K74" s="149"/>
      <c r="L74" s="149"/>
      <c r="M74" s="149"/>
      <c r="N74" s="149"/>
      <c r="O74" s="150"/>
    </row>
    <row r="75" spans="1:15" s="222" customFormat="1" ht="36.75" customHeight="1">
      <c r="A75" s="128"/>
      <c r="B75" s="178" t="s">
        <v>791</v>
      </c>
      <c r="C75" s="221" t="s">
        <v>415</v>
      </c>
      <c r="D75" s="221" t="s">
        <v>214</v>
      </c>
      <c r="E75" s="474">
        <v>12000</v>
      </c>
      <c r="F75" s="474">
        <v>12000</v>
      </c>
      <c r="G75" s="474">
        <v>12000</v>
      </c>
      <c r="H75" s="474">
        <v>12000</v>
      </c>
      <c r="I75" s="474">
        <v>12000</v>
      </c>
      <c r="J75" s="474">
        <v>12000</v>
      </c>
      <c r="K75" s="474">
        <v>12000</v>
      </c>
      <c r="L75" s="474">
        <v>12000</v>
      </c>
      <c r="M75" s="474">
        <v>12000</v>
      </c>
      <c r="N75" s="474">
        <v>12000</v>
      </c>
      <c r="O75" s="474">
        <v>12000</v>
      </c>
    </row>
    <row r="76" spans="1:15" s="129" customFormat="1" ht="18.75" customHeight="1">
      <c r="A76" s="128"/>
      <c r="B76" s="38" t="s">
        <v>1343</v>
      </c>
      <c r="C76" s="65" t="s">
        <v>582</v>
      </c>
      <c r="D76" s="120" t="s">
        <v>214</v>
      </c>
      <c r="E76" s="474">
        <v>12000</v>
      </c>
      <c r="F76" s="474">
        <v>12000</v>
      </c>
      <c r="G76" s="474">
        <v>12000</v>
      </c>
      <c r="H76" s="474">
        <v>12000</v>
      </c>
      <c r="I76" s="474">
        <v>12000</v>
      </c>
      <c r="J76" s="474">
        <v>12000</v>
      </c>
      <c r="K76" s="474">
        <v>12000</v>
      </c>
      <c r="L76" s="474">
        <v>12000</v>
      </c>
      <c r="M76" s="474">
        <v>12000</v>
      </c>
      <c r="N76" s="474">
        <v>12000</v>
      </c>
      <c r="O76" s="474">
        <v>12000</v>
      </c>
    </row>
    <row r="77" spans="1:15" s="222" customFormat="1" ht="34.5" customHeight="1">
      <c r="A77" s="128"/>
      <c r="B77" s="178" t="s">
        <v>792</v>
      </c>
      <c r="C77" s="221" t="s">
        <v>414</v>
      </c>
      <c r="D77" s="120" t="s">
        <v>214</v>
      </c>
      <c r="E77" s="474">
        <v>9904.55609580407</v>
      </c>
      <c r="F77" s="474">
        <v>9904.55609580407</v>
      </c>
      <c r="G77" s="474">
        <v>9904.55609580407</v>
      </c>
      <c r="H77" s="474">
        <v>9904.55609580407</v>
      </c>
      <c r="I77" s="474">
        <v>9904.55609580407</v>
      </c>
      <c r="J77" s="474">
        <v>9904.55609580407</v>
      </c>
      <c r="K77" s="474">
        <v>9904.55609580407</v>
      </c>
      <c r="L77" s="474">
        <v>9904.55609580407</v>
      </c>
      <c r="M77" s="474">
        <v>9904.55609580407</v>
      </c>
      <c r="N77" s="474">
        <v>9904.55609580407</v>
      </c>
      <c r="O77" s="474">
        <v>9904.55609580407</v>
      </c>
    </row>
    <row r="78" spans="1:15" s="129" customFormat="1" ht="33">
      <c r="A78" s="128"/>
      <c r="B78" s="38" t="s">
        <v>872</v>
      </c>
      <c r="C78" s="65" t="s">
        <v>582</v>
      </c>
      <c r="D78" s="120" t="s">
        <v>214</v>
      </c>
      <c r="E78" s="474">
        <v>10731.885731885732</v>
      </c>
      <c r="F78" s="474">
        <v>10731.885731885732</v>
      </c>
      <c r="G78" s="474">
        <v>10731.885731885732</v>
      </c>
      <c r="H78" s="474">
        <v>10731.885731885732</v>
      </c>
      <c r="I78" s="474">
        <v>10731.885731885732</v>
      </c>
      <c r="J78" s="474">
        <v>10731.885731885732</v>
      </c>
      <c r="K78" s="474">
        <v>10731.885731885732</v>
      </c>
      <c r="L78" s="474">
        <v>10731.885731885732</v>
      </c>
      <c r="M78" s="474">
        <v>10731.885731885732</v>
      </c>
      <c r="N78" s="474">
        <v>10731.885731885732</v>
      </c>
      <c r="O78" s="474">
        <v>10731.885731885732</v>
      </c>
    </row>
    <row r="79" spans="1:15" s="129" customFormat="1" ht="33">
      <c r="A79" s="128"/>
      <c r="B79" s="38" t="s">
        <v>873</v>
      </c>
      <c r="C79" s="65" t="s">
        <v>582</v>
      </c>
      <c r="D79" s="120" t="s">
        <v>214</v>
      </c>
      <c r="E79" s="474">
        <v>10849.75630430176</v>
      </c>
      <c r="F79" s="474">
        <v>10849.75630430176</v>
      </c>
      <c r="G79" s="474">
        <v>10849.75630430176</v>
      </c>
      <c r="H79" s="474">
        <v>10849.75630430176</v>
      </c>
      <c r="I79" s="474">
        <v>10849.75630430176</v>
      </c>
      <c r="J79" s="474">
        <v>10849.75630430176</v>
      </c>
      <c r="K79" s="474">
        <v>10849.75630430176</v>
      </c>
      <c r="L79" s="474">
        <v>10849.75630430176</v>
      </c>
      <c r="M79" s="474">
        <v>10849.75630430176</v>
      </c>
      <c r="N79" s="474">
        <v>10849.75630430176</v>
      </c>
      <c r="O79" s="474">
        <v>10849.75630430176</v>
      </c>
    </row>
    <row r="80" spans="1:15" s="129" customFormat="1" ht="33">
      <c r="A80" s="128"/>
      <c r="B80" s="38" t="s">
        <v>874</v>
      </c>
      <c r="C80" s="65" t="s">
        <v>582</v>
      </c>
      <c r="D80" s="120" t="s">
        <v>214</v>
      </c>
      <c r="E80" s="474">
        <v>10710.80817916261</v>
      </c>
      <c r="F80" s="474">
        <v>10710.80817916261</v>
      </c>
      <c r="G80" s="474">
        <v>10710.80817916261</v>
      </c>
      <c r="H80" s="474">
        <v>10710.80817916261</v>
      </c>
      <c r="I80" s="474">
        <v>10710.80817916261</v>
      </c>
      <c r="J80" s="474">
        <v>10710.80817916261</v>
      </c>
      <c r="K80" s="474">
        <v>10710.80817916261</v>
      </c>
      <c r="L80" s="474">
        <v>10710.80817916261</v>
      </c>
      <c r="M80" s="474">
        <v>10710.80817916261</v>
      </c>
      <c r="N80" s="474">
        <v>10710.80817916261</v>
      </c>
      <c r="O80" s="474">
        <v>10710.80817916261</v>
      </c>
    </row>
    <row r="81" spans="1:15" s="129" customFormat="1" ht="33">
      <c r="A81" s="128"/>
      <c r="B81" s="38" t="s">
        <v>875</v>
      </c>
      <c r="C81" s="65" t="s">
        <v>582</v>
      </c>
      <c r="D81" s="120" t="s">
        <v>214</v>
      </c>
      <c r="E81" s="474">
        <v>10846.153846153848</v>
      </c>
      <c r="F81" s="474">
        <v>10846.153846153848</v>
      </c>
      <c r="G81" s="474">
        <v>10846.153846153848</v>
      </c>
      <c r="H81" s="474">
        <v>10846.153846153848</v>
      </c>
      <c r="I81" s="474">
        <v>10846.153846153848</v>
      </c>
      <c r="J81" s="474">
        <v>10846.153846153848</v>
      </c>
      <c r="K81" s="474">
        <v>10846.153846153848</v>
      </c>
      <c r="L81" s="474">
        <v>10846.153846153848</v>
      </c>
      <c r="M81" s="474">
        <v>10846.153846153848</v>
      </c>
      <c r="N81" s="474">
        <v>10846.153846153848</v>
      </c>
      <c r="O81" s="474">
        <v>10846.153846153848</v>
      </c>
    </row>
    <row r="82" spans="1:15" s="129" customFormat="1" ht="33">
      <c r="A82" s="128"/>
      <c r="B82" s="38" t="s">
        <v>876</v>
      </c>
      <c r="C82" s="65" t="s">
        <v>582</v>
      </c>
      <c r="D82" s="120" t="s">
        <v>214</v>
      </c>
      <c r="E82" s="474">
        <v>10844.66590539465</v>
      </c>
      <c r="F82" s="474">
        <v>10844.66590539465</v>
      </c>
      <c r="G82" s="474">
        <v>10844.66590539465</v>
      </c>
      <c r="H82" s="474">
        <v>10844.66590539465</v>
      </c>
      <c r="I82" s="474">
        <v>10844.66590539465</v>
      </c>
      <c r="J82" s="474">
        <v>10844.66590539465</v>
      </c>
      <c r="K82" s="474">
        <v>10844.66590539465</v>
      </c>
      <c r="L82" s="474">
        <v>10844.66590539465</v>
      </c>
      <c r="M82" s="474">
        <v>10844.66590539465</v>
      </c>
      <c r="N82" s="474">
        <v>10844.66590539465</v>
      </c>
      <c r="O82" s="474">
        <v>10844.66590539465</v>
      </c>
    </row>
    <row r="83" spans="1:15" s="129" customFormat="1" ht="33">
      <c r="A83" s="128"/>
      <c r="B83" s="38" t="s">
        <v>877</v>
      </c>
      <c r="C83" s="65" t="s">
        <v>582</v>
      </c>
      <c r="D83" s="120" t="s">
        <v>214</v>
      </c>
      <c r="E83" s="474">
        <v>10870.188722537716</v>
      </c>
      <c r="F83" s="474">
        <v>10870.188722537716</v>
      </c>
      <c r="G83" s="474">
        <v>10870.188722537716</v>
      </c>
      <c r="H83" s="474">
        <v>10870.188722537716</v>
      </c>
      <c r="I83" s="474">
        <v>10870.188722537716</v>
      </c>
      <c r="J83" s="474">
        <v>10870.188722537716</v>
      </c>
      <c r="K83" s="474">
        <v>10870.188722537716</v>
      </c>
      <c r="L83" s="474">
        <v>10870.188722537716</v>
      </c>
      <c r="M83" s="474">
        <v>10870.188722537716</v>
      </c>
      <c r="N83" s="474">
        <v>10870.188722537716</v>
      </c>
      <c r="O83" s="474">
        <v>10870.188722537716</v>
      </c>
    </row>
    <row r="84" spans="1:15" s="129" customFormat="1" ht="33">
      <c r="A84" s="128"/>
      <c r="B84" s="38" t="s">
        <v>878</v>
      </c>
      <c r="C84" s="65" t="s">
        <v>582</v>
      </c>
      <c r="D84" s="120" t="s">
        <v>214</v>
      </c>
      <c r="E84" s="474">
        <v>10989.010989010989</v>
      </c>
      <c r="F84" s="474">
        <v>10989.010989010989</v>
      </c>
      <c r="G84" s="474">
        <v>10989.010989010989</v>
      </c>
      <c r="H84" s="474">
        <v>10989.010989010989</v>
      </c>
      <c r="I84" s="474">
        <v>10989.010989010989</v>
      </c>
      <c r="J84" s="474">
        <v>10989.010989010989</v>
      </c>
      <c r="K84" s="474">
        <v>10989.010989010989</v>
      </c>
      <c r="L84" s="474">
        <v>10989.010989010989</v>
      </c>
      <c r="M84" s="474">
        <v>10989.010989010989</v>
      </c>
      <c r="N84" s="474">
        <v>10989.010989010989</v>
      </c>
      <c r="O84" s="474">
        <v>10989.010989010989</v>
      </c>
    </row>
    <row r="85" spans="1:15" s="129" customFormat="1" ht="21.75" customHeight="1">
      <c r="A85" s="128"/>
      <c r="B85" s="88" t="s">
        <v>793</v>
      </c>
      <c r="C85" s="119"/>
      <c r="D85" s="120"/>
      <c r="E85" s="64"/>
      <c r="F85" s="64"/>
      <c r="G85" s="64"/>
      <c r="H85" s="64"/>
      <c r="I85" s="64"/>
      <c r="J85" s="64"/>
      <c r="K85" s="64"/>
      <c r="L85" s="64"/>
      <c r="M85" s="64"/>
      <c r="N85" s="64"/>
      <c r="O85" s="64"/>
    </row>
    <row r="86" spans="1:15" s="129" customFormat="1" ht="19.5" customHeight="1">
      <c r="A86" s="128"/>
      <c r="B86" s="38" t="s">
        <v>166</v>
      </c>
      <c r="C86" s="546" t="s">
        <v>454</v>
      </c>
      <c r="D86" s="120" t="s">
        <v>214</v>
      </c>
      <c r="E86" s="474">
        <v>12800</v>
      </c>
      <c r="F86" s="474">
        <v>12800</v>
      </c>
      <c r="G86" s="474">
        <v>12800</v>
      </c>
      <c r="H86" s="474">
        <v>12800</v>
      </c>
      <c r="I86" s="474">
        <v>12800</v>
      </c>
      <c r="J86" s="474">
        <v>12800</v>
      </c>
      <c r="K86" s="474">
        <v>12800</v>
      </c>
      <c r="L86" s="474">
        <v>12800</v>
      </c>
      <c r="M86" s="474">
        <v>12800</v>
      </c>
      <c r="N86" s="474">
        <v>12800</v>
      </c>
      <c r="O86" s="474">
        <v>12800</v>
      </c>
    </row>
    <row r="87" spans="1:15" s="129" customFormat="1" ht="20.25" customHeight="1">
      <c r="A87" s="128"/>
      <c r="B87" s="38" t="s">
        <v>167</v>
      </c>
      <c r="C87" s="546"/>
      <c r="D87" s="120" t="s">
        <v>214</v>
      </c>
      <c r="E87" s="474">
        <v>12800</v>
      </c>
      <c r="F87" s="474">
        <v>12800</v>
      </c>
      <c r="G87" s="474">
        <v>12800</v>
      </c>
      <c r="H87" s="474">
        <v>12800</v>
      </c>
      <c r="I87" s="474">
        <v>12800</v>
      </c>
      <c r="J87" s="474">
        <v>12800</v>
      </c>
      <c r="K87" s="474">
        <v>12800</v>
      </c>
      <c r="L87" s="474">
        <v>12800</v>
      </c>
      <c r="M87" s="474">
        <v>12800</v>
      </c>
      <c r="N87" s="474">
        <v>12800</v>
      </c>
      <c r="O87" s="474">
        <v>12800</v>
      </c>
    </row>
    <row r="88" spans="1:15" s="129" customFormat="1" ht="18.75" customHeight="1">
      <c r="A88" s="128"/>
      <c r="B88" s="38" t="s">
        <v>168</v>
      </c>
      <c r="C88" s="547" t="s">
        <v>568</v>
      </c>
      <c r="D88" s="120" t="s">
        <v>214</v>
      </c>
      <c r="E88" s="474">
        <v>10666.445026250538</v>
      </c>
      <c r="F88" s="474">
        <v>10666.445026250538</v>
      </c>
      <c r="G88" s="474">
        <v>10666.445026250538</v>
      </c>
      <c r="H88" s="474">
        <v>10666.445026250538</v>
      </c>
      <c r="I88" s="474">
        <v>10666.445026250538</v>
      </c>
      <c r="J88" s="474">
        <v>10666.445026250538</v>
      </c>
      <c r="K88" s="474">
        <v>10666.445026250538</v>
      </c>
      <c r="L88" s="474">
        <v>10666.445026250538</v>
      </c>
      <c r="M88" s="474">
        <v>10666.445026250538</v>
      </c>
      <c r="N88" s="474">
        <v>10666.445026250538</v>
      </c>
      <c r="O88" s="474">
        <v>10666.445026250538</v>
      </c>
    </row>
    <row r="89" spans="1:15" s="129" customFormat="1" ht="18.75" customHeight="1">
      <c r="A89" s="128"/>
      <c r="B89" s="38" t="s">
        <v>361</v>
      </c>
      <c r="C89" s="588"/>
      <c r="D89" s="120" t="s">
        <v>214</v>
      </c>
      <c r="E89" s="474">
        <v>11694.386694386694</v>
      </c>
      <c r="F89" s="474">
        <v>11694.386694386694</v>
      </c>
      <c r="G89" s="474">
        <v>11694.386694386694</v>
      </c>
      <c r="H89" s="474">
        <v>11694.386694386694</v>
      </c>
      <c r="I89" s="474">
        <v>11694.386694386694</v>
      </c>
      <c r="J89" s="474">
        <v>11694.386694386694</v>
      </c>
      <c r="K89" s="474">
        <v>11694.386694386694</v>
      </c>
      <c r="L89" s="474">
        <v>11694.386694386694</v>
      </c>
      <c r="M89" s="474">
        <v>11694.386694386694</v>
      </c>
      <c r="N89" s="474">
        <v>11694.386694386694</v>
      </c>
      <c r="O89" s="474">
        <v>11694.386694386694</v>
      </c>
    </row>
    <row r="90" spans="1:15" s="129" customFormat="1" ht="18.75" customHeight="1">
      <c r="A90" s="128"/>
      <c r="B90" s="38" t="s">
        <v>421</v>
      </c>
      <c r="C90" s="588"/>
      <c r="D90" s="120" t="s">
        <v>214</v>
      </c>
      <c r="E90" s="474">
        <v>11640.884368157096</v>
      </c>
      <c r="F90" s="474">
        <v>11640.884368157096</v>
      </c>
      <c r="G90" s="474">
        <v>11640.884368157096</v>
      </c>
      <c r="H90" s="474">
        <v>11640.884368157096</v>
      </c>
      <c r="I90" s="474">
        <v>11640.884368157096</v>
      </c>
      <c r="J90" s="474">
        <v>11640.884368157096</v>
      </c>
      <c r="K90" s="474">
        <v>11640.884368157096</v>
      </c>
      <c r="L90" s="474">
        <v>11640.884368157096</v>
      </c>
      <c r="M90" s="474">
        <v>11640.884368157096</v>
      </c>
      <c r="N90" s="474">
        <v>11640.884368157096</v>
      </c>
      <c r="O90" s="474">
        <v>11640.884368157096</v>
      </c>
    </row>
    <row r="91" spans="1:15" s="129" customFormat="1" ht="18.75" customHeight="1">
      <c r="A91" s="128"/>
      <c r="B91" s="38" t="s">
        <v>422</v>
      </c>
      <c r="C91" s="588"/>
      <c r="D91" s="120" t="s">
        <v>214</v>
      </c>
      <c r="E91" s="474">
        <v>11603.37552742616</v>
      </c>
      <c r="F91" s="474">
        <v>11603.37552742616</v>
      </c>
      <c r="G91" s="474">
        <v>11603.37552742616</v>
      </c>
      <c r="H91" s="474">
        <v>11603.37552742616</v>
      </c>
      <c r="I91" s="474">
        <v>11603.37552742616</v>
      </c>
      <c r="J91" s="474">
        <v>11603.37552742616</v>
      </c>
      <c r="K91" s="474">
        <v>11603.37552742616</v>
      </c>
      <c r="L91" s="474">
        <v>11603.37552742616</v>
      </c>
      <c r="M91" s="474">
        <v>11603.37552742616</v>
      </c>
      <c r="N91" s="474">
        <v>11603.37552742616</v>
      </c>
      <c r="O91" s="474">
        <v>11603.37552742616</v>
      </c>
    </row>
    <row r="92" spans="1:15" s="129" customFormat="1" ht="18.75" customHeight="1">
      <c r="A92" s="128"/>
      <c r="B92" s="38" t="s">
        <v>423</v>
      </c>
      <c r="C92" s="588"/>
      <c r="D92" s="120" t="s">
        <v>214</v>
      </c>
      <c r="E92" s="474">
        <v>11658.119658119658</v>
      </c>
      <c r="F92" s="474">
        <v>11658.119658119658</v>
      </c>
      <c r="G92" s="474">
        <v>11658.119658119658</v>
      </c>
      <c r="H92" s="474">
        <v>11658.119658119658</v>
      </c>
      <c r="I92" s="474">
        <v>11658.119658119658</v>
      </c>
      <c r="J92" s="474">
        <v>11658.119658119658</v>
      </c>
      <c r="K92" s="474">
        <v>11658.119658119658</v>
      </c>
      <c r="L92" s="474">
        <v>11658.119658119658</v>
      </c>
      <c r="M92" s="474">
        <v>11658.119658119658</v>
      </c>
      <c r="N92" s="474">
        <v>11658.119658119658</v>
      </c>
      <c r="O92" s="474">
        <v>11658.119658119658</v>
      </c>
    </row>
    <row r="93" spans="1:15" s="129" customFormat="1" ht="18.75" customHeight="1">
      <c r="A93" s="128"/>
      <c r="B93" s="38" t="s">
        <v>424</v>
      </c>
      <c r="C93" s="588"/>
      <c r="D93" s="120" t="s">
        <v>214</v>
      </c>
      <c r="E93" s="474">
        <v>11661.303159278867</v>
      </c>
      <c r="F93" s="474">
        <v>11661.303159278867</v>
      </c>
      <c r="G93" s="474">
        <v>11661.303159278867</v>
      </c>
      <c r="H93" s="474">
        <v>11661.303159278867</v>
      </c>
      <c r="I93" s="474">
        <v>11661.303159278867</v>
      </c>
      <c r="J93" s="474">
        <v>11661.303159278867</v>
      </c>
      <c r="K93" s="474">
        <v>11661.303159278867</v>
      </c>
      <c r="L93" s="474">
        <v>11661.303159278867</v>
      </c>
      <c r="M93" s="474">
        <v>11661.303159278867</v>
      </c>
      <c r="N93" s="474">
        <v>11661.303159278867</v>
      </c>
      <c r="O93" s="474">
        <v>11661.303159278867</v>
      </c>
    </row>
    <row r="94" spans="1:15" s="129" customFormat="1" ht="18.75" customHeight="1">
      <c r="A94" s="128"/>
      <c r="B94" s="38" t="s">
        <v>425</v>
      </c>
      <c r="C94" s="588"/>
      <c r="D94" s="120" t="s">
        <v>214</v>
      </c>
      <c r="E94" s="474">
        <v>11759.307061320484</v>
      </c>
      <c r="F94" s="474">
        <v>11759.307061320484</v>
      </c>
      <c r="G94" s="474">
        <v>11759.307061320484</v>
      </c>
      <c r="H94" s="474">
        <v>11759.307061320484</v>
      </c>
      <c r="I94" s="474">
        <v>11759.307061320484</v>
      </c>
      <c r="J94" s="474">
        <v>11759.307061320484</v>
      </c>
      <c r="K94" s="474">
        <v>11759.307061320484</v>
      </c>
      <c r="L94" s="474">
        <v>11759.307061320484</v>
      </c>
      <c r="M94" s="474">
        <v>11759.307061320484</v>
      </c>
      <c r="N94" s="474">
        <v>11759.307061320484</v>
      </c>
      <c r="O94" s="474">
        <v>11759.307061320484</v>
      </c>
    </row>
    <row r="95" spans="1:15" s="129" customFormat="1" ht="18.75" customHeight="1">
      <c r="A95" s="128"/>
      <c r="B95" s="38" t="s">
        <v>426</v>
      </c>
      <c r="C95" s="588"/>
      <c r="D95" s="120" t="s">
        <v>214</v>
      </c>
      <c r="E95" s="474">
        <v>11921.411921411922</v>
      </c>
      <c r="F95" s="474">
        <v>11921.411921411922</v>
      </c>
      <c r="G95" s="474">
        <v>11921.411921411922</v>
      </c>
      <c r="H95" s="474">
        <v>11921.411921411922</v>
      </c>
      <c r="I95" s="474">
        <v>11921.411921411922</v>
      </c>
      <c r="J95" s="474">
        <v>11921.411921411922</v>
      </c>
      <c r="K95" s="474">
        <v>11921.411921411922</v>
      </c>
      <c r="L95" s="474">
        <v>11921.411921411922</v>
      </c>
      <c r="M95" s="474">
        <v>11921.411921411922</v>
      </c>
      <c r="N95" s="474">
        <v>11921.411921411922</v>
      </c>
      <c r="O95" s="474">
        <v>11921.411921411922</v>
      </c>
    </row>
    <row r="96" spans="1:15" s="75" customFormat="1" ht="23.25" customHeight="1">
      <c r="A96" s="76" t="s">
        <v>112</v>
      </c>
      <c r="B96" s="512" t="s">
        <v>187</v>
      </c>
      <c r="C96" s="513"/>
      <c r="D96" s="513"/>
      <c r="E96" s="513"/>
      <c r="F96" s="513"/>
      <c r="G96" s="513"/>
      <c r="H96" s="513"/>
      <c r="I96" s="513"/>
      <c r="J96" s="513"/>
      <c r="K96" s="513"/>
      <c r="L96" s="513"/>
      <c r="M96" s="513"/>
      <c r="N96" s="513"/>
      <c r="O96" s="514"/>
    </row>
    <row r="97" spans="1:15" s="75" customFormat="1" ht="18" customHeight="1">
      <c r="A97" s="52">
        <v>1</v>
      </c>
      <c r="B97" s="38" t="s">
        <v>272</v>
      </c>
      <c r="C97" s="39"/>
      <c r="D97" s="35" t="s">
        <v>933</v>
      </c>
      <c r="E97" s="77"/>
      <c r="F97" s="77">
        <v>560000</v>
      </c>
      <c r="G97" s="77"/>
      <c r="H97" s="77">
        <v>550000</v>
      </c>
      <c r="I97" s="77">
        <v>550000</v>
      </c>
      <c r="J97" s="77">
        <v>600000</v>
      </c>
      <c r="K97" s="89">
        <v>540000</v>
      </c>
      <c r="L97" s="77"/>
      <c r="M97" s="89"/>
      <c r="N97" s="77"/>
      <c r="O97" s="77">
        <v>550000</v>
      </c>
    </row>
    <row r="98" spans="1:15" s="75" customFormat="1" ht="18" customHeight="1">
      <c r="A98" s="52">
        <v>2</v>
      </c>
      <c r="B98" s="38" t="s">
        <v>331</v>
      </c>
      <c r="C98" s="39"/>
      <c r="D98" s="52" t="s">
        <v>433</v>
      </c>
      <c r="E98" s="145"/>
      <c r="F98" s="77">
        <v>480000</v>
      </c>
      <c r="G98" s="77"/>
      <c r="H98" s="77">
        <v>450000</v>
      </c>
      <c r="I98" s="77">
        <v>450000</v>
      </c>
      <c r="J98" s="77">
        <v>520000</v>
      </c>
      <c r="K98" s="89">
        <v>450000</v>
      </c>
      <c r="L98" s="77">
        <v>414000</v>
      </c>
      <c r="M98" s="89">
        <v>450000</v>
      </c>
      <c r="N98" s="77"/>
      <c r="O98" s="77">
        <v>450000</v>
      </c>
    </row>
    <row r="99" spans="1:15" s="75" customFormat="1" ht="67.5" customHeight="1">
      <c r="A99" s="52">
        <v>3</v>
      </c>
      <c r="B99" s="38" t="s">
        <v>169</v>
      </c>
      <c r="C99" s="39"/>
      <c r="D99" s="52" t="s">
        <v>433</v>
      </c>
      <c r="E99" s="77"/>
      <c r="F99" s="77"/>
      <c r="G99" s="77"/>
      <c r="H99" s="77">
        <v>1000000</v>
      </c>
      <c r="I99" s="89">
        <v>1000000</v>
      </c>
      <c r="J99" s="77">
        <v>1000000</v>
      </c>
      <c r="K99" s="196"/>
      <c r="L99" s="77"/>
      <c r="M99" s="77"/>
      <c r="N99" s="77"/>
      <c r="O99" s="151"/>
    </row>
    <row r="100" spans="1:15" s="22" customFormat="1" ht="53.25" customHeight="1">
      <c r="A100" s="52">
        <v>4</v>
      </c>
      <c r="B100" s="38" t="s">
        <v>170</v>
      </c>
      <c r="C100" s="39"/>
      <c r="D100" s="52" t="s">
        <v>433</v>
      </c>
      <c r="E100" s="77"/>
      <c r="F100" s="77"/>
      <c r="G100" s="89"/>
      <c r="H100" s="89"/>
      <c r="I100" s="77"/>
      <c r="J100" s="77"/>
      <c r="K100" s="77"/>
      <c r="L100" s="77"/>
      <c r="M100" s="77"/>
      <c r="N100" s="77"/>
      <c r="O100" s="151"/>
    </row>
    <row r="101" spans="1:15" s="22" customFormat="1" ht="31.5" customHeight="1">
      <c r="A101" s="52">
        <v>5</v>
      </c>
      <c r="B101" s="38" t="s">
        <v>1086</v>
      </c>
      <c r="C101" s="39"/>
      <c r="D101" s="52" t="s">
        <v>433</v>
      </c>
      <c r="E101" s="77"/>
      <c r="F101" s="77">
        <v>252000</v>
      </c>
      <c r="G101" s="77">
        <v>270000</v>
      </c>
      <c r="H101" s="77">
        <v>260000</v>
      </c>
      <c r="I101" s="77">
        <v>260000</v>
      </c>
      <c r="J101" s="77"/>
      <c r="K101" s="77">
        <v>260000</v>
      </c>
      <c r="L101" s="77"/>
      <c r="M101" s="77">
        <v>250000</v>
      </c>
      <c r="N101" s="77"/>
      <c r="O101" s="152">
        <v>250000</v>
      </c>
    </row>
    <row r="102" spans="1:15" s="22" customFormat="1" ht="31.5" customHeight="1">
      <c r="A102" s="52">
        <v>6</v>
      </c>
      <c r="B102" s="38" t="s">
        <v>1087</v>
      </c>
      <c r="C102" s="39"/>
      <c r="D102" s="52" t="s">
        <v>433</v>
      </c>
      <c r="E102" s="77"/>
      <c r="F102" s="77">
        <v>182000</v>
      </c>
      <c r="G102" s="77">
        <v>190000</v>
      </c>
      <c r="H102" s="77">
        <v>200000</v>
      </c>
      <c r="I102" s="77">
        <v>200000</v>
      </c>
      <c r="J102" s="77">
        <v>160000</v>
      </c>
      <c r="K102" s="77">
        <v>180000</v>
      </c>
      <c r="L102" s="77">
        <v>165000</v>
      </c>
      <c r="M102" s="77">
        <v>180000</v>
      </c>
      <c r="N102" s="77"/>
      <c r="O102" s="152">
        <v>180000</v>
      </c>
    </row>
    <row r="103" spans="1:15" s="22" customFormat="1" ht="34.5" customHeight="1">
      <c r="A103" s="52">
        <v>7</v>
      </c>
      <c r="B103" s="68" t="s">
        <v>280</v>
      </c>
      <c r="C103" s="122"/>
      <c r="D103" s="52" t="s">
        <v>433</v>
      </c>
      <c r="E103" s="110"/>
      <c r="F103" s="110">
        <v>438000</v>
      </c>
      <c r="G103" s="110">
        <v>430000</v>
      </c>
      <c r="H103" s="110">
        <v>450000</v>
      </c>
      <c r="I103" s="89">
        <v>450000</v>
      </c>
      <c r="J103" s="110"/>
      <c r="K103" s="493"/>
      <c r="L103" s="110">
        <v>463000</v>
      </c>
      <c r="M103" s="110"/>
      <c r="N103" s="110"/>
      <c r="O103" s="151"/>
    </row>
    <row r="104" spans="1:15" s="22" customFormat="1" ht="31.5" customHeight="1">
      <c r="A104" s="52">
        <v>8</v>
      </c>
      <c r="B104" s="38" t="s">
        <v>484</v>
      </c>
      <c r="C104" s="39"/>
      <c r="D104" s="52" t="s">
        <v>433</v>
      </c>
      <c r="E104" s="77"/>
      <c r="F104" s="77">
        <v>417000</v>
      </c>
      <c r="G104" s="77">
        <v>410000</v>
      </c>
      <c r="H104" s="77">
        <v>420000</v>
      </c>
      <c r="I104" s="77">
        <v>420000</v>
      </c>
      <c r="J104" s="77"/>
      <c r="K104" s="89"/>
      <c r="L104" s="77"/>
      <c r="M104" s="77"/>
      <c r="N104" s="77"/>
      <c r="O104" s="151"/>
    </row>
    <row r="105" spans="1:15" s="22" customFormat="1" ht="34.5" customHeight="1">
      <c r="A105" s="52">
        <v>9</v>
      </c>
      <c r="B105" s="38" t="s">
        <v>103</v>
      </c>
      <c r="C105" s="39"/>
      <c r="D105" s="52" t="s">
        <v>433</v>
      </c>
      <c r="E105" s="77"/>
      <c r="F105" s="77">
        <v>483000</v>
      </c>
      <c r="G105" s="77">
        <v>450000</v>
      </c>
      <c r="H105" s="77"/>
      <c r="I105" s="77"/>
      <c r="J105" s="77"/>
      <c r="K105" s="89"/>
      <c r="L105" s="77"/>
      <c r="M105" s="77"/>
      <c r="N105" s="77"/>
      <c r="O105" s="151"/>
    </row>
    <row r="106" spans="1:15" s="22" customFormat="1" ht="34.5" customHeight="1">
      <c r="A106" s="52">
        <v>10</v>
      </c>
      <c r="B106" s="38" t="s">
        <v>330</v>
      </c>
      <c r="C106" s="39"/>
      <c r="D106" s="52" t="s">
        <v>433</v>
      </c>
      <c r="E106" s="145"/>
      <c r="F106" s="77">
        <v>532000</v>
      </c>
      <c r="G106" s="77">
        <v>520000</v>
      </c>
      <c r="H106" s="77"/>
      <c r="I106" s="77"/>
      <c r="J106" s="77"/>
      <c r="K106" s="89"/>
      <c r="L106" s="77"/>
      <c r="M106" s="77"/>
      <c r="N106" s="77"/>
      <c r="O106" s="151"/>
    </row>
    <row r="107" spans="1:15" s="22" customFormat="1" ht="105" customHeight="1">
      <c r="A107" s="52">
        <v>11</v>
      </c>
      <c r="B107" s="38" t="s">
        <v>332</v>
      </c>
      <c r="C107" s="39"/>
      <c r="D107" s="52" t="s">
        <v>433</v>
      </c>
      <c r="E107" s="77"/>
      <c r="F107" s="77">
        <v>752000</v>
      </c>
      <c r="G107" s="77">
        <v>750000</v>
      </c>
      <c r="H107" s="77"/>
      <c r="I107" s="77"/>
      <c r="J107" s="77"/>
      <c r="K107" s="77"/>
      <c r="L107" s="77"/>
      <c r="M107" s="77">
        <v>800000</v>
      </c>
      <c r="N107" s="77"/>
      <c r="O107" s="152">
        <v>850000</v>
      </c>
    </row>
    <row r="108" spans="1:15" s="22" customFormat="1" ht="104.25" customHeight="1">
      <c r="A108" s="52">
        <v>12</v>
      </c>
      <c r="B108" s="38" t="s">
        <v>357</v>
      </c>
      <c r="C108" s="39"/>
      <c r="D108" s="52" t="s">
        <v>433</v>
      </c>
      <c r="E108" s="77"/>
      <c r="F108" s="77"/>
      <c r="G108" s="77">
        <v>800000</v>
      </c>
      <c r="H108" s="77"/>
      <c r="I108" s="77"/>
      <c r="J108" s="77"/>
      <c r="K108" s="77"/>
      <c r="L108" s="77">
        <v>950000</v>
      </c>
      <c r="M108" s="77"/>
      <c r="N108" s="77"/>
      <c r="O108" s="152">
        <v>1000000</v>
      </c>
    </row>
    <row r="109" spans="1:15" s="22" customFormat="1" ht="17.25">
      <c r="A109" s="76" t="s">
        <v>212</v>
      </c>
      <c r="B109" s="41" t="s">
        <v>401</v>
      </c>
      <c r="C109" s="39"/>
      <c r="D109" s="35"/>
      <c r="E109" s="77"/>
      <c r="F109" s="77"/>
      <c r="G109" s="77"/>
      <c r="H109" s="77"/>
      <c r="I109" s="77"/>
      <c r="J109" s="77"/>
      <c r="K109" s="77"/>
      <c r="L109" s="77"/>
      <c r="M109" s="77"/>
      <c r="N109" s="77"/>
      <c r="O109" s="152"/>
    </row>
    <row r="110" spans="1:15" s="22" customFormat="1" ht="21.75" customHeight="1">
      <c r="A110" s="76"/>
      <c r="B110" s="550" t="s">
        <v>570</v>
      </c>
      <c r="C110" s="551"/>
      <c r="D110" s="551"/>
      <c r="E110" s="551"/>
      <c r="F110" s="551"/>
      <c r="G110" s="551"/>
      <c r="H110" s="551"/>
      <c r="I110" s="551"/>
      <c r="J110" s="551"/>
      <c r="K110" s="551"/>
      <c r="L110" s="551"/>
      <c r="M110" s="551"/>
      <c r="N110" s="551"/>
      <c r="O110" s="552"/>
    </row>
    <row r="111" spans="1:15" s="22" customFormat="1" ht="38.25" customHeight="1">
      <c r="A111" s="52">
        <v>1</v>
      </c>
      <c r="B111" s="38" t="s">
        <v>418</v>
      </c>
      <c r="C111" s="39"/>
      <c r="D111" s="35" t="s">
        <v>214</v>
      </c>
      <c r="E111" s="89">
        <v>18040</v>
      </c>
      <c r="F111" s="89">
        <v>18040</v>
      </c>
      <c r="G111" s="89">
        <v>18040</v>
      </c>
      <c r="H111" s="89">
        <v>18040</v>
      </c>
      <c r="I111" s="89">
        <v>18040</v>
      </c>
      <c r="J111" s="89">
        <v>18040</v>
      </c>
      <c r="K111" s="89">
        <v>18040</v>
      </c>
      <c r="L111" s="89">
        <v>18040</v>
      </c>
      <c r="M111" s="89">
        <v>18040</v>
      </c>
      <c r="N111" s="89">
        <v>18040</v>
      </c>
      <c r="O111" s="89">
        <v>18040</v>
      </c>
    </row>
    <row r="112" spans="1:15" s="22" customFormat="1" ht="17.25">
      <c r="A112" s="76" t="s">
        <v>113</v>
      </c>
      <c r="B112" s="41" t="s">
        <v>130</v>
      </c>
      <c r="C112" s="80"/>
      <c r="D112" s="35"/>
      <c r="E112" s="89"/>
      <c r="F112" s="89"/>
      <c r="G112" s="89"/>
      <c r="H112" s="89"/>
      <c r="I112" s="89"/>
      <c r="J112" s="89"/>
      <c r="K112" s="89"/>
      <c r="L112" s="89"/>
      <c r="M112" s="89"/>
      <c r="N112" s="89"/>
      <c r="O112" s="89"/>
    </row>
    <row r="113" spans="1:15" s="22" customFormat="1" ht="33">
      <c r="A113" s="52">
        <v>1</v>
      </c>
      <c r="B113" s="38" t="s">
        <v>1083</v>
      </c>
      <c r="C113" s="39"/>
      <c r="D113" s="35" t="s">
        <v>933</v>
      </c>
      <c r="E113" s="89"/>
      <c r="F113" s="77">
        <v>100000</v>
      </c>
      <c r="G113" s="77">
        <v>100000</v>
      </c>
      <c r="H113" s="77">
        <v>100000</v>
      </c>
      <c r="I113" s="77">
        <v>100000</v>
      </c>
      <c r="J113" s="77">
        <v>120000</v>
      </c>
      <c r="K113" s="89"/>
      <c r="L113" s="77">
        <v>90000</v>
      </c>
      <c r="M113" s="77">
        <v>92000</v>
      </c>
      <c r="N113" s="89"/>
      <c r="O113" s="89">
        <v>105000</v>
      </c>
    </row>
    <row r="114" spans="1:15" s="22" customFormat="1" ht="33">
      <c r="A114" s="52">
        <v>2</v>
      </c>
      <c r="B114" s="38" t="s">
        <v>1084</v>
      </c>
      <c r="C114" s="39"/>
      <c r="D114" s="35" t="s">
        <v>433</v>
      </c>
      <c r="E114" s="77"/>
      <c r="F114" s="77">
        <v>140000</v>
      </c>
      <c r="G114" s="77">
        <v>140000</v>
      </c>
      <c r="H114" s="77">
        <v>140000</v>
      </c>
      <c r="I114" s="77">
        <v>140000</v>
      </c>
      <c r="J114" s="77">
        <v>150000</v>
      </c>
      <c r="K114" s="77"/>
      <c r="L114" s="77">
        <v>130000</v>
      </c>
      <c r="M114" s="77">
        <v>130000</v>
      </c>
      <c r="N114" s="77"/>
      <c r="O114" s="360">
        <v>135000</v>
      </c>
    </row>
    <row r="115" spans="1:15" s="22" customFormat="1" ht="28.5">
      <c r="A115" s="52">
        <v>3</v>
      </c>
      <c r="B115" s="38" t="s">
        <v>1085</v>
      </c>
      <c r="C115" s="39"/>
      <c r="D115" s="35" t="s">
        <v>433</v>
      </c>
      <c r="E115" s="77"/>
      <c r="F115" s="77">
        <v>195000</v>
      </c>
      <c r="G115" s="77">
        <v>180000</v>
      </c>
      <c r="H115" s="77">
        <v>180000</v>
      </c>
      <c r="I115" s="77">
        <v>200000</v>
      </c>
      <c r="J115" s="77"/>
      <c r="K115" s="77"/>
      <c r="L115" s="77">
        <v>190000</v>
      </c>
      <c r="M115" s="77"/>
      <c r="N115" s="77"/>
      <c r="O115" s="360">
        <v>188000</v>
      </c>
    </row>
    <row r="116" spans="1:15" s="75" customFormat="1" ht="17.25">
      <c r="A116" s="76" t="s">
        <v>370</v>
      </c>
      <c r="B116" s="72" t="s">
        <v>127</v>
      </c>
      <c r="C116" s="121"/>
      <c r="D116" s="36"/>
      <c r="E116" s="153"/>
      <c r="F116" s="153"/>
      <c r="G116" s="153"/>
      <c r="H116" s="153"/>
      <c r="I116" s="153"/>
      <c r="J116" s="153"/>
      <c r="K116" s="77"/>
      <c r="L116" s="153"/>
      <c r="M116" s="153"/>
      <c r="N116" s="153"/>
      <c r="O116" s="154"/>
    </row>
    <row r="117" spans="1:15" s="75" customFormat="1" ht="33">
      <c r="A117" s="52">
        <v>1</v>
      </c>
      <c r="B117" s="38" t="s">
        <v>700</v>
      </c>
      <c r="C117" s="39"/>
      <c r="D117" s="35" t="s">
        <v>517</v>
      </c>
      <c r="E117" s="89">
        <v>21000</v>
      </c>
      <c r="F117" s="77"/>
      <c r="G117" s="77"/>
      <c r="H117" s="77">
        <v>23000</v>
      </c>
      <c r="I117" s="77">
        <v>23000</v>
      </c>
      <c r="J117" s="77">
        <v>21000</v>
      </c>
      <c r="K117" s="77">
        <v>23000</v>
      </c>
      <c r="L117" s="89"/>
      <c r="M117" s="77"/>
      <c r="N117" s="153"/>
      <c r="O117" s="154"/>
    </row>
    <row r="118" spans="1:15" s="75" customFormat="1" ht="33">
      <c r="A118" s="52">
        <v>2</v>
      </c>
      <c r="B118" s="38" t="s">
        <v>701</v>
      </c>
      <c r="C118" s="39"/>
      <c r="D118" s="35" t="s">
        <v>433</v>
      </c>
      <c r="E118" s="89"/>
      <c r="F118" s="77"/>
      <c r="G118" s="77"/>
      <c r="H118" s="77">
        <v>19000</v>
      </c>
      <c r="I118" s="89">
        <v>19000</v>
      </c>
      <c r="J118" s="89">
        <v>19000</v>
      </c>
      <c r="K118" s="77">
        <v>18500</v>
      </c>
      <c r="L118" s="89"/>
      <c r="M118" s="77"/>
      <c r="N118" s="152"/>
      <c r="O118" s="145"/>
    </row>
    <row r="119" spans="1:15" s="75" customFormat="1" ht="33">
      <c r="A119" s="52">
        <v>3</v>
      </c>
      <c r="B119" s="38" t="s">
        <v>702</v>
      </c>
      <c r="C119" s="39"/>
      <c r="D119" s="35" t="s">
        <v>433</v>
      </c>
      <c r="E119" s="89"/>
      <c r="F119" s="77"/>
      <c r="G119" s="77"/>
      <c r="H119" s="89">
        <v>13500</v>
      </c>
      <c r="I119" s="77">
        <v>13500</v>
      </c>
      <c r="J119" s="89"/>
      <c r="K119" s="77">
        <v>13500</v>
      </c>
      <c r="L119" s="89"/>
      <c r="M119" s="77"/>
      <c r="N119" s="77"/>
      <c r="O119" s="145"/>
    </row>
    <row r="120" spans="1:15" s="75" customFormat="1" ht="33">
      <c r="A120" s="52">
        <v>4</v>
      </c>
      <c r="B120" s="38" t="s">
        <v>703</v>
      </c>
      <c r="C120" s="39"/>
      <c r="D120" s="35" t="s">
        <v>433</v>
      </c>
      <c r="E120" s="89"/>
      <c r="F120" s="89"/>
      <c r="G120" s="77"/>
      <c r="H120" s="89">
        <v>14000</v>
      </c>
      <c r="I120" s="77">
        <v>14000</v>
      </c>
      <c r="J120" s="89"/>
      <c r="K120" s="77">
        <v>15500</v>
      </c>
      <c r="L120" s="77">
        <v>15000</v>
      </c>
      <c r="M120" s="77"/>
      <c r="N120" s="77"/>
      <c r="O120" s="145"/>
    </row>
    <row r="121" spans="1:15" s="75" customFormat="1" ht="33">
      <c r="A121" s="52">
        <v>5</v>
      </c>
      <c r="B121" s="38" t="s">
        <v>704</v>
      </c>
      <c r="C121" s="39"/>
      <c r="D121" s="35" t="s">
        <v>433</v>
      </c>
      <c r="E121" s="77"/>
      <c r="F121" s="77">
        <v>14000</v>
      </c>
      <c r="G121" s="77">
        <v>14000</v>
      </c>
      <c r="H121" s="77">
        <v>10000</v>
      </c>
      <c r="I121" s="77">
        <v>10000</v>
      </c>
      <c r="J121" s="77">
        <v>10000</v>
      </c>
      <c r="K121" s="77">
        <v>10000</v>
      </c>
      <c r="L121" s="77">
        <v>10000</v>
      </c>
      <c r="M121" s="77">
        <v>12000</v>
      </c>
      <c r="N121" s="77"/>
      <c r="O121" s="145"/>
    </row>
    <row r="122" spans="1:15" s="75" customFormat="1" ht="17.25">
      <c r="A122" s="76" t="s">
        <v>371</v>
      </c>
      <c r="B122" s="41" t="s">
        <v>605</v>
      </c>
      <c r="C122" s="119"/>
      <c r="D122" s="61"/>
      <c r="E122" s="152"/>
      <c r="F122" s="152"/>
      <c r="G122" s="152"/>
      <c r="H122" s="152"/>
      <c r="I122" s="152"/>
      <c r="J122" s="152"/>
      <c r="K122" s="196"/>
      <c r="L122" s="152"/>
      <c r="M122" s="152"/>
      <c r="N122" s="77"/>
      <c r="O122" s="145"/>
    </row>
    <row r="123" spans="1:15" s="259" customFormat="1" ht="31.5" customHeight="1">
      <c r="A123" s="52">
        <v>1</v>
      </c>
      <c r="B123" s="178" t="s">
        <v>369</v>
      </c>
      <c r="C123" s="201"/>
      <c r="D123" s="52" t="s">
        <v>282</v>
      </c>
      <c r="E123" s="110"/>
      <c r="F123" s="77">
        <v>56000</v>
      </c>
      <c r="G123" s="77">
        <v>70000</v>
      </c>
      <c r="H123" s="77">
        <v>60000</v>
      </c>
      <c r="I123" s="89"/>
      <c r="J123" s="77">
        <v>60000</v>
      </c>
      <c r="K123" s="152"/>
      <c r="L123" s="77">
        <v>55000</v>
      </c>
      <c r="M123" s="77">
        <v>54000</v>
      </c>
      <c r="N123" s="77"/>
      <c r="O123" s="145"/>
    </row>
    <row r="124" spans="1:15" s="175" customFormat="1" ht="20.25" customHeight="1">
      <c r="A124" s="173">
        <v>2</v>
      </c>
      <c r="B124" s="607" t="s">
        <v>681</v>
      </c>
      <c r="C124" s="608"/>
      <c r="D124" s="608"/>
      <c r="E124" s="608"/>
      <c r="F124" s="608"/>
      <c r="G124" s="608"/>
      <c r="H124" s="608"/>
      <c r="I124" s="608"/>
      <c r="J124" s="608"/>
      <c r="K124" s="608"/>
      <c r="L124" s="608"/>
      <c r="M124" s="608"/>
      <c r="N124" s="608"/>
      <c r="O124" s="609"/>
    </row>
    <row r="125" spans="1:15" s="22" customFormat="1" ht="34.5" customHeight="1">
      <c r="A125" s="52"/>
      <c r="B125" s="38" t="s">
        <v>368</v>
      </c>
      <c r="C125" s="39"/>
      <c r="D125" s="35" t="s">
        <v>509</v>
      </c>
      <c r="E125" s="77">
        <v>597300</v>
      </c>
      <c r="F125" s="77">
        <v>597300</v>
      </c>
      <c r="G125" s="77">
        <v>597300</v>
      </c>
      <c r="H125" s="77">
        <v>597300</v>
      </c>
      <c r="I125" s="77">
        <v>597300</v>
      </c>
      <c r="J125" s="77">
        <v>597300</v>
      </c>
      <c r="K125" s="77">
        <v>597300</v>
      </c>
      <c r="L125" s="77">
        <v>597300</v>
      </c>
      <c r="M125" s="77">
        <v>597300</v>
      </c>
      <c r="N125" s="77">
        <v>597300</v>
      </c>
      <c r="O125" s="77">
        <v>597300</v>
      </c>
    </row>
    <row r="126" spans="1:15" s="22" customFormat="1" ht="34.5" customHeight="1">
      <c r="A126" s="52"/>
      <c r="B126" s="38" t="s">
        <v>44</v>
      </c>
      <c r="C126" s="39"/>
      <c r="D126" s="35" t="s">
        <v>433</v>
      </c>
      <c r="E126" s="77">
        <v>817300</v>
      </c>
      <c r="F126" s="77">
        <v>817300</v>
      </c>
      <c r="G126" s="77">
        <v>817300</v>
      </c>
      <c r="H126" s="77">
        <v>817300</v>
      </c>
      <c r="I126" s="77">
        <v>817300</v>
      </c>
      <c r="J126" s="77">
        <v>817300</v>
      </c>
      <c r="K126" s="77">
        <v>817300</v>
      </c>
      <c r="L126" s="77">
        <v>817300</v>
      </c>
      <c r="M126" s="77">
        <v>817300</v>
      </c>
      <c r="N126" s="77">
        <v>817300</v>
      </c>
      <c r="O126" s="77">
        <v>817300</v>
      </c>
    </row>
    <row r="127" spans="1:15" s="22" customFormat="1" ht="33">
      <c r="A127" s="52"/>
      <c r="B127" s="38" t="s">
        <v>687</v>
      </c>
      <c r="C127" s="39"/>
      <c r="D127" s="35" t="s">
        <v>630</v>
      </c>
      <c r="E127" s="77">
        <v>967780</v>
      </c>
      <c r="F127" s="77">
        <v>967780</v>
      </c>
      <c r="G127" s="77">
        <v>967780</v>
      </c>
      <c r="H127" s="77">
        <v>967780</v>
      </c>
      <c r="I127" s="77">
        <v>967780</v>
      </c>
      <c r="J127" s="77">
        <v>967780</v>
      </c>
      <c r="K127" s="77">
        <v>967780</v>
      </c>
      <c r="L127" s="77">
        <v>967780</v>
      </c>
      <c r="M127" s="77">
        <v>967780</v>
      </c>
      <c r="N127" s="77">
        <v>967780</v>
      </c>
      <c r="O127" s="77">
        <v>967780</v>
      </c>
    </row>
    <row r="128" spans="1:15" s="22" customFormat="1" ht="31.5" customHeight="1">
      <c r="A128" s="52"/>
      <c r="B128" s="38" t="s">
        <v>16</v>
      </c>
      <c r="C128" s="39"/>
      <c r="D128" s="35" t="s">
        <v>433</v>
      </c>
      <c r="E128" s="77">
        <v>1445180</v>
      </c>
      <c r="F128" s="77">
        <v>1445180</v>
      </c>
      <c r="G128" s="77">
        <v>1445180</v>
      </c>
      <c r="H128" s="77">
        <v>1445180</v>
      </c>
      <c r="I128" s="77">
        <v>1445180</v>
      </c>
      <c r="J128" s="77">
        <v>1445180</v>
      </c>
      <c r="K128" s="77">
        <v>1445180</v>
      </c>
      <c r="L128" s="77">
        <v>1445180</v>
      </c>
      <c r="M128" s="77">
        <v>1445180</v>
      </c>
      <c r="N128" s="77">
        <v>1445180</v>
      </c>
      <c r="O128" s="77">
        <v>1445180</v>
      </c>
    </row>
    <row r="129" spans="1:15" s="22" customFormat="1" ht="36" customHeight="1">
      <c r="A129" s="52"/>
      <c r="B129" s="38" t="s">
        <v>688</v>
      </c>
      <c r="C129" s="39"/>
      <c r="D129" s="35" t="s">
        <v>630</v>
      </c>
      <c r="E129" s="77">
        <v>3289440</v>
      </c>
      <c r="F129" s="77">
        <v>3289440</v>
      </c>
      <c r="G129" s="77">
        <v>3289440</v>
      </c>
      <c r="H129" s="77">
        <v>3289440</v>
      </c>
      <c r="I129" s="77">
        <v>3289440</v>
      </c>
      <c r="J129" s="77">
        <v>3289440</v>
      </c>
      <c r="K129" s="77">
        <v>3289440</v>
      </c>
      <c r="L129" s="77">
        <v>3289440</v>
      </c>
      <c r="M129" s="77">
        <v>3289440</v>
      </c>
      <c r="N129" s="77">
        <v>3289440</v>
      </c>
      <c r="O129" s="77">
        <v>3289440</v>
      </c>
    </row>
    <row r="130" spans="1:15" s="22" customFormat="1" ht="35.25" customHeight="1">
      <c r="A130" s="52"/>
      <c r="B130" s="38" t="s">
        <v>500</v>
      </c>
      <c r="C130" s="39"/>
      <c r="D130" s="35" t="s">
        <v>433</v>
      </c>
      <c r="E130" s="77">
        <v>650100</v>
      </c>
      <c r="F130" s="77">
        <v>650100</v>
      </c>
      <c r="G130" s="77">
        <v>650100</v>
      </c>
      <c r="H130" s="77">
        <v>650100</v>
      </c>
      <c r="I130" s="77">
        <v>650100</v>
      </c>
      <c r="J130" s="77">
        <v>650100</v>
      </c>
      <c r="K130" s="77">
        <v>650100</v>
      </c>
      <c r="L130" s="77">
        <v>650100</v>
      </c>
      <c r="M130" s="77">
        <v>650100</v>
      </c>
      <c r="N130" s="77">
        <v>650100</v>
      </c>
      <c r="O130" s="77">
        <v>650100</v>
      </c>
    </row>
    <row r="131" spans="1:15" s="22" customFormat="1" ht="34.5" customHeight="1">
      <c r="A131" s="52"/>
      <c r="B131" s="38" t="s">
        <v>501</v>
      </c>
      <c r="C131" s="39"/>
      <c r="D131" s="35" t="s">
        <v>433</v>
      </c>
      <c r="E131" s="77">
        <v>850300</v>
      </c>
      <c r="F131" s="77">
        <v>850300</v>
      </c>
      <c r="G131" s="77">
        <v>850300</v>
      </c>
      <c r="H131" s="77">
        <v>850300</v>
      </c>
      <c r="I131" s="77">
        <v>850300</v>
      </c>
      <c r="J131" s="77">
        <v>850300</v>
      </c>
      <c r="K131" s="77">
        <v>850300</v>
      </c>
      <c r="L131" s="77">
        <v>850300</v>
      </c>
      <c r="M131" s="77">
        <v>850300</v>
      </c>
      <c r="N131" s="77">
        <v>850300</v>
      </c>
      <c r="O131" s="77">
        <v>850300</v>
      </c>
    </row>
    <row r="132" spans="1:15" s="22" customFormat="1" ht="36" customHeight="1">
      <c r="A132" s="52"/>
      <c r="B132" s="38" t="s">
        <v>1074</v>
      </c>
      <c r="C132" s="39"/>
      <c r="D132" s="35" t="s">
        <v>433</v>
      </c>
      <c r="E132" s="77">
        <v>1034550</v>
      </c>
      <c r="F132" s="77">
        <v>1034550</v>
      </c>
      <c r="G132" s="77">
        <v>1034550</v>
      </c>
      <c r="H132" s="77">
        <v>1034550</v>
      </c>
      <c r="I132" s="77">
        <v>1034550</v>
      </c>
      <c r="J132" s="77">
        <v>1034550</v>
      </c>
      <c r="K132" s="77">
        <v>1034550</v>
      </c>
      <c r="L132" s="77">
        <v>1034550</v>
      </c>
      <c r="M132" s="77">
        <v>1034550</v>
      </c>
      <c r="N132" s="77">
        <v>1034550</v>
      </c>
      <c r="O132" s="77">
        <v>1034550</v>
      </c>
    </row>
    <row r="133" spans="1:15" s="22" customFormat="1" ht="36" customHeight="1">
      <c r="A133" s="52"/>
      <c r="B133" s="38" t="s">
        <v>1073</v>
      </c>
      <c r="C133" s="39"/>
      <c r="D133" s="35" t="s">
        <v>433</v>
      </c>
      <c r="E133" s="77">
        <v>1515910</v>
      </c>
      <c r="F133" s="77">
        <v>1515910</v>
      </c>
      <c r="G133" s="77">
        <v>1515910</v>
      </c>
      <c r="H133" s="77">
        <v>1515910</v>
      </c>
      <c r="I133" s="77">
        <v>1515910</v>
      </c>
      <c r="J133" s="77">
        <v>1515910</v>
      </c>
      <c r="K133" s="77">
        <v>1515910</v>
      </c>
      <c r="L133" s="77">
        <v>1515910</v>
      </c>
      <c r="M133" s="77">
        <v>1515910</v>
      </c>
      <c r="N133" s="77">
        <v>1515910</v>
      </c>
      <c r="O133" s="77">
        <v>1515910</v>
      </c>
    </row>
    <row r="134" spans="1:15" s="22" customFormat="1" ht="38.25" customHeight="1">
      <c r="A134" s="52"/>
      <c r="B134" s="38" t="s">
        <v>1072</v>
      </c>
      <c r="C134" s="39"/>
      <c r="D134" s="35" t="s">
        <v>433</v>
      </c>
      <c r="E134" s="77">
        <v>3516370</v>
      </c>
      <c r="F134" s="77">
        <v>3516370</v>
      </c>
      <c r="G134" s="77">
        <v>3516370</v>
      </c>
      <c r="H134" s="77">
        <v>3516370</v>
      </c>
      <c r="I134" s="77">
        <v>3516370</v>
      </c>
      <c r="J134" s="77">
        <v>3516370</v>
      </c>
      <c r="K134" s="77">
        <v>3516370</v>
      </c>
      <c r="L134" s="77">
        <v>3516370</v>
      </c>
      <c r="M134" s="77">
        <v>3516370</v>
      </c>
      <c r="N134" s="77">
        <v>3516370</v>
      </c>
      <c r="O134" s="77">
        <v>3516370</v>
      </c>
    </row>
    <row r="135" spans="1:15" s="22" customFormat="1" ht="33">
      <c r="A135" s="52"/>
      <c r="B135" s="38" t="s">
        <v>274</v>
      </c>
      <c r="C135" s="39"/>
      <c r="D135" s="35" t="s">
        <v>433</v>
      </c>
      <c r="E135" s="77">
        <v>573650</v>
      </c>
      <c r="F135" s="77">
        <v>573650</v>
      </c>
      <c r="G135" s="77">
        <v>573650</v>
      </c>
      <c r="H135" s="77">
        <v>573650</v>
      </c>
      <c r="I135" s="77">
        <v>573650</v>
      </c>
      <c r="J135" s="77">
        <v>573650</v>
      </c>
      <c r="K135" s="77">
        <v>573650</v>
      </c>
      <c r="L135" s="77">
        <v>573650</v>
      </c>
      <c r="M135" s="77">
        <v>573650</v>
      </c>
      <c r="N135" s="77">
        <v>573650</v>
      </c>
      <c r="O135" s="77">
        <v>573650</v>
      </c>
    </row>
    <row r="136" spans="1:15" s="22" customFormat="1" ht="33">
      <c r="A136" s="52"/>
      <c r="B136" s="38" t="s">
        <v>474</v>
      </c>
      <c r="C136" s="39"/>
      <c r="D136" s="35" t="s">
        <v>433</v>
      </c>
      <c r="E136" s="77">
        <v>774840</v>
      </c>
      <c r="F136" s="77">
        <v>774840</v>
      </c>
      <c r="G136" s="77">
        <v>774840</v>
      </c>
      <c r="H136" s="77">
        <v>774840</v>
      </c>
      <c r="I136" s="77">
        <v>774840</v>
      </c>
      <c r="J136" s="77">
        <v>774840</v>
      </c>
      <c r="K136" s="77">
        <v>774840</v>
      </c>
      <c r="L136" s="77">
        <v>774840</v>
      </c>
      <c r="M136" s="77">
        <v>774840</v>
      </c>
      <c r="N136" s="77">
        <v>774840</v>
      </c>
      <c r="O136" s="77">
        <v>774840</v>
      </c>
    </row>
    <row r="137" spans="1:15" s="22" customFormat="1" ht="34.5" customHeight="1">
      <c r="A137" s="52"/>
      <c r="B137" s="38" t="s">
        <v>506</v>
      </c>
      <c r="C137" s="39"/>
      <c r="D137" s="35" t="s">
        <v>433</v>
      </c>
      <c r="E137" s="77">
        <v>899800</v>
      </c>
      <c r="F137" s="77">
        <v>899800</v>
      </c>
      <c r="G137" s="77">
        <v>899800</v>
      </c>
      <c r="H137" s="77">
        <v>899800</v>
      </c>
      <c r="I137" s="77">
        <v>899800</v>
      </c>
      <c r="J137" s="77">
        <v>899800</v>
      </c>
      <c r="K137" s="77">
        <v>899800</v>
      </c>
      <c r="L137" s="77">
        <v>899800</v>
      </c>
      <c r="M137" s="77">
        <v>899800</v>
      </c>
      <c r="N137" s="77">
        <v>899800</v>
      </c>
      <c r="O137" s="77">
        <v>899800</v>
      </c>
    </row>
    <row r="138" spans="1:15" s="22" customFormat="1" ht="34.5" customHeight="1">
      <c r="A138" s="52"/>
      <c r="B138" s="38" t="s">
        <v>504</v>
      </c>
      <c r="C138" s="39"/>
      <c r="D138" s="35" t="s">
        <v>433</v>
      </c>
      <c r="E138" s="77">
        <v>1342770</v>
      </c>
      <c r="F138" s="77">
        <v>1342770</v>
      </c>
      <c r="G138" s="77">
        <v>1342770</v>
      </c>
      <c r="H138" s="77">
        <v>1342770</v>
      </c>
      <c r="I138" s="77">
        <v>1342770</v>
      </c>
      <c r="J138" s="77">
        <v>1342770</v>
      </c>
      <c r="K138" s="77">
        <v>1342770</v>
      </c>
      <c r="L138" s="77">
        <v>1342770</v>
      </c>
      <c r="M138" s="77">
        <v>1342770</v>
      </c>
      <c r="N138" s="77">
        <v>1342770</v>
      </c>
      <c r="O138" s="77">
        <v>1342770</v>
      </c>
    </row>
    <row r="139" spans="1:15" s="22" customFormat="1" ht="34.5" customHeight="1">
      <c r="A139" s="52"/>
      <c r="B139" s="38" t="s">
        <v>505</v>
      </c>
      <c r="C139" s="39"/>
      <c r="D139" s="35" t="s">
        <v>433</v>
      </c>
      <c r="E139" s="77">
        <v>2896630</v>
      </c>
      <c r="F139" s="77">
        <v>2896630</v>
      </c>
      <c r="G139" s="77">
        <v>2896630</v>
      </c>
      <c r="H139" s="77">
        <v>2896630</v>
      </c>
      <c r="I139" s="77">
        <v>2896630</v>
      </c>
      <c r="J139" s="77">
        <v>2896630</v>
      </c>
      <c r="K139" s="77">
        <v>2896630</v>
      </c>
      <c r="L139" s="77">
        <v>2896630</v>
      </c>
      <c r="M139" s="77">
        <v>2896630</v>
      </c>
      <c r="N139" s="77">
        <v>2896630</v>
      </c>
      <c r="O139" s="77">
        <v>2896630</v>
      </c>
    </row>
    <row r="140" spans="1:15" s="75" customFormat="1" ht="17.25">
      <c r="A140" s="76" t="s">
        <v>372</v>
      </c>
      <c r="B140" s="250" t="s">
        <v>261</v>
      </c>
      <c r="C140" s="251"/>
      <c r="D140" s="252"/>
      <c r="E140" s="253"/>
      <c r="F140" s="253"/>
      <c r="G140" s="253"/>
      <c r="H140" s="253"/>
      <c r="I140" s="254"/>
      <c r="J140" s="253"/>
      <c r="L140" s="253"/>
      <c r="M140" s="254"/>
      <c r="N140" s="253"/>
      <c r="O140" s="255"/>
    </row>
    <row r="141" spans="1:15" s="75" customFormat="1" ht="17.25">
      <c r="A141" s="407"/>
      <c r="B141" s="408" t="s">
        <v>1338</v>
      </c>
      <c r="C141" s="409"/>
      <c r="D141" s="410"/>
      <c r="E141" s="411"/>
      <c r="F141" s="411"/>
      <c r="G141" s="411"/>
      <c r="H141" s="411"/>
      <c r="I141" s="411"/>
      <c r="J141" s="411"/>
      <c r="K141" s="411"/>
      <c r="L141" s="411"/>
      <c r="M141" s="411"/>
      <c r="N141" s="411"/>
      <c r="O141" s="411"/>
    </row>
    <row r="142" spans="1:15" s="75" customFormat="1" ht="17.25">
      <c r="A142" s="407"/>
      <c r="B142" s="286" t="s">
        <v>382</v>
      </c>
      <c r="C142" s="67"/>
      <c r="D142" s="104" t="s">
        <v>437</v>
      </c>
      <c r="E142" s="66"/>
      <c r="F142" s="66">
        <v>14940</v>
      </c>
      <c r="G142" s="66">
        <v>14940</v>
      </c>
      <c r="H142" s="66">
        <v>14940</v>
      </c>
      <c r="I142" s="66">
        <v>14940</v>
      </c>
      <c r="J142" s="66">
        <v>14940</v>
      </c>
      <c r="K142" s="66">
        <v>14940</v>
      </c>
      <c r="L142" s="66">
        <v>14940</v>
      </c>
      <c r="M142" s="66">
        <v>14940</v>
      </c>
      <c r="N142" s="66">
        <v>14940</v>
      </c>
      <c r="O142" s="66">
        <v>14940</v>
      </c>
    </row>
    <row r="143" spans="1:15" s="75" customFormat="1" ht="17.25">
      <c r="A143" s="407"/>
      <c r="B143" s="286" t="s">
        <v>174</v>
      </c>
      <c r="C143" s="67"/>
      <c r="D143" s="104" t="s">
        <v>437</v>
      </c>
      <c r="E143" s="66"/>
      <c r="F143" s="412">
        <v>10370</v>
      </c>
      <c r="G143" s="412">
        <v>10370</v>
      </c>
      <c r="H143" s="412">
        <v>10370</v>
      </c>
      <c r="I143" s="412">
        <v>10370</v>
      </c>
      <c r="J143" s="412">
        <v>10370</v>
      </c>
      <c r="K143" s="412">
        <v>10370</v>
      </c>
      <c r="L143" s="412">
        <v>10370</v>
      </c>
      <c r="M143" s="412">
        <v>10370</v>
      </c>
      <c r="N143" s="412">
        <v>10370</v>
      </c>
      <c r="O143" s="412">
        <v>10370</v>
      </c>
    </row>
    <row r="144" spans="1:15" s="75" customFormat="1" ht="17.25">
      <c r="A144" s="407"/>
      <c r="B144" s="286" t="s">
        <v>269</v>
      </c>
      <c r="C144" s="67"/>
      <c r="D144" s="104" t="s">
        <v>437</v>
      </c>
      <c r="E144" s="66"/>
      <c r="F144" s="66">
        <v>8900</v>
      </c>
      <c r="G144" s="66">
        <v>8900</v>
      </c>
      <c r="H144" s="66">
        <v>8900</v>
      </c>
      <c r="I144" s="66">
        <v>8900</v>
      </c>
      <c r="J144" s="66">
        <v>8900</v>
      </c>
      <c r="K144" s="66">
        <v>8900</v>
      </c>
      <c r="L144" s="66">
        <v>8900</v>
      </c>
      <c r="M144" s="66">
        <v>8900</v>
      </c>
      <c r="N144" s="66">
        <v>8900</v>
      </c>
      <c r="O144" s="66">
        <v>8900</v>
      </c>
    </row>
    <row r="145" spans="1:15" s="75" customFormat="1" ht="17.25">
      <c r="A145" s="407"/>
      <c r="B145" s="408" t="s">
        <v>1339</v>
      </c>
      <c r="C145" s="409"/>
      <c r="D145" s="410"/>
      <c r="E145" s="411"/>
      <c r="F145" s="411"/>
      <c r="G145" s="411"/>
      <c r="H145" s="411"/>
      <c r="I145" s="411"/>
      <c r="J145" s="411"/>
      <c r="K145" s="411"/>
      <c r="L145" s="411"/>
      <c r="M145" s="411"/>
      <c r="N145" s="411"/>
      <c r="O145" s="411"/>
    </row>
    <row r="146" spans="1:15" s="75" customFormat="1" ht="17.25">
      <c r="A146" s="407"/>
      <c r="B146" s="286" t="s">
        <v>382</v>
      </c>
      <c r="C146" s="67"/>
      <c r="D146" s="104" t="s">
        <v>437</v>
      </c>
      <c r="E146" s="66"/>
      <c r="F146" s="66">
        <v>15580</v>
      </c>
      <c r="G146" s="66">
        <v>15580</v>
      </c>
      <c r="H146" s="66">
        <v>15580</v>
      </c>
      <c r="I146" s="66">
        <v>15580</v>
      </c>
      <c r="J146" s="66">
        <v>15580</v>
      </c>
      <c r="K146" s="66">
        <v>15580</v>
      </c>
      <c r="L146" s="66">
        <v>15580</v>
      </c>
      <c r="M146" s="66">
        <v>15580</v>
      </c>
      <c r="N146" s="66">
        <v>15580</v>
      </c>
      <c r="O146" s="66">
        <v>15580</v>
      </c>
    </row>
    <row r="147" spans="1:15" s="75" customFormat="1" ht="17.25">
      <c r="A147" s="407"/>
      <c r="B147" s="286" t="s">
        <v>174</v>
      </c>
      <c r="C147" s="67"/>
      <c r="D147" s="104" t="s">
        <v>437</v>
      </c>
      <c r="E147" s="66"/>
      <c r="F147" s="412">
        <v>11020</v>
      </c>
      <c r="G147" s="412">
        <v>11020</v>
      </c>
      <c r="H147" s="412">
        <v>11020</v>
      </c>
      <c r="I147" s="412">
        <v>11020</v>
      </c>
      <c r="J147" s="412">
        <v>11020</v>
      </c>
      <c r="K147" s="412">
        <v>11020</v>
      </c>
      <c r="L147" s="412">
        <v>11020</v>
      </c>
      <c r="M147" s="412">
        <v>11020</v>
      </c>
      <c r="N147" s="412">
        <v>11020</v>
      </c>
      <c r="O147" s="412">
        <v>11020</v>
      </c>
    </row>
    <row r="148" spans="1:15" s="75" customFormat="1" ht="17.25">
      <c r="A148" s="407"/>
      <c r="B148" s="286" t="s">
        <v>269</v>
      </c>
      <c r="C148" s="67"/>
      <c r="D148" s="104" t="s">
        <v>437</v>
      </c>
      <c r="E148" s="66"/>
      <c r="F148" s="66">
        <v>9450</v>
      </c>
      <c r="G148" s="66">
        <v>9450</v>
      </c>
      <c r="H148" s="66">
        <v>9450</v>
      </c>
      <c r="I148" s="66">
        <v>9450</v>
      </c>
      <c r="J148" s="66">
        <v>9450</v>
      </c>
      <c r="K148" s="66">
        <v>9450</v>
      </c>
      <c r="L148" s="66">
        <v>9450</v>
      </c>
      <c r="M148" s="66">
        <v>9450</v>
      </c>
      <c r="N148" s="66">
        <v>9450</v>
      </c>
      <c r="O148" s="66">
        <v>9450</v>
      </c>
    </row>
    <row r="149" spans="1:15" s="75" customFormat="1" ht="17.25">
      <c r="A149" s="407"/>
      <c r="B149" s="408" t="s">
        <v>1340</v>
      </c>
      <c r="C149" s="409"/>
      <c r="D149" s="410"/>
      <c r="E149" s="411"/>
      <c r="F149" s="411"/>
      <c r="G149" s="411"/>
      <c r="H149" s="411"/>
      <c r="I149" s="411"/>
      <c r="J149" s="411"/>
      <c r="K149" s="411"/>
      <c r="L149" s="411"/>
      <c r="M149" s="411"/>
      <c r="N149" s="411"/>
      <c r="O149" s="411"/>
    </row>
    <row r="150" spans="1:15" s="75" customFormat="1" ht="17.25">
      <c r="A150" s="407"/>
      <c r="B150" s="286" t="s">
        <v>382</v>
      </c>
      <c r="C150" s="67"/>
      <c r="D150" s="104" t="s">
        <v>437</v>
      </c>
      <c r="E150" s="66"/>
      <c r="F150" s="66">
        <v>15820</v>
      </c>
      <c r="G150" s="66">
        <v>15820</v>
      </c>
      <c r="H150" s="66">
        <v>15820</v>
      </c>
      <c r="I150" s="66">
        <v>15820</v>
      </c>
      <c r="J150" s="66">
        <v>15820</v>
      </c>
      <c r="K150" s="66">
        <v>15820</v>
      </c>
      <c r="L150" s="66">
        <v>15820</v>
      </c>
      <c r="M150" s="66">
        <v>15820</v>
      </c>
      <c r="N150" s="66">
        <v>15820</v>
      </c>
      <c r="O150" s="66">
        <v>15820</v>
      </c>
    </row>
    <row r="151" spans="1:15" s="75" customFormat="1" ht="17.25">
      <c r="A151" s="407"/>
      <c r="B151" s="286" t="s">
        <v>174</v>
      </c>
      <c r="C151" s="67"/>
      <c r="D151" s="104" t="s">
        <v>437</v>
      </c>
      <c r="E151" s="66"/>
      <c r="F151" s="412">
        <v>11300</v>
      </c>
      <c r="G151" s="412">
        <v>11300</v>
      </c>
      <c r="H151" s="412">
        <v>11300</v>
      </c>
      <c r="I151" s="412">
        <v>11300</v>
      </c>
      <c r="J151" s="412">
        <v>11300</v>
      </c>
      <c r="K151" s="412">
        <v>11300</v>
      </c>
      <c r="L151" s="412">
        <v>11300</v>
      </c>
      <c r="M151" s="412">
        <v>11300</v>
      </c>
      <c r="N151" s="412">
        <v>11300</v>
      </c>
      <c r="O151" s="412">
        <v>11300</v>
      </c>
    </row>
    <row r="152" spans="1:15" s="75" customFormat="1" ht="17.25">
      <c r="A152" s="407"/>
      <c r="B152" s="286" t="s">
        <v>269</v>
      </c>
      <c r="C152" s="67"/>
      <c r="D152" s="104" t="s">
        <v>437</v>
      </c>
      <c r="E152" s="66"/>
      <c r="F152" s="66">
        <v>9640</v>
      </c>
      <c r="G152" s="66">
        <v>9640</v>
      </c>
      <c r="H152" s="66">
        <v>9640</v>
      </c>
      <c r="I152" s="66">
        <v>9640</v>
      </c>
      <c r="J152" s="66">
        <v>9640</v>
      </c>
      <c r="K152" s="66">
        <v>9640</v>
      </c>
      <c r="L152" s="66">
        <v>9640</v>
      </c>
      <c r="M152" s="66">
        <v>9640</v>
      </c>
      <c r="N152" s="66">
        <v>9640</v>
      </c>
      <c r="O152" s="66">
        <v>9640</v>
      </c>
    </row>
    <row r="153" spans="1:15" s="75" customFormat="1" ht="17.25">
      <c r="A153" s="407"/>
      <c r="B153" s="408" t="s">
        <v>1354</v>
      </c>
      <c r="C153" s="409"/>
      <c r="D153" s="410"/>
      <c r="E153" s="411"/>
      <c r="F153" s="411"/>
      <c r="G153" s="411"/>
      <c r="H153" s="411"/>
      <c r="I153" s="411"/>
      <c r="J153" s="411"/>
      <c r="K153" s="411"/>
      <c r="L153" s="411"/>
      <c r="M153" s="411"/>
      <c r="N153" s="411"/>
      <c r="O153" s="411"/>
    </row>
    <row r="154" spans="1:15" s="75" customFormat="1" ht="17.25">
      <c r="A154" s="407"/>
      <c r="B154" s="286" t="s">
        <v>382</v>
      </c>
      <c r="C154" s="67"/>
      <c r="D154" s="104" t="s">
        <v>437</v>
      </c>
      <c r="E154" s="66"/>
      <c r="F154" s="66">
        <v>16500</v>
      </c>
      <c r="G154" s="66">
        <v>16500</v>
      </c>
      <c r="H154" s="66">
        <v>16500</v>
      </c>
      <c r="I154" s="66">
        <v>16500</v>
      </c>
      <c r="J154" s="66">
        <v>16500</v>
      </c>
      <c r="K154" s="66">
        <v>16500</v>
      </c>
      <c r="L154" s="66">
        <v>16500</v>
      </c>
      <c r="M154" s="66">
        <v>16500</v>
      </c>
      <c r="N154" s="66">
        <v>16500</v>
      </c>
      <c r="O154" s="66">
        <v>16500</v>
      </c>
    </row>
    <row r="155" spans="1:15" s="75" customFormat="1" ht="17.25">
      <c r="A155" s="407"/>
      <c r="B155" s="286" t="s">
        <v>174</v>
      </c>
      <c r="C155" s="67"/>
      <c r="D155" s="104" t="s">
        <v>437</v>
      </c>
      <c r="E155" s="66"/>
      <c r="F155" s="412">
        <v>11900</v>
      </c>
      <c r="G155" s="412">
        <v>11900</v>
      </c>
      <c r="H155" s="412">
        <v>11900</v>
      </c>
      <c r="I155" s="412">
        <v>11900</v>
      </c>
      <c r="J155" s="412">
        <v>11900</v>
      </c>
      <c r="K155" s="412">
        <v>11900</v>
      </c>
      <c r="L155" s="412">
        <v>11900</v>
      </c>
      <c r="M155" s="412">
        <v>11900</v>
      </c>
      <c r="N155" s="412">
        <v>11900</v>
      </c>
      <c r="O155" s="412">
        <v>11900</v>
      </c>
    </row>
    <row r="156" spans="1:15" s="75" customFormat="1" ht="17.25">
      <c r="A156" s="407"/>
      <c r="B156" s="286" t="s">
        <v>269</v>
      </c>
      <c r="C156" s="67"/>
      <c r="D156" s="104" t="s">
        <v>437</v>
      </c>
      <c r="E156" s="66"/>
      <c r="F156" s="66">
        <v>10290</v>
      </c>
      <c r="G156" s="66">
        <v>10290</v>
      </c>
      <c r="H156" s="66">
        <v>10290</v>
      </c>
      <c r="I156" s="66">
        <v>10290</v>
      </c>
      <c r="J156" s="66">
        <v>10290</v>
      </c>
      <c r="K156" s="66">
        <v>10290</v>
      </c>
      <c r="L156" s="66">
        <v>10290</v>
      </c>
      <c r="M156" s="66">
        <v>10290</v>
      </c>
      <c r="N156" s="66">
        <v>10290</v>
      </c>
      <c r="O156" s="66">
        <v>10290</v>
      </c>
    </row>
    <row r="157" spans="1:15" s="75" customFormat="1" ht="17.25">
      <c r="A157" s="429"/>
      <c r="B157" s="430"/>
      <c r="C157" s="431"/>
      <c r="D157" s="432"/>
      <c r="E157" s="433"/>
      <c r="F157" s="433"/>
      <c r="G157" s="433"/>
      <c r="H157" s="433"/>
      <c r="I157" s="433"/>
      <c r="J157" s="433"/>
      <c r="K157" s="433"/>
      <c r="L157" s="433"/>
      <c r="M157" s="433"/>
      <c r="N157" s="433"/>
      <c r="O157" s="433"/>
    </row>
    <row r="158" spans="1:15" s="75" customFormat="1" ht="39.75" customHeight="1">
      <c r="A158" s="91"/>
      <c r="B158" s="586" t="s">
        <v>478</v>
      </c>
      <c r="C158" s="586"/>
      <c r="D158" s="586"/>
      <c r="E158" s="586"/>
      <c r="F158" s="586"/>
      <c r="G158" s="586"/>
      <c r="H158" s="586"/>
      <c r="I158" s="586"/>
      <c r="J158" s="586"/>
      <c r="K158" s="586"/>
      <c r="L158" s="586"/>
      <c r="M158" s="586"/>
      <c r="N158" s="586"/>
      <c r="O158" s="586"/>
    </row>
    <row r="159" spans="1:15" s="75" customFormat="1" ht="19.5">
      <c r="A159" s="93"/>
      <c r="B159" s="469" t="s">
        <v>366</v>
      </c>
      <c r="C159" s="470"/>
      <c r="D159" s="94"/>
      <c r="E159" s="471"/>
      <c r="F159" s="471"/>
      <c r="G159" s="471"/>
      <c r="H159" s="471"/>
      <c r="I159" s="471"/>
      <c r="J159" s="471"/>
      <c r="K159" s="17"/>
      <c r="L159" s="471"/>
      <c r="M159" s="471"/>
      <c r="N159" s="471"/>
      <c r="O159" s="471"/>
    </row>
    <row r="160" spans="1:15" s="75" customFormat="1" ht="60.75" customHeight="1">
      <c r="A160" s="93"/>
      <c r="B160" s="610" t="s">
        <v>1325</v>
      </c>
      <c r="C160" s="610"/>
      <c r="D160" s="610"/>
      <c r="E160" s="610"/>
      <c r="F160" s="610"/>
      <c r="G160" s="610"/>
      <c r="H160" s="610"/>
      <c r="I160" s="610"/>
      <c r="J160" s="610"/>
      <c r="K160" s="610"/>
      <c r="L160" s="610"/>
      <c r="M160" s="610"/>
      <c r="N160" s="610"/>
      <c r="O160" s="610"/>
    </row>
    <row r="161" spans="1:15" s="75" customFormat="1" ht="23.25">
      <c r="A161" s="93"/>
      <c r="B161" s="87"/>
      <c r="C161" s="87"/>
      <c r="D161" s="87"/>
      <c r="E161" s="156"/>
      <c r="F161" s="156"/>
      <c r="G161" s="156"/>
      <c r="H161" s="156"/>
      <c r="I161" s="156"/>
      <c r="J161" s="156"/>
      <c r="K161" s="231"/>
      <c r="L161" s="156"/>
      <c r="M161" s="156"/>
      <c r="N161" s="156"/>
      <c r="O161" s="156"/>
    </row>
    <row r="162" spans="1:15" s="75" customFormat="1" ht="24.75" customHeight="1">
      <c r="A162" s="94"/>
      <c r="B162" s="232" t="s">
        <v>479</v>
      </c>
      <c r="C162" s="230"/>
      <c r="D162" s="15"/>
      <c r="E162" s="139"/>
      <c r="F162" s="140"/>
      <c r="G162" s="583" t="s">
        <v>492</v>
      </c>
      <c r="H162" s="583"/>
      <c r="I162" s="583"/>
      <c r="J162" s="583"/>
      <c r="K162" s="503"/>
      <c r="L162" s="583" t="s">
        <v>1334</v>
      </c>
      <c r="M162" s="583"/>
      <c r="N162" s="583"/>
      <c r="O162" s="157"/>
    </row>
    <row r="163" spans="1:15" s="22" customFormat="1" ht="24.75" customHeight="1">
      <c r="A163" s="94"/>
      <c r="B163" s="229" t="s">
        <v>480</v>
      </c>
      <c r="C163" s="230"/>
      <c r="D163" s="15"/>
      <c r="E163" s="139"/>
      <c r="F163" s="139"/>
      <c r="G163" s="582" t="s">
        <v>1358</v>
      </c>
      <c r="H163" s="582"/>
      <c r="I163" s="582"/>
      <c r="J163" s="582"/>
      <c r="K163" s="504"/>
      <c r="L163" s="581" t="s">
        <v>1358</v>
      </c>
      <c r="M163" s="581"/>
      <c r="N163" s="581"/>
      <c r="O163" s="155"/>
    </row>
    <row r="164" spans="1:15" s="22" customFormat="1" ht="24.75" customHeight="1">
      <c r="A164" s="94"/>
      <c r="B164" s="233" t="s">
        <v>482</v>
      </c>
      <c r="C164" s="230"/>
      <c r="D164" s="15"/>
      <c r="E164" s="158"/>
      <c r="F164" s="141"/>
      <c r="G164" s="581" t="s">
        <v>1333</v>
      </c>
      <c r="H164" s="581"/>
      <c r="I164" s="581"/>
      <c r="J164" s="581"/>
      <c r="K164" s="505"/>
      <c r="L164" s="581" t="s">
        <v>1333</v>
      </c>
      <c r="M164" s="581"/>
      <c r="N164" s="581"/>
      <c r="O164" s="155"/>
    </row>
    <row r="165" spans="1:15" s="22" customFormat="1" ht="24.75" customHeight="1">
      <c r="A165" s="94"/>
      <c r="B165" s="17" t="s">
        <v>481</v>
      </c>
      <c r="C165" s="230"/>
      <c r="D165" s="15"/>
      <c r="E165" s="158"/>
      <c r="F165" s="141"/>
      <c r="G165" s="506"/>
      <c r="H165" s="507"/>
      <c r="I165" s="508"/>
      <c r="J165" s="508"/>
      <c r="K165" s="505"/>
      <c r="L165" s="508"/>
      <c r="M165" s="508"/>
      <c r="N165" s="508"/>
      <c r="O165" s="155"/>
    </row>
    <row r="166" spans="1:15" s="22" customFormat="1" ht="24.75" customHeight="1">
      <c r="A166" s="94"/>
      <c r="B166" s="17" t="s">
        <v>207</v>
      </c>
      <c r="C166" s="230"/>
      <c r="D166" s="15"/>
      <c r="E166" s="158"/>
      <c r="F166" s="141"/>
      <c r="G166" s="506"/>
      <c r="H166" s="507"/>
      <c r="I166" s="508"/>
      <c r="J166" s="508"/>
      <c r="K166" s="508"/>
      <c r="L166" s="508"/>
      <c r="M166" s="508"/>
      <c r="N166" s="508"/>
      <c r="O166" s="155"/>
    </row>
    <row r="167" spans="1:15" s="22" customFormat="1" ht="24.75" customHeight="1">
      <c r="A167" s="94"/>
      <c r="B167" s="17" t="s">
        <v>428</v>
      </c>
      <c r="C167" s="230"/>
      <c r="D167" s="15" t="s">
        <v>813</v>
      </c>
      <c r="E167" s="158"/>
      <c r="F167" s="141"/>
      <c r="G167" s="506"/>
      <c r="H167" s="584" t="s">
        <v>1360</v>
      </c>
      <c r="I167" s="585"/>
      <c r="J167" s="509"/>
      <c r="K167" s="508"/>
      <c r="L167" s="584" t="s">
        <v>1360</v>
      </c>
      <c r="M167" s="584"/>
      <c r="N167" s="584"/>
      <c r="O167" s="155"/>
    </row>
    <row r="168" spans="1:15" s="22" customFormat="1" ht="24.75" customHeight="1">
      <c r="A168" s="94"/>
      <c r="B168" s="17" t="s">
        <v>810</v>
      </c>
      <c r="C168" s="230"/>
      <c r="D168" s="15"/>
      <c r="E168" s="158"/>
      <c r="F168" s="141"/>
      <c r="G168" s="506"/>
      <c r="H168" s="507"/>
      <c r="I168" s="508"/>
      <c r="J168" s="510"/>
      <c r="K168" s="508"/>
      <c r="L168" s="508"/>
      <c r="M168" s="510"/>
      <c r="N168" s="508"/>
      <c r="O168" s="155"/>
    </row>
    <row r="169" spans="1:15" s="22" customFormat="1" ht="24.75" customHeight="1">
      <c r="A169" s="94"/>
      <c r="B169" s="17" t="s">
        <v>811</v>
      </c>
      <c r="C169" s="230"/>
      <c r="D169" s="15"/>
      <c r="E169" s="158"/>
      <c r="F169" s="141"/>
      <c r="G169" s="506"/>
      <c r="H169" s="507"/>
      <c r="I169" s="508"/>
      <c r="J169" s="511"/>
      <c r="K169" s="508"/>
      <c r="L169" s="511"/>
      <c r="M169" s="511"/>
      <c r="N169" s="508"/>
      <c r="O169" s="155"/>
    </row>
    <row r="170" spans="1:15" s="22" customFormat="1" ht="24.75" customHeight="1">
      <c r="A170" s="94"/>
      <c r="B170" s="233" t="s">
        <v>812</v>
      </c>
      <c r="C170" s="230"/>
      <c r="D170" s="15"/>
      <c r="E170" s="158"/>
      <c r="F170" s="141"/>
      <c r="G170" s="581" t="s">
        <v>1359</v>
      </c>
      <c r="H170" s="581"/>
      <c r="I170" s="581"/>
      <c r="J170" s="581"/>
      <c r="K170" s="508"/>
      <c r="L170" s="581" t="s">
        <v>1332</v>
      </c>
      <c r="M170" s="581"/>
      <c r="N170" s="581"/>
      <c r="O170" s="155"/>
    </row>
    <row r="171" spans="1:15" s="22" customFormat="1" ht="17.25">
      <c r="A171" s="95"/>
      <c r="B171" s="21"/>
      <c r="K171" s="141"/>
      <c r="O171" s="155"/>
    </row>
    <row r="172" spans="1:15" s="22" customFormat="1" ht="18.75">
      <c r="A172" s="95"/>
      <c r="B172" s="21"/>
      <c r="C172" s="112"/>
      <c r="D172" s="112"/>
      <c r="E172" s="139"/>
      <c r="F172" s="139"/>
      <c r="G172" s="139"/>
      <c r="H172" s="155"/>
      <c r="I172" s="155"/>
      <c r="J172" s="139"/>
      <c r="K172" s="141"/>
      <c r="L172" s="139"/>
      <c r="M172" s="155"/>
      <c r="N172" s="155"/>
      <c r="O172" s="155"/>
    </row>
    <row r="173" spans="1:15" s="22" customFormat="1" ht="21">
      <c r="A173" s="95"/>
      <c r="G173" s="140"/>
      <c r="H173" s="155"/>
      <c r="I173" s="155"/>
      <c r="J173" s="155"/>
      <c r="K173" s="141"/>
      <c r="L173" s="155"/>
      <c r="M173" s="155"/>
      <c r="N173" s="155"/>
      <c r="O173" s="155"/>
    </row>
    <row r="174" spans="1:15" s="22" customFormat="1" ht="17.25">
      <c r="A174" s="95"/>
      <c r="G174" s="160"/>
      <c r="H174" s="160"/>
      <c r="I174" s="160"/>
      <c r="J174" s="160"/>
      <c r="K174" s="141"/>
      <c r="L174" s="155"/>
      <c r="M174" s="155"/>
      <c r="N174" s="141"/>
      <c r="O174" s="161"/>
    </row>
    <row r="175" spans="1:15" s="22" customFormat="1" ht="17.25">
      <c r="A175" s="95"/>
      <c r="G175" s="141"/>
      <c r="H175" s="141"/>
      <c r="I175" s="141"/>
      <c r="J175" s="141"/>
      <c r="K175" s="141"/>
      <c r="L175" s="141"/>
      <c r="M175" s="141"/>
      <c r="N175" s="141"/>
      <c r="O175" s="161"/>
    </row>
    <row r="176" spans="1:15" s="22" customFormat="1" ht="17.25">
      <c r="A176" s="95"/>
      <c r="G176" s="141"/>
      <c r="H176" s="141"/>
      <c r="I176" s="141"/>
      <c r="J176" s="141"/>
      <c r="K176" s="141"/>
      <c r="L176" s="141"/>
      <c r="M176" s="141"/>
      <c r="N176" s="141"/>
      <c r="O176" s="161"/>
    </row>
    <row r="177" spans="1:15" s="22" customFormat="1" ht="17.25">
      <c r="A177" s="95"/>
      <c r="G177" s="141"/>
      <c r="H177" s="141"/>
      <c r="I177" s="141"/>
      <c r="J177" s="141"/>
      <c r="K177" s="141"/>
      <c r="L177" s="141"/>
      <c r="M177" s="141"/>
      <c r="N177" s="141"/>
      <c r="O177" s="161"/>
    </row>
    <row r="178" spans="1:15" s="22" customFormat="1" ht="17.25">
      <c r="A178" s="95"/>
      <c r="G178" s="141"/>
      <c r="H178" s="141"/>
      <c r="I178" s="141"/>
      <c r="J178" s="141"/>
      <c r="K178" s="141"/>
      <c r="L178" s="141"/>
      <c r="M178" s="141"/>
      <c r="N178" s="141"/>
      <c r="O178" s="161"/>
    </row>
    <row r="179" spans="1:15" s="22" customFormat="1" ht="17.25">
      <c r="A179" s="95"/>
      <c r="G179" s="141"/>
      <c r="H179" s="141"/>
      <c r="I179" s="141"/>
      <c r="J179" s="346"/>
      <c r="K179" s="141"/>
      <c r="L179" s="141"/>
      <c r="M179" s="141"/>
      <c r="N179" s="141"/>
      <c r="O179" s="161"/>
    </row>
    <row r="180" spans="1:15" s="22" customFormat="1" ht="17.25">
      <c r="A180" s="95"/>
      <c r="G180" s="141"/>
      <c r="H180" s="141"/>
      <c r="I180" s="141"/>
      <c r="J180" s="346"/>
      <c r="K180" s="141"/>
      <c r="L180" s="141"/>
      <c r="M180" s="141"/>
      <c r="N180" s="141"/>
      <c r="O180" s="161"/>
    </row>
    <row r="181" spans="1:15" s="22" customFormat="1" ht="17.25">
      <c r="A181" s="95"/>
      <c r="G181" s="141"/>
      <c r="H181" s="141"/>
      <c r="I181" s="141"/>
      <c r="J181" s="141"/>
      <c r="K181" s="141"/>
      <c r="L181" s="141"/>
      <c r="M181" s="141"/>
      <c r="N181" s="141"/>
      <c r="O181" s="161"/>
    </row>
    <row r="182" spans="1:15" s="22" customFormat="1" ht="17.25">
      <c r="A182" s="95"/>
      <c r="B182" s="21"/>
      <c r="C182" s="113"/>
      <c r="D182" s="20"/>
      <c r="E182" s="141"/>
      <c r="F182" s="141"/>
      <c r="G182" s="141"/>
      <c r="H182" s="141"/>
      <c r="I182" s="141"/>
      <c r="J182" s="141"/>
      <c r="K182" s="141"/>
      <c r="L182" s="141"/>
      <c r="M182" s="141"/>
      <c r="N182" s="141"/>
      <c r="O182" s="161"/>
    </row>
    <row r="183" spans="1:15" s="22" customFormat="1" ht="17.25">
      <c r="A183" s="95"/>
      <c r="B183" s="21"/>
      <c r="C183" s="113"/>
      <c r="D183" s="20"/>
      <c r="E183" s="141"/>
      <c r="F183" s="141"/>
      <c r="G183" s="141"/>
      <c r="H183" s="141"/>
      <c r="I183" s="141"/>
      <c r="J183" s="141"/>
      <c r="K183" s="141"/>
      <c r="L183" s="141"/>
      <c r="M183" s="141"/>
      <c r="N183" s="141"/>
      <c r="O183" s="161"/>
    </row>
    <row r="184" spans="1:15" s="92" customFormat="1" ht="17.25">
      <c r="A184" s="95"/>
      <c r="B184" s="21"/>
      <c r="C184" s="113"/>
      <c r="D184" s="20"/>
      <c r="E184" s="141"/>
      <c r="F184" s="141"/>
      <c r="G184" s="141"/>
      <c r="H184" s="141"/>
      <c r="I184" s="141"/>
      <c r="J184" s="141"/>
      <c r="K184" s="141"/>
      <c r="L184" s="141"/>
      <c r="M184" s="141"/>
      <c r="N184" s="141"/>
      <c r="O184" s="161"/>
    </row>
    <row r="185" spans="1:15" s="92" customFormat="1" ht="17.25">
      <c r="A185" s="95"/>
      <c r="B185" s="21"/>
      <c r="C185" s="113"/>
      <c r="D185" s="20"/>
      <c r="E185" s="141"/>
      <c r="F185" s="141"/>
      <c r="G185" s="141"/>
      <c r="H185" s="141"/>
      <c r="I185" s="141"/>
      <c r="J185" s="141"/>
      <c r="K185" s="141"/>
      <c r="L185" s="141"/>
      <c r="M185" s="141"/>
      <c r="N185" s="141"/>
      <c r="O185" s="161"/>
    </row>
    <row r="186" spans="1:15" s="92" customFormat="1" ht="17.25">
      <c r="A186" s="95"/>
      <c r="B186" s="21"/>
      <c r="C186" s="113"/>
      <c r="D186" s="20"/>
      <c r="E186" s="141"/>
      <c r="F186" s="141"/>
      <c r="G186" s="141"/>
      <c r="H186" s="141"/>
      <c r="I186" s="141"/>
      <c r="J186" s="141"/>
      <c r="K186" s="141"/>
      <c r="L186" s="141"/>
      <c r="M186" s="141"/>
      <c r="N186" s="141"/>
      <c r="O186" s="161"/>
    </row>
    <row r="187" spans="1:15" s="22" customFormat="1" ht="17.25">
      <c r="A187" s="95"/>
      <c r="B187" s="21"/>
      <c r="C187" s="113"/>
      <c r="D187" s="20"/>
      <c r="E187" s="141"/>
      <c r="F187" s="141"/>
      <c r="G187" s="141"/>
      <c r="H187" s="141"/>
      <c r="I187" s="141"/>
      <c r="J187" s="141"/>
      <c r="K187" s="141"/>
      <c r="L187" s="141"/>
      <c r="M187" s="141"/>
      <c r="N187" s="141"/>
      <c r="O187" s="161"/>
    </row>
    <row r="188" spans="1:15" s="22" customFormat="1" ht="17.25">
      <c r="A188" s="95"/>
      <c r="B188" s="21"/>
      <c r="C188" s="113"/>
      <c r="D188" s="20"/>
      <c r="E188" s="141"/>
      <c r="F188" s="141"/>
      <c r="G188" s="141"/>
      <c r="H188" s="141"/>
      <c r="I188" s="141"/>
      <c r="J188" s="141"/>
      <c r="K188" s="141"/>
      <c r="L188" s="141"/>
      <c r="M188" s="141"/>
      <c r="N188" s="141"/>
      <c r="O188" s="161"/>
    </row>
    <row r="189" spans="1:15" s="22" customFormat="1" ht="17.25">
      <c r="A189" s="95"/>
      <c r="B189" s="21"/>
      <c r="C189" s="113"/>
      <c r="D189" s="20"/>
      <c r="E189" s="141"/>
      <c r="F189" s="141"/>
      <c r="G189" s="141"/>
      <c r="H189" s="141"/>
      <c r="I189" s="141"/>
      <c r="J189" s="141"/>
      <c r="K189" s="141"/>
      <c r="L189" s="141"/>
      <c r="M189" s="141"/>
      <c r="N189" s="141"/>
      <c r="O189" s="161"/>
    </row>
    <row r="190" spans="1:15" s="22" customFormat="1" ht="17.25">
      <c r="A190" s="95"/>
      <c r="B190" s="21"/>
      <c r="C190" s="113"/>
      <c r="D190" s="20"/>
      <c r="E190" s="141"/>
      <c r="F190" s="141"/>
      <c r="G190" s="141"/>
      <c r="H190" s="141"/>
      <c r="I190" s="141"/>
      <c r="J190" s="141"/>
      <c r="K190" s="141"/>
      <c r="L190" s="141"/>
      <c r="M190" s="141"/>
      <c r="N190" s="141"/>
      <c r="O190" s="159"/>
    </row>
    <row r="191" spans="1:15" s="22" customFormat="1" ht="17.25">
      <c r="A191" s="95"/>
      <c r="B191" s="21"/>
      <c r="C191" s="113"/>
      <c r="D191" s="20"/>
      <c r="E191" s="141"/>
      <c r="F191" s="141"/>
      <c r="G191" s="141"/>
      <c r="H191" s="141"/>
      <c r="I191" s="141"/>
      <c r="J191" s="141"/>
      <c r="K191" s="141"/>
      <c r="L191" s="141"/>
      <c r="M191" s="141"/>
      <c r="N191" s="141"/>
      <c r="O191" s="161"/>
    </row>
    <row r="192" spans="1:15" s="22" customFormat="1" ht="17.25">
      <c r="A192" s="95"/>
      <c r="B192" s="21"/>
      <c r="C192" s="113"/>
      <c r="D192" s="20"/>
      <c r="E192" s="141"/>
      <c r="F192" s="141"/>
      <c r="G192" s="141"/>
      <c r="H192" s="141"/>
      <c r="I192" s="141"/>
      <c r="J192" s="141"/>
      <c r="K192" s="141"/>
      <c r="L192" s="141"/>
      <c r="M192" s="141"/>
      <c r="N192" s="141"/>
      <c r="O192" s="161"/>
    </row>
    <row r="193" spans="1:15" s="22" customFormat="1" ht="17.25">
      <c r="A193" s="95"/>
      <c r="B193" s="21"/>
      <c r="C193" s="113"/>
      <c r="D193" s="20"/>
      <c r="E193" s="141"/>
      <c r="F193" s="141"/>
      <c r="G193" s="141"/>
      <c r="H193" s="141"/>
      <c r="I193" s="141"/>
      <c r="J193" s="141"/>
      <c r="K193" s="141"/>
      <c r="L193" s="141"/>
      <c r="M193" s="141"/>
      <c r="N193" s="141"/>
      <c r="O193" s="161"/>
    </row>
    <row r="194" spans="1:15" s="22" customFormat="1" ht="17.25">
      <c r="A194" s="95"/>
      <c r="B194" s="21"/>
      <c r="C194" s="113"/>
      <c r="D194" s="20"/>
      <c r="E194" s="141"/>
      <c r="F194" s="141"/>
      <c r="G194" s="141"/>
      <c r="H194" s="141"/>
      <c r="I194" s="141"/>
      <c r="J194" s="141"/>
      <c r="K194" s="141"/>
      <c r="L194" s="141"/>
      <c r="M194" s="141"/>
      <c r="N194" s="141"/>
      <c r="O194" s="161"/>
    </row>
    <row r="195" spans="1:15" s="22" customFormat="1" ht="17.25">
      <c r="A195" s="95"/>
      <c r="B195" s="21"/>
      <c r="C195" s="113"/>
      <c r="D195" s="20"/>
      <c r="E195" s="141"/>
      <c r="F195" s="141"/>
      <c r="G195" s="141"/>
      <c r="H195" s="141"/>
      <c r="I195" s="141"/>
      <c r="J195" s="141"/>
      <c r="K195" s="141"/>
      <c r="L195" s="141"/>
      <c r="M195" s="141"/>
      <c r="N195" s="141"/>
      <c r="O195" s="161"/>
    </row>
    <row r="196" spans="1:15" s="22" customFormat="1" ht="18">
      <c r="A196" s="95"/>
      <c r="B196" s="21"/>
      <c r="C196" s="113"/>
      <c r="D196" s="20"/>
      <c r="E196" s="141"/>
      <c r="F196" s="141"/>
      <c r="G196" s="141"/>
      <c r="H196" s="141"/>
      <c r="I196" s="141"/>
      <c r="J196" s="141"/>
      <c r="K196" s="141"/>
      <c r="L196" s="141"/>
      <c r="M196" s="141"/>
      <c r="N196" s="141"/>
      <c r="O196" s="162"/>
    </row>
    <row r="197" spans="1:15" s="22" customFormat="1" ht="18">
      <c r="A197" s="95"/>
      <c r="B197" s="21"/>
      <c r="C197" s="113"/>
      <c r="D197" s="20"/>
      <c r="E197" s="141"/>
      <c r="F197" s="141"/>
      <c r="G197" s="141"/>
      <c r="H197" s="141"/>
      <c r="I197" s="141"/>
      <c r="J197" s="141"/>
      <c r="K197" s="141"/>
      <c r="L197" s="141"/>
      <c r="M197" s="141"/>
      <c r="N197" s="141"/>
      <c r="O197" s="163"/>
    </row>
    <row r="198" spans="1:15" s="22" customFormat="1" ht="18">
      <c r="A198" s="95"/>
      <c r="B198" s="21"/>
      <c r="C198" s="113"/>
      <c r="D198" s="20"/>
      <c r="E198" s="141"/>
      <c r="F198" s="141"/>
      <c r="G198" s="141"/>
      <c r="H198" s="141"/>
      <c r="I198" s="141"/>
      <c r="J198" s="141"/>
      <c r="K198" s="141"/>
      <c r="L198" s="141"/>
      <c r="M198" s="141"/>
      <c r="N198" s="141"/>
      <c r="O198" s="163"/>
    </row>
    <row r="199" spans="1:15" s="22" customFormat="1" ht="18">
      <c r="A199" s="95"/>
      <c r="B199" s="21"/>
      <c r="C199" s="113"/>
      <c r="D199" s="20"/>
      <c r="E199" s="141"/>
      <c r="F199" s="141"/>
      <c r="G199" s="141"/>
      <c r="H199" s="141"/>
      <c r="I199" s="141"/>
      <c r="J199" s="141"/>
      <c r="K199" s="141"/>
      <c r="L199" s="141"/>
      <c r="M199" s="141"/>
      <c r="N199" s="141"/>
      <c r="O199" s="163"/>
    </row>
    <row r="200" spans="1:15" s="22" customFormat="1" ht="18">
      <c r="A200" s="95"/>
      <c r="B200" s="21"/>
      <c r="C200" s="113"/>
      <c r="D200" s="20"/>
      <c r="E200" s="141"/>
      <c r="F200" s="141"/>
      <c r="G200" s="141"/>
      <c r="H200" s="141"/>
      <c r="I200" s="141"/>
      <c r="J200" s="141"/>
      <c r="K200" s="141"/>
      <c r="L200" s="141"/>
      <c r="M200" s="141"/>
      <c r="N200" s="141"/>
      <c r="O200" s="163"/>
    </row>
    <row r="201" spans="1:15" s="22" customFormat="1" ht="19.5">
      <c r="A201" s="95"/>
      <c r="B201" s="21"/>
      <c r="C201" s="113"/>
      <c r="D201" s="20"/>
      <c r="E201" s="141"/>
      <c r="F201" s="141"/>
      <c r="G201" s="141"/>
      <c r="H201" s="141"/>
      <c r="I201" s="141"/>
      <c r="J201" s="141"/>
      <c r="K201" s="141"/>
      <c r="L201" s="141"/>
      <c r="M201" s="141"/>
      <c r="N201" s="141"/>
      <c r="O201" s="164"/>
    </row>
    <row r="202" spans="1:15" s="22" customFormat="1" ht="45" customHeight="1">
      <c r="A202" s="95"/>
      <c r="B202" s="21"/>
      <c r="C202" s="113"/>
      <c r="D202" s="20"/>
      <c r="E202" s="141"/>
      <c r="F202" s="141"/>
      <c r="G202" s="141"/>
      <c r="H202" s="141"/>
      <c r="I202" s="141"/>
      <c r="J202" s="141"/>
      <c r="K202" s="141"/>
      <c r="L202" s="141"/>
      <c r="M202" s="141"/>
      <c r="N202" s="141"/>
      <c r="O202" s="164"/>
    </row>
    <row r="203" spans="1:15" s="22" customFormat="1" ht="19.5">
      <c r="A203" s="95"/>
      <c r="B203" s="21"/>
      <c r="C203" s="113"/>
      <c r="D203" s="20"/>
      <c r="E203" s="141"/>
      <c r="F203" s="141"/>
      <c r="G203" s="141"/>
      <c r="H203" s="141"/>
      <c r="I203" s="141"/>
      <c r="J203" s="141"/>
      <c r="K203" s="141"/>
      <c r="L203" s="141"/>
      <c r="M203" s="141"/>
      <c r="N203" s="141"/>
      <c r="O203" s="164"/>
    </row>
    <row r="204" spans="1:15" s="22" customFormat="1" ht="19.5">
      <c r="A204" s="95"/>
      <c r="B204" s="21"/>
      <c r="C204" s="113"/>
      <c r="D204" s="20"/>
      <c r="E204" s="141"/>
      <c r="F204" s="141"/>
      <c r="G204" s="141"/>
      <c r="H204" s="141"/>
      <c r="I204" s="141"/>
      <c r="J204" s="141"/>
      <c r="K204" s="141"/>
      <c r="L204" s="141"/>
      <c r="M204" s="141"/>
      <c r="N204" s="141"/>
      <c r="O204" s="164"/>
    </row>
    <row r="205" spans="1:15" s="22" customFormat="1" ht="19.5">
      <c r="A205" s="95"/>
      <c r="B205" s="21"/>
      <c r="C205" s="113"/>
      <c r="D205" s="20"/>
      <c r="E205" s="141"/>
      <c r="F205" s="141"/>
      <c r="G205" s="141"/>
      <c r="H205" s="141"/>
      <c r="I205" s="141"/>
      <c r="J205" s="141"/>
      <c r="K205" s="141"/>
      <c r="L205" s="141"/>
      <c r="M205" s="141"/>
      <c r="N205" s="141"/>
      <c r="O205" s="164"/>
    </row>
    <row r="206" spans="1:15" s="22" customFormat="1" ht="19.5">
      <c r="A206" s="95"/>
      <c r="B206" s="21"/>
      <c r="C206" s="113"/>
      <c r="D206" s="20"/>
      <c r="E206" s="141"/>
      <c r="F206" s="141"/>
      <c r="G206" s="141"/>
      <c r="H206" s="141"/>
      <c r="I206" s="141"/>
      <c r="J206" s="141"/>
      <c r="K206" s="141"/>
      <c r="L206" s="141"/>
      <c r="M206" s="141"/>
      <c r="N206" s="141"/>
      <c r="O206" s="164"/>
    </row>
    <row r="207" spans="1:15" s="22" customFormat="1" ht="19.5">
      <c r="A207" s="95"/>
      <c r="B207" s="21"/>
      <c r="C207" s="113"/>
      <c r="D207" s="20"/>
      <c r="E207" s="141"/>
      <c r="F207" s="141"/>
      <c r="G207" s="141"/>
      <c r="H207" s="141"/>
      <c r="I207" s="141"/>
      <c r="J207" s="141"/>
      <c r="K207" s="141"/>
      <c r="L207" s="141"/>
      <c r="M207" s="141"/>
      <c r="N207" s="141"/>
      <c r="O207" s="164"/>
    </row>
    <row r="208" spans="1:15" s="22" customFormat="1" ht="19.5">
      <c r="A208" s="95"/>
      <c r="B208" s="21"/>
      <c r="C208" s="113"/>
      <c r="D208" s="20"/>
      <c r="E208" s="141"/>
      <c r="F208" s="141"/>
      <c r="G208" s="141"/>
      <c r="H208" s="141"/>
      <c r="I208" s="141"/>
      <c r="J208" s="141"/>
      <c r="K208" s="141"/>
      <c r="L208" s="141"/>
      <c r="M208" s="141"/>
      <c r="N208" s="141"/>
      <c r="O208" s="164"/>
    </row>
    <row r="209" spans="1:15" s="22" customFormat="1" ht="19.5">
      <c r="A209" s="95"/>
      <c r="B209" s="21"/>
      <c r="C209" s="113"/>
      <c r="D209" s="20"/>
      <c r="E209" s="141"/>
      <c r="F209" s="141"/>
      <c r="G209" s="141"/>
      <c r="H209" s="141"/>
      <c r="I209" s="141"/>
      <c r="J209" s="141"/>
      <c r="K209" s="141"/>
      <c r="L209" s="141"/>
      <c r="M209" s="141"/>
      <c r="N209" s="141"/>
      <c r="O209" s="164"/>
    </row>
    <row r="210" spans="1:15" s="22" customFormat="1" ht="19.5">
      <c r="A210" s="95"/>
      <c r="B210" s="21"/>
      <c r="C210" s="113"/>
      <c r="D210" s="20"/>
      <c r="E210" s="141"/>
      <c r="F210" s="141"/>
      <c r="G210" s="141"/>
      <c r="H210" s="141"/>
      <c r="I210" s="141"/>
      <c r="J210" s="141"/>
      <c r="K210" s="141"/>
      <c r="L210" s="141"/>
      <c r="M210" s="141"/>
      <c r="N210" s="141"/>
      <c r="O210" s="164"/>
    </row>
    <row r="211" spans="1:15" s="22" customFormat="1" ht="17.25">
      <c r="A211" s="95"/>
      <c r="B211" s="21"/>
      <c r="C211" s="113"/>
      <c r="D211" s="20"/>
      <c r="E211" s="141"/>
      <c r="F211" s="141"/>
      <c r="G211" s="141"/>
      <c r="H211" s="141"/>
      <c r="I211" s="141"/>
      <c r="J211" s="141"/>
      <c r="K211" s="141"/>
      <c r="L211" s="141"/>
      <c r="M211" s="141"/>
      <c r="N211" s="141"/>
      <c r="O211" s="142"/>
    </row>
    <row r="212" spans="1:15" s="22" customFormat="1" ht="17.25">
      <c r="A212" s="95"/>
      <c r="B212" s="21"/>
      <c r="C212" s="113"/>
      <c r="D212" s="20"/>
      <c r="E212" s="141"/>
      <c r="F212" s="141"/>
      <c r="G212" s="141"/>
      <c r="H212" s="141"/>
      <c r="I212" s="141"/>
      <c r="J212" s="141"/>
      <c r="K212" s="141"/>
      <c r="L212" s="141"/>
      <c r="M212" s="141"/>
      <c r="N212" s="141"/>
      <c r="O212" s="142"/>
    </row>
    <row r="213" spans="1:15" s="22" customFormat="1" ht="17.25">
      <c r="A213" s="95"/>
      <c r="B213" s="21"/>
      <c r="C213" s="113"/>
      <c r="D213" s="20"/>
      <c r="E213" s="141"/>
      <c r="F213" s="141"/>
      <c r="G213" s="141"/>
      <c r="H213" s="141"/>
      <c r="I213" s="141"/>
      <c r="J213" s="141"/>
      <c r="K213" s="141"/>
      <c r="L213" s="141"/>
      <c r="M213" s="141"/>
      <c r="N213" s="141"/>
      <c r="O213" s="142"/>
    </row>
    <row r="214" spans="1:15" s="22" customFormat="1" ht="17.25">
      <c r="A214" s="95"/>
      <c r="B214" s="21"/>
      <c r="C214" s="113"/>
      <c r="D214" s="20"/>
      <c r="E214" s="141"/>
      <c r="F214" s="141"/>
      <c r="G214" s="141"/>
      <c r="H214" s="141"/>
      <c r="I214" s="141"/>
      <c r="J214" s="141"/>
      <c r="K214" s="141"/>
      <c r="L214" s="141"/>
      <c r="M214" s="141"/>
      <c r="N214" s="141"/>
      <c r="O214" s="142"/>
    </row>
    <row r="215" spans="1:15" s="22" customFormat="1" ht="17.25">
      <c r="A215" s="95"/>
      <c r="B215" s="21"/>
      <c r="C215" s="113"/>
      <c r="D215" s="20"/>
      <c r="E215" s="141"/>
      <c r="F215" s="141"/>
      <c r="G215" s="141"/>
      <c r="H215" s="141"/>
      <c r="I215" s="141"/>
      <c r="J215" s="141"/>
      <c r="K215" s="141"/>
      <c r="L215" s="141"/>
      <c r="M215" s="141"/>
      <c r="N215" s="141"/>
      <c r="O215" s="142"/>
    </row>
    <row r="216" spans="1:15" s="22" customFormat="1" ht="17.25">
      <c r="A216" s="95"/>
      <c r="B216" s="21"/>
      <c r="C216" s="113"/>
      <c r="D216" s="20"/>
      <c r="E216" s="141"/>
      <c r="F216" s="141"/>
      <c r="G216" s="141"/>
      <c r="H216" s="141"/>
      <c r="I216" s="141"/>
      <c r="J216" s="141"/>
      <c r="K216" s="141"/>
      <c r="L216" s="141"/>
      <c r="M216" s="141"/>
      <c r="N216" s="141"/>
      <c r="O216" s="142"/>
    </row>
    <row r="217" spans="1:15" s="22" customFormat="1" ht="17.25">
      <c r="A217" s="95"/>
      <c r="B217" s="21"/>
      <c r="C217" s="113"/>
      <c r="D217" s="20"/>
      <c r="E217" s="141"/>
      <c r="F217" s="141"/>
      <c r="G217" s="141"/>
      <c r="H217" s="141"/>
      <c r="I217" s="141"/>
      <c r="J217" s="141"/>
      <c r="K217" s="141"/>
      <c r="L217" s="141"/>
      <c r="M217" s="141"/>
      <c r="N217" s="141"/>
      <c r="O217" s="142"/>
    </row>
    <row r="218" spans="1:15" s="22" customFormat="1" ht="17.25">
      <c r="A218" s="95"/>
      <c r="B218" s="21"/>
      <c r="C218" s="113"/>
      <c r="D218" s="20"/>
      <c r="E218" s="141"/>
      <c r="F218" s="141"/>
      <c r="G218" s="141"/>
      <c r="H218" s="141"/>
      <c r="I218" s="141"/>
      <c r="J218" s="141"/>
      <c r="K218" s="141"/>
      <c r="L218" s="141"/>
      <c r="M218" s="141"/>
      <c r="N218" s="141"/>
      <c r="O218" s="142"/>
    </row>
    <row r="219" spans="1:15" s="22" customFormat="1" ht="17.25">
      <c r="A219" s="95"/>
      <c r="B219" s="21"/>
      <c r="C219" s="113"/>
      <c r="D219" s="20"/>
      <c r="E219" s="141"/>
      <c r="F219" s="141"/>
      <c r="G219" s="141"/>
      <c r="H219" s="141"/>
      <c r="I219" s="141"/>
      <c r="J219" s="141"/>
      <c r="K219" s="141"/>
      <c r="L219" s="141"/>
      <c r="M219" s="141"/>
      <c r="N219" s="141"/>
      <c r="O219" s="142"/>
    </row>
    <row r="220" spans="1:15" s="22" customFormat="1" ht="17.25">
      <c r="A220" s="95"/>
      <c r="B220" s="21"/>
      <c r="C220" s="113"/>
      <c r="D220" s="20"/>
      <c r="E220" s="141"/>
      <c r="F220" s="141"/>
      <c r="G220" s="141"/>
      <c r="H220" s="141"/>
      <c r="I220" s="141"/>
      <c r="J220" s="141"/>
      <c r="K220" s="141"/>
      <c r="L220" s="141"/>
      <c r="M220" s="141"/>
      <c r="N220" s="141"/>
      <c r="O220" s="142"/>
    </row>
    <row r="221" spans="1:15" s="22" customFormat="1" ht="17.25">
      <c r="A221" s="95"/>
      <c r="B221" s="21"/>
      <c r="C221" s="113"/>
      <c r="D221" s="20"/>
      <c r="E221" s="141"/>
      <c r="F221" s="141"/>
      <c r="G221" s="141"/>
      <c r="H221" s="141"/>
      <c r="I221" s="141"/>
      <c r="J221" s="141"/>
      <c r="K221" s="141"/>
      <c r="L221" s="141"/>
      <c r="M221" s="141"/>
      <c r="N221" s="141"/>
      <c r="O221" s="142"/>
    </row>
    <row r="222" spans="1:15" s="22" customFormat="1" ht="17.25">
      <c r="A222" s="95"/>
      <c r="B222" s="21"/>
      <c r="C222" s="113"/>
      <c r="D222" s="20"/>
      <c r="E222" s="141"/>
      <c r="F222" s="141"/>
      <c r="G222" s="141"/>
      <c r="H222" s="141"/>
      <c r="I222" s="141"/>
      <c r="J222" s="141"/>
      <c r="K222" s="141"/>
      <c r="L222" s="141"/>
      <c r="M222" s="141"/>
      <c r="N222" s="141"/>
      <c r="O222" s="142"/>
    </row>
    <row r="223" spans="1:15" s="22" customFormat="1" ht="17.25">
      <c r="A223" s="95"/>
      <c r="B223" s="21"/>
      <c r="C223" s="113"/>
      <c r="D223" s="20"/>
      <c r="E223" s="141"/>
      <c r="F223" s="141"/>
      <c r="G223" s="141"/>
      <c r="H223" s="141"/>
      <c r="I223" s="141"/>
      <c r="J223" s="141"/>
      <c r="K223" s="141"/>
      <c r="L223" s="141"/>
      <c r="M223" s="141"/>
      <c r="N223" s="141"/>
      <c r="O223" s="142"/>
    </row>
    <row r="224" spans="1:15" s="22" customFormat="1" ht="17.25">
      <c r="A224" s="95"/>
      <c r="B224" s="21"/>
      <c r="C224" s="113"/>
      <c r="D224" s="20"/>
      <c r="E224" s="141"/>
      <c r="F224" s="141"/>
      <c r="G224" s="141"/>
      <c r="H224" s="141"/>
      <c r="I224" s="141"/>
      <c r="J224" s="141"/>
      <c r="K224" s="141"/>
      <c r="L224" s="141"/>
      <c r="M224" s="141"/>
      <c r="N224" s="141"/>
      <c r="O224" s="142"/>
    </row>
    <row r="225" spans="1:15" s="22" customFormat="1" ht="17.25">
      <c r="A225" s="95"/>
      <c r="B225" s="21"/>
      <c r="C225" s="113"/>
      <c r="D225" s="20"/>
      <c r="E225" s="141"/>
      <c r="F225" s="141"/>
      <c r="G225" s="141"/>
      <c r="H225" s="141"/>
      <c r="I225" s="141"/>
      <c r="J225" s="141"/>
      <c r="K225" s="141"/>
      <c r="L225" s="141"/>
      <c r="M225" s="141"/>
      <c r="N225" s="141"/>
      <c r="O225" s="142"/>
    </row>
    <row r="226" spans="1:15" s="22" customFormat="1" ht="17.25">
      <c r="A226" s="95"/>
      <c r="B226" s="21"/>
      <c r="C226" s="113"/>
      <c r="D226" s="20"/>
      <c r="E226" s="141"/>
      <c r="F226" s="141"/>
      <c r="G226" s="141"/>
      <c r="H226" s="141"/>
      <c r="I226" s="141"/>
      <c r="J226" s="141"/>
      <c r="K226" s="141"/>
      <c r="L226" s="141"/>
      <c r="M226" s="141"/>
      <c r="N226" s="141"/>
      <c r="O226" s="142"/>
    </row>
    <row r="227" spans="1:15" s="22" customFormat="1" ht="17.25">
      <c r="A227" s="95"/>
      <c r="B227" s="21"/>
      <c r="C227" s="113"/>
      <c r="D227" s="20"/>
      <c r="E227" s="141"/>
      <c r="F227" s="141"/>
      <c r="G227" s="141"/>
      <c r="H227" s="141"/>
      <c r="I227" s="141"/>
      <c r="J227" s="141"/>
      <c r="K227" s="141"/>
      <c r="L227" s="141"/>
      <c r="M227" s="141"/>
      <c r="N227" s="141"/>
      <c r="O227" s="142"/>
    </row>
    <row r="228" spans="1:15" s="22" customFormat="1" ht="17.25">
      <c r="A228" s="95"/>
      <c r="B228" s="21"/>
      <c r="C228" s="113"/>
      <c r="D228" s="20"/>
      <c r="E228" s="141"/>
      <c r="F228" s="141"/>
      <c r="G228" s="141"/>
      <c r="H228" s="141"/>
      <c r="I228" s="141"/>
      <c r="J228" s="141"/>
      <c r="K228" s="141"/>
      <c r="L228" s="141"/>
      <c r="M228" s="141"/>
      <c r="N228" s="141"/>
      <c r="O228" s="142"/>
    </row>
    <row r="229" spans="1:15" s="22" customFormat="1" ht="17.25">
      <c r="A229" s="95"/>
      <c r="B229" s="21"/>
      <c r="C229" s="113"/>
      <c r="D229" s="20"/>
      <c r="E229" s="141"/>
      <c r="F229" s="141"/>
      <c r="G229" s="141"/>
      <c r="H229" s="141"/>
      <c r="I229" s="141"/>
      <c r="J229" s="141"/>
      <c r="K229" s="141"/>
      <c r="L229" s="141"/>
      <c r="M229" s="141"/>
      <c r="N229" s="141"/>
      <c r="O229" s="142"/>
    </row>
    <row r="230" spans="1:15" s="22" customFormat="1" ht="17.25">
      <c r="A230" s="95"/>
      <c r="B230" s="21"/>
      <c r="C230" s="113"/>
      <c r="D230" s="20"/>
      <c r="E230" s="141"/>
      <c r="F230" s="141"/>
      <c r="G230" s="141"/>
      <c r="H230" s="141"/>
      <c r="I230" s="141"/>
      <c r="J230" s="141"/>
      <c r="K230" s="141"/>
      <c r="L230" s="141"/>
      <c r="M230" s="141"/>
      <c r="N230" s="141"/>
      <c r="O230" s="142"/>
    </row>
    <row r="231" spans="1:15" s="22" customFormat="1" ht="17.25">
      <c r="A231" s="95"/>
      <c r="B231" s="21"/>
      <c r="C231" s="113"/>
      <c r="D231" s="20"/>
      <c r="E231" s="141"/>
      <c r="F231" s="141"/>
      <c r="G231" s="141"/>
      <c r="H231" s="141"/>
      <c r="I231" s="141"/>
      <c r="J231" s="141"/>
      <c r="K231" s="141"/>
      <c r="L231" s="141"/>
      <c r="M231" s="141"/>
      <c r="N231" s="141"/>
      <c r="O231" s="142"/>
    </row>
    <row r="232" spans="1:15" s="22" customFormat="1" ht="17.25">
      <c r="A232" s="95"/>
      <c r="B232" s="21"/>
      <c r="C232" s="113"/>
      <c r="D232" s="20"/>
      <c r="E232" s="141"/>
      <c r="F232" s="141"/>
      <c r="G232" s="141"/>
      <c r="H232" s="141"/>
      <c r="I232" s="141"/>
      <c r="J232" s="141"/>
      <c r="K232" s="141"/>
      <c r="L232" s="141"/>
      <c r="M232" s="141"/>
      <c r="N232" s="141"/>
      <c r="O232" s="142"/>
    </row>
    <row r="233" spans="1:15" s="22" customFormat="1" ht="17.25">
      <c r="A233" s="95"/>
      <c r="B233" s="21"/>
      <c r="C233" s="113"/>
      <c r="D233" s="20"/>
      <c r="E233" s="141"/>
      <c r="F233" s="141"/>
      <c r="G233" s="141"/>
      <c r="H233" s="141"/>
      <c r="I233" s="141"/>
      <c r="J233" s="141"/>
      <c r="K233" s="141"/>
      <c r="L233" s="141"/>
      <c r="M233" s="141"/>
      <c r="N233" s="141"/>
      <c r="O233" s="142"/>
    </row>
    <row r="234" spans="1:15" s="22" customFormat="1" ht="17.25">
      <c r="A234" s="95"/>
      <c r="B234" s="21"/>
      <c r="C234" s="113"/>
      <c r="D234" s="20"/>
      <c r="E234" s="141"/>
      <c r="F234" s="141"/>
      <c r="G234" s="141"/>
      <c r="H234" s="141"/>
      <c r="I234" s="141"/>
      <c r="J234" s="141"/>
      <c r="K234" s="141"/>
      <c r="L234" s="141"/>
      <c r="M234" s="141"/>
      <c r="N234" s="141"/>
      <c r="O234" s="142"/>
    </row>
    <row r="235" spans="1:15" s="22" customFormat="1" ht="17.25">
      <c r="A235" s="95"/>
      <c r="B235" s="21"/>
      <c r="C235" s="113"/>
      <c r="D235" s="20"/>
      <c r="E235" s="141"/>
      <c r="F235" s="141"/>
      <c r="G235" s="141"/>
      <c r="H235" s="141"/>
      <c r="I235" s="141"/>
      <c r="J235" s="141"/>
      <c r="K235" s="141"/>
      <c r="L235" s="141"/>
      <c r="M235" s="141"/>
      <c r="N235" s="141"/>
      <c r="O235" s="142"/>
    </row>
    <row r="236" spans="1:15" s="22" customFormat="1" ht="17.25">
      <c r="A236" s="95"/>
      <c r="B236" s="21"/>
      <c r="C236" s="113"/>
      <c r="D236" s="20"/>
      <c r="E236" s="141"/>
      <c r="F236" s="141"/>
      <c r="G236" s="141"/>
      <c r="H236" s="141"/>
      <c r="I236" s="141"/>
      <c r="J236" s="141"/>
      <c r="K236" s="141"/>
      <c r="L236" s="141"/>
      <c r="M236" s="141"/>
      <c r="N236" s="141"/>
      <c r="O236" s="142"/>
    </row>
    <row r="237" spans="1:15" s="22" customFormat="1" ht="17.25">
      <c r="A237" s="95"/>
      <c r="B237" s="21"/>
      <c r="C237" s="113"/>
      <c r="D237" s="20"/>
      <c r="E237" s="141"/>
      <c r="F237" s="141"/>
      <c r="G237" s="141"/>
      <c r="H237" s="141"/>
      <c r="I237" s="141"/>
      <c r="J237" s="141"/>
      <c r="K237" s="141"/>
      <c r="L237" s="141"/>
      <c r="M237" s="141"/>
      <c r="N237" s="141"/>
      <c r="O237" s="142"/>
    </row>
    <row r="238" spans="1:15" s="22" customFormat="1" ht="17.25">
      <c r="A238" s="95"/>
      <c r="B238" s="21"/>
      <c r="C238" s="113"/>
      <c r="D238" s="20"/>
      <c r="E238" s="141"/>
      <c r="F238" s="141"/>
      <c r="G238" s="141"/>
      <c r="H238" s="141"/>
      <c r="I238" s="141"/>
      <c r="J238" s="141"/>
      <c r="K238" s="141"/>
      <c r="L238" s="141"/>
      <c r="M238" s="141"/>
      <c r="N238" s="141"/>
      <c r="O238" s="142"/>
    </row>
    <row r="239" spans="1:15" s="22" customFormat="1" ht="17.25">
      <c r="A239" s="95"/>
      <c r="B239" s="21"/>
      <c r="C239" s="113"/>
      <c r="D239" s="20"/>
      <c r="E239" s="141"/>
      <c r="F239" s="141"/>
      <c r="G239" s="141"/>
      <c r="H239" s="141"/>
      <c r="I239" s="141"/>
      <c r="J239" s="141"/>
      <c r="K239" s="141"/>
      <c r="L239" s="141"/>
      <c r="M239" s="141"/>
      <c r="N239" s="141"/>
      <c r="O239" s="142"/>
    </row>
    <row r="240" spans="1:15" s="22" customFormat="1" ht="17.25">
      <c r="A240" s="95"/>
      <c r="B240" s="21"/>
      <c r="C240" s="113"/>
      <c r="D240" s="20"/>
      <c r="E240" s="141"/>
      <c r="F240" s="141"/>
      <c r="G240" s="141"/>
      <c r="H240" s="141"/>
      <c r="I240" s="141"/>
      <c r="J240" s="141"/>
      <c r="K240" s="141"/>
      <c r="L240" s="141"/>
      <c r="M240" s="141"/>
      <c r="N240" s="141"/>
      <c r="O240" s="142"/>
    </row>
    <row r="241" spans="1:15" s="22" customFormat="1" ht="17.25">
      <c r="A241" s="95"/>
      <c r="B241" s="21"/>
      <c r="C241" s="113"/>
      <c r="D241" s="20"/>
      <c r="E241" s="141"/>
      <c r="F241" s="141"/>
      <c r="G241" s="141"/>
      <c r="H241" s="141"/>
      <c r="I241" s="141"/>
      <c r="J241" s="141"/>
      <c r="K241" s="141"/>
      <c r="L241" s="141"/>
      <c r="M241" s="141"/>
      <c r="N241" s="141"/>
      <c r="O241" s="142"/>
    </row>
    <row r="242" spans="1:15" s="22" customFormat="1" ht="17.25">
      <c r="A242" s="95"/>
      <c r="B242" s="21"/>
      <c r="C242" s="113"/>
      <c r="D242" s="20"/>
      <c r="E242" s="141"/>
      <c r="F242" s="141"/>
      <c r="G242" s="141"/>
      <c r="H242" s="141"/>
      <c r="I242" s="141"/>
      <c r="J242" s="141"/>
      <c r="K242" s="141"/>
      <c r="L242" s="141"/>
      <c r="M242" s="141"/>
      <c r="N242" s="141"/>
      <c r="O242" s="142"/>
    </row>
    <row r="243" spans="1:15" s="22" customFormat="1" ht="17.25">
      <c r="A243" s="95"/>
      <c r="B243" s="21"/>
      <c r="C243" s="113"/>
      <c r="D243" s="20"/>
      <c r="E243" s="141"/>
      <c r="F243" s="141"/>
      <c r="G243" s="141"/>
      <c r="H243" s="141"/>
      <c r="I243" s="141"/>
      <c r="J243" s="141"/>
      <c r="K243" s="141"/>
      <c r="L243" s="141"/>
      <c r="M243" s="141"/>
      <c r="N243" s="141"/>
      <c r="O243" s="142"/>
    </row>
    <row r="244" spans="1:15" s="22" customFormat="1" ht="17.25">
      <c r="A244" s="95"/>
      <c r="B244" s="21"/>
      <c r="C244" s="113"/>
      <c r="D244" s="20"/>
      <c r="E244" s="141"/>
      <c r="F244" s="141"/>
      <c r="G244" s="141"/>
      <c r="H244" s="141"/>
      <c r="I244" s="141"/>
      <c r="J244" s="141"/>
      <c r="K244" s="141"/>
      <c r="L244" s="141"/>
      <c r="M244" s="141"/>
      <c r="N244" s="141"/>
      <c r="O244" s="142"/>
    </row>
    <row r="245" spans="1:15" s="22" customFormat="1" ht="17.25">
      <c r="A245" s="95"/>
      <c r="B245" s="21"/>
      <c r="C245" s="113"/>
      <c r="D245" s="20"/>
      <c r="E245" s="141"/>
      <c r="F245" s="141"/>
      <c r="G245" s="141"/>
      <c r="H245" s="141"/>
      <c r="I245" s="141"/>
      <c r="J245" s="141"/>
      <c r="K245" s="141"/>
      <c r="L245" s="141"/>
      <c r="M245" s="141"/>
      <c r="N245" s="141"/>
      <c r="O245" s="142"/>
    </row>
    <row r="246" spans="1:15" s="22" customFormat="1" ht="17.25">
      <c r="A246" s="95"/>
      <c r="B246" s="21"/>
      <c r="C246" s="113"/>
      <c r="D246" s="20"/>
      <c r="E246" s="141"/>
      <c r="F246" s="141"/>
      <c r="G246" s="141"/>
      <c r="H246" s="141"/>
      <c r="I246" s="141"/>
      <c r="J246" s="141"/>
      <c r="K246" s="141"/>
      <c r="L246" s="141"/>
      <c r="M246" s="141"/>
      <c r="N246" s="141"/>
      <c r="O246" s="142"/>
    </row>
    <row r="247" spans="1:15" s="22" customFormat="1" ht="17.25">
      <c r="A247" s="95"/>
      <c r="B247" s="21"/>
      <c r="C247" s="113"/>
      <c r="D247" s="20"/>
      <c r="E247" s="141"/>
      <c r="F247" s="141"/>
      <c r="G247" s="141"/>
      <c r="H247" s="141"/>
      <c r="I247" s="141"/>
      <c r="J247" s="141"/>
      <c r="K247" s="141"/>
      <c r="L247" s="141"/>
      <c r="M247" s="141"/>
      <c r="N247" s="141"/>
      <c r="O247" s="142"/>
    </row>
    <row r="248" spans="1:15" s="12" customFormat="1" ht="17.25">
      <c r="A248" s="95"/>
      <c r="B248" s="21"/>
      <c r="C248" s="113"/>
      <c r="D248" s="20"/>
      <c r="E248" s="141"/>
      <c r="F248" s="141"/>
      <c r="G248" s="141"/>
      <c r="H248" s="141"/>
      <c r="I248" s="141"/>
      <c r="J248" s="141"/>
      <c r="K248" s="141"/>
      <c r="L248" s="141"/>
      <c r="M248" s="141"/>
      <c r="N248" s="141"/>
      <c r="O248" s="142"/>
    </row>
    <row r="249" spans="1:15" s="12" customFormat="1" ht="17.25">
      <c r="A249" s="95"/>
      <c r="B249" s="21"/>
      <c r="C249" s="113"/>
      <c r="D249" s="20"/>
      <c r="E249" s="141"/>
      <c r="F249" s="141"/>
      <c r="G249" s="141"/>
      <c r="H249" s="141"/>
      <c r="I249" s="141"/>
      <c r="J249" s="141"/>
      <c r="K249" s="141"/>
      <c r="L249" s="141"/>
      <c r="M249" s="141"/>
      <c r="N249" s="141"/>
      <c r="O249" s="142"/>
    </row>
    <row r="250" spans="1:15" s="12" customFormat="1" ht="17.25">
      <c r="A250" s="95"/>
      <c r="B250" s="21"/>
      <c r="C250" s="113"/>
      <c r="D250" s="20"/>
      <c r="E250" s="141"/>
      <c r="F250" s="141"/>
      <c r="G250" s="141"/>
      <c r="H250" s="141"/>
      <c r="I250" s="141"/>
      <c r="J250" s="141"/>
      <c r="K250" s="141"/>
      <c r="L250" s="141"/>
      <c r="M250" s="141"/>
      <c r="N250" s="141"/>
      <c r="O250" s="142"/>
    </row>
    <row r="251" spans="1:15" s="12" customFormat="1" ht="17.25">
      <c r="A251" s="95"/>
      <c r="B251" s="21"/>
      <c r="C251" s="113"/>
      <c r="D251" s="20"/>
      <c r="E251" s="141"/>
      <c r="F251" s="141"/>
      <c r="G251" s="141"/>
      <c r="H251" s="141"/>
      <c r="I251" s="141"/>
      <c r="J251" s="141"/>
      <c r="K251" s="141"/>
      <c r="L251" s="141"/>
      <c r="M251" s="141"/>
      <c r="N251" s="141"/>
      <c r="O251" s="142"/>
    </row>
    <row r="252" spans="1:15" s="12" customFormat="1" ht="17.25">
      <c r="A252" s="95"/>
      <c r="B252" s="21"/>
      <c r="C252" s="113"/>
      <c r="D252" s="20"/>
      <c r="E252" s="141"/>
      <c r="F252" s="141"/>
      <c r="G252" s="141"/>
      <c r="H252" s="141"/>
      <c r="I252" s="141"/>
      <c r="J252" s="141"/>
      <c r="K252" s="141"/>
      <c r="L252" s="141"/>
      <c r="M252" s="141"/>
      <c r="N252" s="141"/>
      <c r="O252" s="142"/>
    </row>
    <row r="253" spans="1:15" s="12" customFormat="1" ht="17.25">
      <c r="A253" s="95"/>
      <c r="B253" s="21"/>
      <c r="C253" s="113"/>
      <c r="D253" s="20"/>
      <c r="E253" s="141"/>
      <c r="F253" s="141"/>
      <c r="G253" s="141"/>
      <c r="H253" s="141"/>
      <c r="I253" s="141"/>
      <c r="J253" s="141"/>
      <c r="K253" s="141"/>
      <c r="L253" s="141"/>
      <c r="M253" s="141"/>
      <c r="N253" s="141"/>
      <c r="O253" s="142"/>
    </row>
    <row r="254" spans="1:15" s="12" customFormat="1" ht="17.25">
      <c r="A254" s="95"/>
      <c r="B254" s="21"/>
      <c r="C254" s="113"/>
      <c r="D254" s="20"/>
      <c r="E254" s="141"/>
      <c r="F254" s="141"/>
      <c r="G254" s="141"/>
      <c r="H254" s="141"/>
      <c r="I254" s="141"/>
      <c r="J254" s="141"/>
      <c r="K254" s="141"/>
      <c r="L254" s="141"/>
      <c r="M254" s="141"/>
      <c r="N254" s="141"/>
      <c r="O254" s="142"/>
    </row>
    <row r="255" spans="1:15" s="12" customFormat="1" ht="17.25">
      <c r="A255" s="95"/>
      <c r="B255" s="21"/>
      <c r="C255" s="113"/>
      <c r="D255" s="20"/>
      <c r="E255" s="141"/>
      <c r="F255" s="141"/>
      <c r="G255" s="141"/>
      <c r="H255" s="141"/>
      <c r="I255" s="141"/>
      <c r="J255" s="141"/>
      <c r="K255" s="141"/>
      <c r="L255" s="141"/>
      <c r="M255" s="141"/>
      <c r="N255" s="141"/>
      <c r="O255" s="142"/>
    </row>
    <row r="256" spans="1:15" s="12" customFormat="1" ht="17.25">
      <c r="A256" s="95"/>
      <c r="B256" s="21"/>
      <c r="C256" s="113"/>
      <c r="D256" s="20"/>
      <c r="E256" s="141"/>
      <c r="F256" s="141"/>
      <c r="G256" s="141"/>
      <c r="H256" s="141"/>
      <c r="I256" s="141"/>
      <c r="J256" s="141"/>
      <c r="K256" s="141"/>
      <c r="L256" s="141"/>
      <c r="M256" s="141"/>
      <c r="N256" s="141"/>
      <c r="O256" s="142"/>
    </row>
    <row r="257" spans="1:15" s="12" customFormat="1" ht="17.25">
      <c r="A257" s="95"/>
      <c r="B257" s="21"/>
      <c r="C257" s="113"/>
      <c r="D257" s="20"/>
      <c r="E257" s="141"/>
      <c r="F257" s="141"/>
      <c r="G257" s="141"/>
      <c r="H257" s="141"/>
      <c r="I257" s="141"/>
      <c r="J257" s="141"/>
      <c r="K257" s="141"/>
      <c r="L257" s="141"/>
      <c r="M257" s="141"/>
      <c r="N257" s="141"/>
      <c r="O257" s="142"/>
    </row>
    <row r="258" spans="1:15" s="12" customFormat="1" ht="17.25">
      <c r="A258" s="95"/>
      <c r="B258" s="21"/>
      <c r="C258" s="113"/>
      <c r="D258" s="20"/>
      <c r="E258" s="141"/>
      <c r="F258" s="141"/>
      <c r="G258" s="141"/>
      <c r="H258" s="141"/>
      <c r="I258" s="141"/>
      <c r="J258" s="141"/>
      <c r="K258" s="141"/>
      <c r="L258" s="141"/>
      <c r="M258" s="141"/>
      <c r="N258" s="141"/>
      <c r="O258" s="142"/>
    </row>
    <row r="259" spans="1:15" s="12" customFormat="1" ht="17.25">
      <c r="A259" s="95"/>
      <c r="B259" s="21"/>
      <c r="C259" s="113"/>
      <c r="D259" s="20"/>
      <c r="E259" s="141"/>
      <c r="F259" s="141"/>
      <c r="G259" s="141"/>
      <c r="H259" s="141"/>
      <c r="I259" s="141"/>
      <c r="J259" s="141"/>
      <c r="K259" s="141"/>
      <c r="L259" s="141"/>
      <c r="M259" s="141"/>
      <c r="N259" s="141"/>
      <c r="O259" s="142"/>
    </row>
    <row r="260" spans="1:15" s="12" customFormat="1" ht="17.25">
      <c r="A260" s="95"/>
      <c r="B260" s="21"/>
      <c r="C260" s="113"/>
      <c r="D260" s="20"/>
      <c r="E260" s="141"/>
      <c r="F260" s="141"/>
      <c r="G260" s="141"/>
      <c r="H260" s="141"/>
      <c r="I260" s="141"/>
      <c r="J260" s="141"/>
      <c r="K260" s="141"/>
      <c r="L260" s="141"/>
      <c r="M260" s="141"/>
      <c r="N260" s="141"/>
      <c r="O260" s="142"/>
    </row>
    <row r="261" spans="1:15" s="12" customFormat="1" ht="17.25">
      <c r="A261" s="95"/>
      <c r="B261" s="21"/>
      <c r="C261" s="113"/>
      <c r="D261" s="20"/>
      <c r="E261" s="141"/>
      <c r="F261" s="141"/>
      <c r="G261" s="141"/>
      <c r="H261" s="141"/>
      <c r="I261" s="141"/>
      <c r="J261" s="141"/>
      <c r="K261" s="141"/>
      <c r="L261" s="141"/>
      <c r="M261" s="141"/>
      <c r="N261" s="141"/>
      <c r="O261" s="142"/>
    </row>
    <row r="262" spans="1:15" s="12" customFormat="1" ht="17.25">
      <c r="A262" s="95"/>
      <c r="B262" s="21"/>
      <c r="C262" s="113"/>
      <c r="D262" s="20"/>
      <c r="E262" s="141"/>
      <c r="F262" s="141"/>
      <c r="G262" s="141"/>
      <c r="H262" s="141"/>
      <c r="I262" s="141"/>
      <c r="J262" s="141"/>
      <c r="K262" s="141"/>
      <c r="L262" s="141"/>
      <c r="M262" s="141"/>
      <c r="N262" s="141"/>
      <c r="O262" s="142"/>
    </row>
    <row r="263" spans="1:15" s="12" customFormat="1" ht="17.25">
      <c r="A263" s="95"/>
      <c r="B263" s="21"/>
      <c r="C263" s="113"/>
      <c r="D263" s="20"/>
      <c r="E263" s="141"/>
      <c r="F263" s="141"/>
      <c r="G263" s="141"/>
      <c r="H263" s="141"/>
      <c r="I263" s="141"/>
      <c r="J263" s="141"/>
      <c r="K263" s="141"/>
      <c r="L263" s="141"/>
      <c r="M263" s="141"/>
      <c r="N263" s="141"/>
      <c r="O263" s="142"/>
    </row>
    <row r="264" spans="1:15" s="12" customFormat="1" ht="17.25">
      <c r="A264" s="95"/>
      <c r="B264" s="21"/>
      <c r="C264" s="113"/>
      <c r="D264" s="20"/>
      <c r="E264" s="141"/>
      <c r="F264" s="141"/>
      <c r="G264" s="141"/>
      <c r="H264" s="141"/>
      <c r="I264" s="141"/>
      <c r="J264" s="141"/>
      <c r="K264" s="141"/>
      <c r="L264" s="141"/>
      <c r="M264" s="141"/>
      <c r="N264" s="141"/>
      <c r="O264" s="142"/>
    </row>
    <row r="265" spans="1:15" s="12" customFormat="1" ht="17.25">
      <c r="A265" s="95"/>
      <c r="B265" s="21"/>
      <c r="C265" s="113"/>
      <c r="D265" s="20"/>
      <c r="E265" s="141"/>
      <c r="F265" s="141"/>
      <c r="G265" s="141"/>
      <c r="H265" s="141"/>
      <c r="I265" s="141"/>
      <c r="J265" s="141"/>
      <c r="K265" s="141"/>
      <c r="L265" s="141"/>
      <c r="M265" s="141"/>
      <c r="N265" s="141"/>
      <c r="O265" s="142"/>
    </row>
    <row r="266" spans="1:15" s="12" customFormat="1" ht="17.25">
      <c r="A266" s="95"/>
      <c r="B266" s="21"/>
      <c r="C266" s="113"/>
      <c r="D266" s="20"/>
      <c r="E266" s="141"/>
      <c r="F266" s="141"/>
      <c r="G266" s="141"/>
      <c r="H266" s="141"/>
      <c r="I266" s="141"/>
      <c r="J266" s="141"/>
      <c r="K266" s="141"/>
      <c r="L266" s="141"/>
      <c r="M266" s="141"/>
      <c r="N266" s="141"/>
      <c r="O266" s="142"/>
    </row>
    <row r="267" spans="1:15" s="12" customFormat="1" ht="17.25">
      <c r="A267" s="95"/>
      <c r="B267" s="21"/>
      <c r="C267" s="113"/>
      <c r="D267" s="20"/>
      <c r="E267" s="141"/>
      <c r="F267" s="141"/>
      <c r="G267" s="141"/>
      <c r="H267" s="141"/>
      <c r="I267" s="141"/>
      <c r="J267" s="141"/>
      <c r="K267" s="141"/>
      <c r="L267" s="141"/>
      <c r="M267" s="141"/>
      <c r="N267" s="141"/>
      <c r="O267" s="142"/>
    </row>
    <row r="268" spans="1:15" s="12" customFormat="1" ht="17.25">
      <c r="A268" s="95"/>
      <c r="B268" s="21"/>
      <c r="C268" s="113"/>
      <c r="D268" s="20"/>
      <c r="E268" s="141"/>
      <c r="F268" s="141"/>
      <c r="G268" s="141"/>
      <c r="H268" s="141"/>
      <c r="I268" s="141"/>
      <c r="J268" s="141"/>
      <c r="K268" s="141"/>
      <c r="L268" s="141"/>
      <c r="M268" s="141"/>
      <c r="N268" s="141"/>
      <c r="O268" s="142"/>
    </row>
    <row r="269" spans="1:15" s="12" customFormat="1" ht="17.25">
      <c r="A269" s="95"/>
      <c r="B269" s="21"/>
      <c r="C269" s="113"/>
      <c r="D269" s="20"/>
      <c r="E269" s="141"/>
      <c r="F269" s="141"/>
      <c r="G269" s="141"/>
      <c r="H269" s="141"/>
      <c r="I269" s="141"/>
      <c r="J269" s="141"/>
      <c r="K269" s="141"/>
      <c r="L269" s="141"/>
      <c r="M269" s="141"/>
      <c r="N269" s="141"/>
      <c r="O269" s="142"/>
    </row>
    <row r="270" spans="1:15" s="12" customFormat="1" ht="17.25">
      <c r="A270" s="95"/>
      <c r="B270" s="21"/>
      <c r="C270" s="113"/>
      <c r="D270" s="20"/>
      <c r="E270" s="141"/>
      <c r="F270" s="141"/>
      <c r="G270" s="141"/>
      <c r="H270" s="141"/>
      <c r="I270" s="141"/>
      <c r="J270" s="141"/>
      <c r="K270" s="141"/>
      <c r="L270" s="141"/>
      <c r="M270" s="141"/>
      <c r="N270" s="141"/>
      <c r="O270" s="142"/>
    </row>
    <row r="271" spans="1:15" s="12" customFormat="1" ht="17.25">
      <c r="A271" s="95"/>
      <c r="B271" s="21"/>
      <c r="C271" s="113"/>
      <c r="D271" s="20"/>
      <c r="E271" s="141"/>
      <c r="F271" s="141"/>
      <c r="G271" s="141"/>
      <c r="H271" s="141"/>
      <c r="I271" s="141"/>
      <c r="J271" s="141"/>
      <c r="K271" s="141"/>
      <c r="L271" s="141"/>
      <c r="M271" s="141"/>
      <c r="N271" s="141"/>
      <c r="O271" s="142"/>
    </row>
    <row r="272" spans="1:15" s="12" customFormat="1" ht="17.25">
      <c r="A272" s="95"/>
      <c r="B272" s="21"/>
      <c r="C272" s="113"/>
      <c r="D272" s="20"/>
      <c r="E272" s="141"/>
      <c r="F272" s="141"/>
      <c r="G272" s="141"/>
      <c r="H272" s="141"/>
      <c r="I272" s="141"/>
      <c r="J272" s="141"/>
      <c r="K272" s="141"/>
      <c r="L272" s="141"/>
      <c r="M272" s="141"/>
      <c r="N272" s="141"/>
      <c r="O272" s="142"/>
    </row>
    <row r="273" spans="1:15" s="12" customFormat="1" ht="17.25">
      <c r="A273" s="95"/>
      <c r="B273" s="21"/>
      <c r="C273" s="113"/>
      <c r="D273" s="20"/>
      <c r="E273" s="141"/>
      <c r="F273" s="141"/>
      <c r="G273" s="141"/>
      <c r="H273" s="141"/>
      <c r="I273" s="141"/>
      <c r="J273" s="141"/>
      <c r="K273" s="141"/>
      <c r="L273" s="141"/>
      <c r="M273" s="141"/>
      <c r="N273" s="141"/>
      <c r="O273" s="142"/>
    </row>
    <row r="274" spans="1:15" s="12" customFormat="1" ht="17.25">
      <c r="A274" s="95"/>
      <c r="B274" s="21"/>
      <c r="C274" s="113"/>
      <c r="D274" s="20"/>
      <c r="E274" s="141"/>
      <c r="F274" s="141"/>
      <c r="G274" s="141"/>
      <c r="H274" s="141"/>
      <c r="I274" s="141"/>
      <c r="J274" s="141"/>
      <c r="K274" s="141"/>
      <c r="L274" s="141"/>
      <c r="M274" s="141"/>
      <c r="N274" s="141"/>
      <c r="O274" s="142"/>
    </row>
    <row r="275" spans="1:15" s="12" customFormat="1" ht="17.25">
      <c r="A275" s="95"/>
      <c r="B275" s="21"/>
      <c r="C275" s="113"/>
      <c r="D275" s="20"/>
      <c r="E275" s="141"/>
      <c r="F275" s="141"/>
      <c r="G275" s="141"/>
      <c r="H275" s="141"/>
      <c r="I275" s="141"/>
      <c r="J275" s="141"/>
      <c r="K275" s="141"/>
      <c r="L275" s="141"/>
      <c r="M275" s="141"/>
      <c r="N275" s="141"/>
      <c r="O275" s="142"/>
    </row>
    <row r="276" spans="1:15" s="12" customFormat="1" ht="17.25">
      <c r="A276" s="95"/>
      <c r="B276" s="21"/>
      <c r="C276" s="113"/>
      <c r="D276" s="20"/>
      <c r="E276" s="141"/>
      <c r="F276" s="141"/>
      <c r="G276" s="141"/>
      <c r="H276" s="141"/>
      <c r="I276" s="141"/>
      <c r="J276" s="141"/>
      <c r="K276" s="141"/>
      <c r="L276" s="141"/>
      <c r="M276" s="141"/>
      <c r="N276" s="141"/>
      <c r="O276" s="142"/>
    </row>
    <row r="277" spans="1:15" s="12" customFormat="1" ht="17.25">
      <c r="A277" s="95"/>
      <c r="B277" s="21"/>
      <c r="C277" s="113"/>
      <c r="D277" s="20"/>
      <c r="E277" s="141"/>
      <c r="F277" s="141"/>
      <c r="G277" s="141"/>
      <c r="H277" s="141"/>
      <c r="I277" s="141"/>
      <c r="J277" s="141"/>
      <c r="K277" s="141"/>
      <c r="L277" s="141"/>
      <c r="M277" s="141"/>
      <c r="N277" s="141"/>
      <c r="O277" s="142"/>
    </row>
    <row r="278" spans="1:15" s="12" customFormat="1" ht="17.25">
      <c r="A278" s="95"/>
      <c r="B278" s="21"/>
      <c r="C278" s="113"/>
      <c r="D278" s="20"/>
      <c r="E278" s="141"/>
      <c r="F278" s="141"/>
      <c r="G278" s="141"/>
      <c r="H278" s="141"/>
      <c r="I278" s="141"/>
      <c r="J278" s="141"/>
      <c r="K278" s="141"/>
      <c r="L278" s="141"/>
      <c r="M278" s="141"/>
      <c r="N278" s="141"/>
      <c r="O278" s="142"/>
    </row>
    <row r="279" spans="1:15" s="12" customFormat="1" ht="17.25">
      <c r="A279" s="95"/>
      <c r="B279" s="21"/>
      <c r="C279" s="113"/>
      <c r="D279" s="20"/>
      <c r="E279" s="141"/>
      <c r="F279" s="141"/>
      <c r="G279" s="141"/>
      <c r="H279" s="141"/>
      <c r="I279" s="141"/>
      <c r="J279" s="141"/>
      <c r="K279" s="141"/>
      <c r="L279" s="141"/>
      <c r="M279" s="141"/>
      <c r="N279" s="141"/>
      <c r="O279" s="142"/>
    </row>
    <row r="280" spans="1:15" s="12" customFormat="1" ht="17.25">
      <c r="A280" s="95"/>
      <c r="B280" s="21"/>
      <c r="C280" s="113"/>
      <c r="D280" s="20"/>
      <c r="E280" s="141"/>
      <c r="F280" s="141"/>
      <c r="G280" s="141"/>
      <c r="H280" s="141"/>
      <c r="I280" s="141"/>
      <c r="J280" s="141"/>
      <c r="K280" s="141"/>
      <c r="L280" s="141"/>
      <c r="M280" s="141"/>
      <c r="N280" s="141"/>
      <c r="O280" s="142"/>
    </row>
    <row r="281" spans="1:15" s="12" customFormat="1" ht="17.25">
      <c r="A281" s="95"/>
      <c r="B281" s="21"/>
      <c r="C281" s="113"/>
      <c r="D281" s="20"/>
      <c r="E281" s="141"/>
      <c r="F281" s="141"/>
      <c r="G281" s="141"/>
      <c r="H281" s="141"/>
      <c r="I281" s="141"/>
      <c r="J281" s="141"/>
      <c r="K281" s="141"/>
      <c r="L281" s="141"/>
      <c r="M281" s="141"/>
      <c r="N281" s="141"/>
      <c r="O281" s="142"/>
    </row>
    <row r="282" spans="1:15" s="12" customFormat="1" ht="17.25">
      <c r="A282" s="95"/>
      <c r="B282" s="21"/>
      <c r="C282" s="113"/>
      <c r="D282" s="20"/>
      <c r="E282" s="141"/>
      <c r="F282" s="141"/>
      <c r="G282" s="141"/>
      <c r="H282" s="141"/>
      <c r="I282" s="141"/>
      <c r="J282" s="141"/>
      <c r="K282" s="141"/>
      <c r="L282" s="141"/>
      <c r="M282" s="141"/>
      <c r="N282" s="141"/>
      <c r="O282" s="142"/>
    </row>
    <row r="283" spans="1:15" s="12" customFormat="1" ht="17.25">
      <c r="A283" s="95"/>
      <c r="B283" s="21"/>
      <c r="C283" s="113"/>
      <c r="D283" s="20"/>
      <c r="E283" s="141"/>
      <c r="F283" s="141"/>
      <c r="G283" s="141"/>
      <c r="H283" s="141"/>
      <c r="I283" s="141"/>
      <c r="J283" s="141"/>
      <c r="K283" s="141"/>
      <c r="L283" s="141"/>
      <c r="M283" s="141"/>
      <c r="N283" s="141"/>
      <c r="O283" s="142"/>
    </row>
    <row r="284" spans="1:15" s="12" customFormat="1" ht="17.25">
      <c r="A284" s="95"/>
      <c r="B284" s="21"/>
      <c r="C284" s="113"/>
      <c r="D284" s="20"/>
      <c r="E284" s="141"/>
      <c r="F284" s="141"/>
      <c r="G284" s="141"/>
      <c r="H284" s="141"/>
      <c r="I284" s="141"/>
      <c r="J284" s="141"/>
      <c r="K284" s="141"/>
      <c r="L284" s="141"/>
      <c r="M284" s="141"/>
      <c r="N284" s="141"/>
      <c r="O284" s="142"/>
    </row>
    <row r="285" spans="1:15" s="12" customFormat="1" ht="17.25">
      <c r="A285" s="95"/>
      <c r="B285" s="21"/>
      <c r="C285" s="113"/>
      <c r="D285" s="20"/>
      <c r="E285" s="141"/>
      <c r="F285" s="141"/>
      <c r="G285" s="141"/>
      <c r="H285" s="141"/>
      <c r="I285" s="141"/>
      <c r="J285" s="141"/>
      <c r="K285" s="141"/>
      <c r="L285" s="141"/>
      <c r="M285" s="141"/>
      <c r="N285" s="141"/>
      <c r="O285" s="142"/>
    </row>
    <row r="286" spans="1:15" s="12" customFormat="1" ht="17.25">
      <c r="A286" s="95"/>
      <c r="B286" s="21"/>
      <c r="C286" s="113"/>
      <c r="D286" s="20"/>
      <c r="E286" s="141"/>
      <c r="F286" s="141"/>
      <c r="G286" s="141"/>
      <c r="H286" s="141"/>
      <c r="I286" s="141"/>
      <c r="J286" s="141"/>
      <c r="K286" s="141"/>
      <c r="L286" s="141"/>
      <c r="M286" s="141"/>
      <c r="N286" s="141"/>
      <c r="O286" s="142"/>
    </row>
    <row r="287" spans="1:15" s="12" customFormat="1" ht="17.25">
      <c r="A287" s="95"/>
      <c r="B287" s="21"/>
      <c r="C287" s="113"/>
      <c r="D287" s="20"/>
      <c r="E287" s="141"/>
      <c r="F287" s="141"/>
      <c r="G287" s="141"/>
      <c r="H287" s="141"/>
      <c r="I287" s="141"/>
      <c r="J287" s="141"/>
      <c r="K287" s="141"/>
      <c r="L287" s="141"/>
      <c r="M287" s="141"/>
      <c r="N287" s="141"/>
      <c r="O287" s="142"/>
    </row>
    <row r="288" spans="1:15" s="12" customFormat="1" ht="17.25">
      <c r="A288" s="95"/>
      <c r="B288" s="21"/>
      <c r="C288" s="113"/>
      <c r="D288" s="20"/>
      <c r="E288" s="141"/>
      <c r="F288" s="141"/>
      <c r="G288" s="141"/>
      <c r="H288" s="141"/>
      <c r="I288" s="141"/>
      <c r="J288" s="141"/>
      <c r="K288" s="141"/>
      <c r="L288" s="141"/>
      <c r="M288" s="141"/>
      <c r="N288" s="141"/>
      <c r="O288" s="142"/>
    </row>
    <row r="289" spans="1:15" s="12" customFormat="1" ht="17.25">
      <c r="A289" s="95"/>
      <c r="B289" s="21"/>
      <c r="C289" s="113"/>
      <c r="D289" s="20"/>
      <c r="E289" s="141"/>
      <c r="F289" s="141"/>
      <c r="G289" s="141"/>
      <c r="H289" s="141"/>
      <c r="I289" s="141"/>
      <c r="J289" s="141"/>
      <c r="K289" s="141"/>
      <c r="L289" s="141"/>
      <c r="M289" s="141"/>
      <c r="N289" s="141"/>
      <c r="O289" s="142"/>
    </row>
    <row r="290" spans="1:15" s="12" customFormat="1" ht="17.25">
      <c r="A290" s="95"/>
      <c r="B290" s="21"/>
      <c r="C290" s="113"/>
      <c r="D290" s="20"/>
      <c r="E290" s="141"/>
      <c r="F290" s="141"/>
      <c r="G290" s="141"/>
      <c r="H290" s="141"/>
      <c r="I290" s="141"/>
      <c r="J290" s="141"/>
      <c r="K290" s="141"/>
      <c r="L290" s="141"/>
      <c r="M290" s="141"/>
      <c r="N290" s="141"/>
      <c r="O290" s="142"/>
    </row>
    <row r="291" spans="1:15" s="12" customFormat="1" ht="17.25">
      <c r="A291" s="95"/>
      <c r="B291" s="21"/>
      <c r="C291" s="113"/>
      <c r="D291" s="20"/>
      <c r="E291" s="141"/>
      <c r="F291" s="141"/>
      <c r="G291" s="141"/>
      <c r="H291" s="141"/>
      <c r="I291" s="141"/>
      <c r="J291" s="141"/>
      <c r="K291" s="141"/>
      <c r="L291" s="141"/>
      <c r="M291" s="141"/>
      <c r="N291" s="141"/>
      <c r="O291" s="142"/>
    </row>
    <row r="292" spans="1:15" s="12" customFormat="1" ht="17.25">
      <c r="A292" s="95"/>
      <c r="B292" s="21"/>
      <c r="C292" s="113"/>
      <c r="D292" s="20"/>
      <c r="E292" s="141"/>
      <c r="F292" s="141"/>
      <c r="G292" s="141"/>
      <c r="H292" s="141"/>
      <c r="I292" s="141"/>
      <c r="J292" s="141"/>
      <c r="K292" s="141"/>
      <c r="L292" s="141"/>
      <c r="M292" s="141"/>
      <c r="N292" s="141"/>
      <c r="O292" s="142"/>
    </row>
    <row r="293" spans="1:15" s="12" customFormat="1" ht="17.25">
      <c r="A293" s="95"/>
      <c r="B293" s="21"/>
      <c r="C293" s="113"/>
      <c r="D293" s="20"/>
      <c r="E293" s="141"/>
      <c r="F293" s="141"/>
      <c r="G293" s="141"/>
      <c r="H293" s="141"/>
      <c r="I293" s="141"/>
      <c r="J293" s="141"/>
      <c r="K293" s="141"/>
      <c r="L293" s="141"/>
      <c r="M293" s="141"/>
      <c r="N293" s="141"/>
      <c r="O293" s="142"/>
    </row>
    <row r="294" spans="1:15" s="12" customFormat="1" ht="17.25">
      <c r="A294" s="95"/>
      <c r="B294" s="21"/>
      <c r="C294" s="113"/>
      <c r="D294" s="20"/>
      <c r="E294" s="141"/>
      <c r="F294" s="141"/>
      <c r="G294" s="141"/>
      <c r="H294" s="141"/>
      <c r="I294" s="141"/>
      <c r="J294" s="141"/>
      <c r="K294" s="141"/>
      <c r="L294" s="141"/>
      <c r="M294" s="141"/>
      <c r="N294" s="141"/>
      <c r="O294" s="142"/>
    </row>
    <row r="295" spans="1:15" s="12" customFormat="1" ht="17.25">
      <c r="A295" s="95"/>
      <c r="B295" s="21"/>
      <c r="C295" s="113"/>
      <c r="D295" s="20"/>
      <c r="E295" s="141"/>
      <c r="F295" s="141"/>
      <c r="G295" s="141"/>
      <c r="H295" s="141"/>
      <c r="I295" s="141"/>
      <c r="J295" s="141"/>
      <c r="K295" s="141"/>
      <c r="L295" s="141"/>
      <c r="M295" s="141"/>
      <c r="N295" s="141"/>
      <c r="O295" s="142"/>
    </row>
    <row r="296" spans="1:15" s="12" customFormat="1" ht="17.25">
      <c r="A296" s="95"/>
      <c r="B296" s="21"/>
      <c r="C296" s="113"/>
      <c r="D296" s="20"/>
      <c r="E296" s="141"/>
      <c r="F296" s="141"/>
      <c r="G296" s="141"/>
      <c r="H296" s="141"/>
      <c r="I296" s="141"/>
      <c r="J296" s="141"/>
      <c r="K296" s="141"/>
      <c r="L296" s="141"/>
      <c r="M296" s="141"/>
      <c r="N296" s="141"/>
      <c r="O296" s="142"/>
    </row>
    <row r="297" spans="1:15" s="12" customFormat="1" ht="17.25">
      <c r="A297" s="95"/>
      <c r="B297" s="21"/>
      <c r="C297" s="113"/>
      <c r="D297" s="20"/>
      <c r="E297" s="141"/>
      <c r="F297" s="141"/>
      <c r="G297" s="141"/>
      <c r="H297" s="141"/>
      <c r="I297" s="141"/>
      <c r="J297" s="141"/>
      <c r="K297" s="141"/>
      <c r="L297" s="141"/>
      <c r="M297" s="141"/>
      <c r="N297" s="141"/>
      <c r="O297" s="142"/>
    </row>
    <row r="298" spans="1:15" s="12" customFormat="1" ht="17.25">
      <c r="A298" s="95"/>
      <c r="B298" s="21"/>
      <c r="C298" s="113"/>
      <c r="D298" s="20"/>
      <c r="E298" s="141"/>
      <c r="F298" s="141"/>
      <c r="G298" s="141"/>
      <c r="H298" s="141"/>
      <c r="I298" s="141"/>
      <c r="J298" s="141"/>
      <c r="K298" s="141"/>
      <c r="L298" s="141"/>
      <c r="M298" s="141"/>
      <c r="N298" s="141"/>
      <c r="O298" s="142"/>
    </row>
    <row r="299" spans="1:15" s="12" customFormat="1" ht="17.25">
      <c r="A299" s="95"/>
      <c r="B299" s="21"/>
      <c r="C299" s="113"/>
      <c r="D299" s="20"/>
      <c r="E299" s="141"/>
      <c r="F299" s="141"/>
      <c r="G299" s="141"/>
      <c r="H299" s="141"/>
      <c r="I299" s="141"/>
      <c r="J299" s="141"/>
      <c r="K299" s="141"/>
      <c r="L299" s="141"/>
      <c r="M299" s="141"/>
      <c r="N299" s="141"/>
      <c r="O299" s="142"/>
    </row>
    <row r="300" spans="1:15" s="32" customFormat="1" ht="17.25">
      <c r="A300" s="95"/>
      <c r="B300" s="21"/>
      <c r="C300" s="113"/>
      <c r="D300" s="20"/>
      <c r="E300" s="141"/>
      <c r="F300" s="141"/>
      <c r="G300" s="141"/>
      <c r="H300" s="141"/>
      <c r="I300" s="141"/>
      <c r="J300" s="141"/>
      <c r="K300" s="141"/>
      <c r="L300" s="141"/>
      <c r="M300" s="141"/>
      <c r="N300" s="141"/>
      <c r="O300" s="142"/>
    </row>
    <row r="301" spans="1:15" s="12" customFormat="1" ht="17.25">
      <c r="A301" s="95"/>
      <c r="B301" s="21"/>
      <c r="C301" s="113"/>
      <c r="D301" s="20"/>
      <c r="E301" s="141"/>
      <c r="F301" s="141"/>
      <c r="G301" s="141"/>
      <c r="H301" s="141"/>
      <c r="I301" s="141"/>
      <c r="J301" s="141"/>
      <c r="K301" s="141"/>
      <c r="L301" s="141"/>
      <c r="M301" s="141"/>
      <c r="N301" s="141"/>
      <c r="O301" s="142"/>
    </row>
    <row r="302" spans="1:15" s="12" customFormat="1" ht="17.25">
      <c r="A302" s="95"/>
      <c r="B302" s="21"/>
      <c r="C302" s="113"/>
      <c r="D302" s="20"/>
      <c r="E302" s="141"/>
      <c r="F302" s="141"/>
      <c r="G302" s="141"/>
      <c r="H302" s="141"/>
      <c r="I302" s="141"/>
      <c r="J302" s="141"/>
      <c r="K302" s="141"/>
      <c r="L302" s="141"/>
      <c r="M302" s="141"/>
      <c r="N302" s="141"/>
      <c r="O302" s="142"/>
    </row>
    <row r="303" spans="1:15" s="12" customFormat="1" ht="17.25">
      <c r="A303" s="95"/>
      <c r="B303" s="21"/>
      <c r="C303" s="113"/>
      <c r="D303" s="20"/>
      <c r="E303" s="141"/>
      <c r="F303" s="141"/>
      <c r="G303" s="141"/>
      <c r="H303" s="141"/>
      <c r="I303" s="141"/>
      <c r="J303" s="141"/>
      <c r="K303" s="141"/>
      <c r="L303" s="141"/>
      <c r="M303" s="141"/>
      <c r="N303" s="141"/>
      <c r="O303" s="142"/>
    </row>
    <row r="304" spans="1:15" s="12" customFormat="1" ht="17.25">
      <c r="A304" s="95"/>
      <c r="B304" s="21"/>
      <c r="C304" s="113"/>
      <c r="D304" s="20"/>
      <c r="E304" s="141"/>
      <c r="F304" s="141"/>
      <c r="G304" s="141"/>
      <c r="H304" s="141"/>
      <c r="I304" s="141"/>
      <c r="J304" s="141"/>
      <c r="K304" s="141"/>
      <c r="L304" s="141"/>
      <c r="M304" s="141"/>
      <c r="N304" s="141"/>
      <c r="O304" s="142"/>
    </row>
    <row r="305" spans="1:15" s="12" customFormat="1" ht="17.25">
      <c r="A305" s="95"/>
      <c r="B305" s="21"/>
      <c r="C305" s="113"/>
      <c r="D305" s="20"/>
      <c r="E305" s="141"/>
      <c r="F305" s="141"/>
      <c r="G305" s="141"/>
      <c r="H305" s="141"/>
      <c r="I305" s="141"/>
      <c r="J305" s="141"/>
      <c r="K305" s="141"/>
      <c r="L305" s="141"/>
      <c r="M305" s="141"/>
      <c r="N305" s="141"/>
      <c r="O305" s="142"/>
    </row>
    <row r="306" spans="1:15" s="12" customFormat="1" ht="17.25">
      <c r="A306" s="95"/>
      <c r="B306" s="21"/>
      <c r="C306" s="113"/>
      <c r="D306" s="20"/>
      <c r="E306" s="141"/>
      <c r="F306" s="141"/>
      <c r="G306" s="141"/>
      <c r="H306" s="141"/>
      <c r="I306" s="141"/>
      <c r="J306" s="141"/>
      <c r="K306" s="141"/>
      <c r="L306" s="141"/>
      <c r="M306" s="141"/>
      <c r="N306" s="141"/>
      <c r="O306" s="142"/>
    </row>
    <row r="307" spans="1:15" s="12" customFormat="1" ht="17.25">
      <c r="A307" s="95"/>
      <c r="B307" s="21"/>
      <c r="C307" s="113"/>
      <c r="D307" s="20"/>
      <c r="E307" s="141"/>
      <c r="F307" s="141"/>
      <c r="G307" s="141"/>
      <c r="H307" s="141"/>
      <c r="I307" s="141"/>
      <c r="J307" s="141"/>
      <c r="K307" s="141"/>
      <c r="L307" s="141"/>
      <c r="M307" s="141"/>
      <c r="N307" s="141"/>
      <c r="O307" s="142"/>
    </row>
    <row r="308" spans="1:15" s="12" customFormat="1" ht="17.25">
      <c r="A308" s="95"/>
      <c r="B308" s="21"/>
      <c r="C308" s="113"/>
      <c r="D308" s="20"/>
      <c r="E308" s="141"/>
      <c r="F308" s="141"/>
      <c r="G308" s="141"/>
      <c r="H308" s="141"/>
      <c r="I308" s="141"/>
      <c r="J308" s="141"/>
      <c r="K308" s="141"/>
      <c r="L308" s="141"/>
      <c r="M308" s="141"/>
      <c r="N308" s="141"/>
      <c r="O308" s="142"/>
    </row>
    <row r="309" spans="1:15" s="12" customFormat="1" ht="17.25">
      <c r="A309" s="95"/>
      <c r="B309" s="21"/>
      <c r="C309" s="113"/>
      <c r="D309" s="20"/>
      <c r="E309" s="141"/>
      <c r="F309" s="141"/>
      <c r="G309" s="141"/>
      <c r="H309" s="141"/>
      <c r="I309" s="141"/>
      <c r="J309" s="141"/>
      <c r="K309" s="141"/>
      <c r="L309" s="141"/>
      <c r="M309" s="141"/>
      <c r="N309" s="141"/>
      <c r="O309" s="142"/>
    </row>
    <row r="310" spans="1:15" s="12" customFormat="1" ht="17.25">
      <c r="A310" s="95"/>
      <c r="B310" s="21"/>
      <c r="C310" s="113"/>
      <c r="D310" s="20"/>
      <c r="E310" s="141"/>
      <c r="F310" s="141"/>
      <c r="G310" s="141"/>
      <c r="H310" s="141"/>
      <c r="I310" s="141"/>
      <c r="J310" s="141"/>
      <c r="K310" s="141"/>
      <c r="L310" s="141"/>
      <c r="M310" s="141"/>
      <c r="N310" s="141"/>
      <c r="O310" s="142"/>
    </row>
    <row r="311" spans="1:15" s="12" customFormat="1" ht="17.25">
      <c r="A311" s="95"/>
      <c r="B311" s="21"/>
      <c r="C311" s="113"/>
      <c r="D311" s="20"/>
      <c r="E311" s="141"/>
      <c r="F311" s="141"/>
      <c r="G311" s="141"/>
      <c r="H311" s="141"/>
      <c r="I311" s="141"/>
      <c r="J311" s="141"/>
      <c r="K311" s="141"/>
      <c r="L311" s="141"/>
      <c r="M311" s="141"/>
      <c r="N311" s="141"/>
      <c r="O311" s="142"/>
    </row>
    <row r="312" spans="1:15" s="12" customFormat="1" ht="17.25">
      <c r="A312" s="95"/>
      <c r="B312" s="21"/>
      <c r="C312" s="113"/>
      <c r="D312" s="20"/>
      <c r="E312" s="141"/>
      <c r="F312" s="141"/>
      <c r="G312" s="141"/>
      <c r="H312" s="141"/>
      <c r="I312" s="141"/>
      <c r="J312" s="141"/>
      <c r="K312" s="141"/>
      <c r="L312" s="141"/>
      <c r="M312" s="141"/>
      <c r="N312" s="141"/>
      <c r="O312" s="142"/>
    </row>
    <row r="313" spans="1:15" s="12" customFormat="1" ht="17.25">
      <c r="A313" s="95"/>
      <c r="B313" s="21"/>
      <c r="C313" s="113"/>
      <c r="D313" s="20"/>
      <c r="E313" s="141"/>
      <c r="F313" s="141"/>
      <c r="G313" s="141"/>
      <c r="H313" s="141"/>
      <c r="I313" s="141"/>
      <c r="J313" s="141"/>
      <c r="K313" s="141"/>
      <c r="L313" s="141"/>
      <c r="M313" s="141"/>
      <c r="N313" s="141"/>
      <c r="O313" s="142"/>
    </row>
    <row r="314" spans="1:15" s="12" customFormat="1" ht="17.25">
      <c r="A314" s="95"/>
      <c r="B314" s="21"/>
      <c r="C314" s="113"/>
      <c r="D314" s="20"/>
      <c r="E314" s="141"/>
      <c r="F314" s="141"/>
      <c r="G314" s="141"/>
      <c r="H314" s="141"/>
      <c r="I314" s="141"/>
      <c r="J314" s="141"/>
      <c r="K314" s="141"/>
      <c r="L314" s="141"/>
      <c r="M314" s="141"/>
      <c r="N314" s="141"/>
      <c r="O314" s="142"/>
    </row>
    <row r="315" spans="1:15" s="12" customFormat="1" ht="17.25">
      <c r="A315" s="95"/>
      <c r="B315" s="21"/>
      <c r="C315" s="113"/>
      <c r="D315" s="20"/>
      <c r="E315" s="141"/>
      <c r="F315" s="141"/>
      <c r="G315" s="141"/>
      <c r="H315" s="141"/>
      <c r="I315" s="141"/>
      <c r="J315" s="141"/>
      <c r="K315" s="141"/>
      <c r="L315" s="141"/>
      <c r="M315" s="141"/>
      <c r="N315" s="141"/>
      <c r="O315" s="142"/>
    </row>
    <row r="316" spans="1:15" s="12" customFormat="1" ht="17.25">
      <c r="A316" s="95"/>
      <c r="B316" s="21"/>
      <c r="C316" s="113"/>
      <c r="D316" s="20"/>
      <c r="E316" s="141"/>
      <c r="F316" s="141"/>
      <c r="G316" s="141"/>
      <c r="H316" s="141"/>
      <c r="I316" s="141"/>
      <c r="J316" s="141"/>
      <c r="K316" s="141"/>
      <c r="L316" s="141"/>
      <c r="M316" s="141"/>
      <c r="N316" s="141"/>
      <c r="O316" s="142"/>
    </row>
    <row r="317" spans="1:15" s="12" customFormat="1" ht="17.25">
      <c r="A317" s="95"/>
      <c r="B317" s="21"/>
      <c r="C317" s="113"/>
      <c r="D317" s="20"/>
      <c r="E317" s="141"/>
      <c r="F317" s="141"/>
      <c r="G317" s="141"/>
      <c r="H317" s="141"/>
      <c r="I317" s="141"/>
      <c r="J317" s="141"/>
      <c r="K317" s="141"/>
      <c r="L317" s="141"/>
      <c r="M317" s="141"/>
      <c r="N317" s="141"/>
      <c r="O317" s="142"/>
    </row>
    <row r="318" spans="1:15" s="12" customFormat="1" ht="17.25">
      <c r="A318" s="95"/>
      <c r="B318" s="21"/>
      <c r="C318" s="113"/>
      <c r="D318" s="20"/>
      <c r="E318" s="141"/>
      <c r="F318" s="141"/>
      <c r="G318" s="141"/>
      <c r="H318" s="141"/>
      <c r="I318" s="141"/>
      <c r="J318" s="141"/>
      <c r="K318" s="141"/>
      <c r="L318" s="141"/>
      <c r="M318" s="141"/>
      <c r="N318" s="141"/>
      <c r="O318" s="142"/>
    </row>
    <row r="319" spans="1:15" s="12" customFormat="1" ht="17.25">
      <c r="A319" s="95"/>
      <c r="B319" s="21"/>
      <c r="C319" s="113"/>
      <c r="D319" s="20"/>
      <c r="E319" s="141"/>
      <c r="F319" s="141"/>
      <c r="G319" s="141"/>
      <c r="H319" s="141"/>
      <c r="I319" s="141"/>
      <c r="J319" s="141"/>
      <c r="K319" s="141"/>
      <c r="L319" s="141"/>
      <c r="M319" s="141"/>
      <c r="N319" s="141"/>
      <c r="O319" s="142"/>
    </row>
    <row r="320" spans="1:15" s="12" customFormat="1" ht="17.25">
      <c r="A320" s="95"/>
      <c r="B320" s="21"/>
      <c r="C320" s="113"/>
      <c r="D320" s="20"/>
      <c r="E320" s="141"/>
      <c r="F320" s="141"/>
      <c r="G320" s="141"/>
      <c r="H320" s="141"/>
      <c r="I320" s="141"/>
      <c r="J320" s="141"/>
      <c r="K320" s="141"/>
      <c r="L320" s="141"/>
      <c r="M320" s="141"/>
      <c r="N320" s="141"/>
      <c r="O320" s="142"/>
    </row>
    <row r="321" spans="1:15" s="12" customFormat="1" ht="17.25">
      <c r="A321" s="95"/>
      <c r="B321" s="21"/>
      <c r="C321" s="113"/>
      <c r="D321" s="20"/>
      <c r="E321" s="141"/>
      <c r="F321" s="141"/>
      <c r="G321" s="141"/>
      <c r="H321" s="141"/>
      <c r="I321" s="141"/>
      <c r="J321" s="141"/>
      <c r="K321" s="141"/>
      <c r="L321" s="141"/>
      <c r="M321" s="141"/>
      <c r="N321" s="141"/>
      <c r="O321" s="142"/>
    </row>
    <row r="322" spans="1:15" s="12" customFormat="1" ht="17.25">
      <c r="A322" s="95"/>
      <c r="B322" s="21"/>
      <c r="C322" s="113"/>
      <c r="D322" s="20"/>
      <c r="E322" s="141"/>
      <c r="F322" s="141"/>
      <c r="G322" s="141"/>
      <c r="H322" s="141"/>
      <c r="I322" s="141"/>
      <c r="J322" s="141"/>
      <c r="K322" s="141"/>
      <c r="L322" s="141"/>
      <c r="M322" s="141"/>
      <c r="N322" s="141"/>
      <c r="O322" s="142"/>
    </row>
    <row r="323" spans="1:15" s="12" customFormat="1" ht="17.25">
      <c r="A323" s="95"/>
      <c r="B323" s="21"/>
      <c r="C323" s="113"/>
      <c r="D323" s="20"/>
      <c r="E323" s="141"/>
      <c r="F323" s="141"/>
      <c r="G323" s="141"/>
      <c r="H323" s="141"/>
      <c r="I323" s="141"/>
      <c r="J323" s="141"/>
      <c r="K323" s="141"/>
      <c r="L323" s="141"/>
      <c r="M323" s="141"/>
      <c r="N323" s="141"/>
      <c r="O323" s="142"/>
    </row>
    <row r="324" spans="1:15" s="32" customFormat="1" ht="17.25">
      <c r="A324" s="95"/>
      <c r="B324" s="21"/>
      <c r="C324" s="113"/>
      <c r="D324" s="20"/>
      <c r="E324" s="141"/>
      <c r="F324" s="141"/>
      <c r="G324" s="141"/>
      <c r="H324" s="141"/>
      <c r="I324" s="141"/>
      <c r="J324" s="141"/>
      <c r="K324" s="141"/>
      <c r="L324" s="141"/>
      <c r="M324" s="141"/>
      <c r="N324" s="141"/>
      <c r="O324" s="142"/>
    </row>
    <row r="325" spans="1:15" s="12" customFormat="1" ht="17.25">
      <c r="A325" s="95"/>
      <c r="B325" s="21"/>
      <c r="C325" s="113"/>
      <c r="D325" s="20"/>
      <c r="E325" s="141"/>
      <c r="F325" s="141"/>
      <c r="G325" s="141"/>
      <c r="H325" s="141"/>
      <c r="I325" s="141"/>
      <c r="J325" s="141"/>
      <c r="K325" s="141"/>
      <c r="L325" s="141"/>
      <c r="M325" s="141"/>
      <c r="N325" s="141"/>
      <c r="O325" s="142"/>
    </row>
    <row r="326" spans="1:15" s="12" customFormat="1" ht="17.25">
      <c r="A326" s="95"/>
      <c r="B326" s="21"/>
      <c r="C326" s="113"/>
      <c r="D326" s="20"/>
      <c r="E326" s="141"/>
      <c r="F326" s="141"/>
      <c r="G326" s="141"/>
      <c r="H326" s="141"/>
      <c r="I326" s="141"/>
      <c r="J326" s="141"/>
      <c r="K326" s="141"/>
      <c r="L326" s="141"/>
      <c r="M326" s="141"/>
      <c r="N326" s="141"/>
      <c r="O326" s="142"/>
    </row>
    <row r="327" spans="1:15" s="32" customFormat="1" ht="17.25">
      <c r="A327" s="95"/>
      <c r="B327" s="21"/>
      <c r="C327" s="113"/>
      <c r="D327" s="20"/>
      <c r="E327" s="141"/>
      <c r="F327" s="141"/>
      <c r="G327" s="141"/>
      <c r="H327" s="141"/>
      <c r="I327" s="141"/>
      <c r="J327" s="141"/>
      <c r="K327" s="141"/>
      <c r="L327" s="141"/>
      <c r="M327" s="141"/>
      <c r="N327" s="141"/>
      <c r="O327" s="142"/>
    </row>
    <row r="328" spans="1:15" s="12" customFormat="1" ht="17.25">
      <c r="A328" s="95"/>
      <c r="B328" s="21"/>
      <c r="C328" s="113"/>
      <c r="D328" s="20"/>
      <c r="E328" s="141"/>
      <c r="F328" s="141"/>
      <c r="G328" s="141"/>
      <c r="H328" s="141"/>
      <c r="I328" s="141"/>
      <c r="J328" s="141"/>
      <c r="K328" s="141"/>
      <c r="L328" s="141"/>
      <c r="M328" s="141"/>
      <c r="N328" s="141"/>
      <c r="O328" s="142"/>
    </row>
    <row r="329" spans="1:15" s="12" customFormat="1" ht="17.25">
      <c r="A329" s="95"/>
      <c r="B329" s="21"/>
      <c r="C329" s="113"/>
      <c r="D329" s="20"/>
      <c r="E329" s="141"/>
      <c r="F329" s="141"/>
      <c r="G329" s="141"/>
      <c r="H329" s="141"/>
      <c r="I329" s="141"/>
      <c r="J329" s="141"/>
      <c r="K329" s="141"/>
      <c r="L329" s="141"/>
      <c r="M329" s="141"/>
      <c r="N329" s="141"/>
      <c r="O329" s="142"/>
    </row>
    <row r="330" spans="1:15" s="12" customFormat="1" ht="17.25">
      <c r="A330" s="95"/>
      <c r="B330" s="21"/>
      <c r="C330" s="113"/>
      <c r="D330" s="20"/>
      <c r="E330" s="141"/>
      <c r="F330" s="141"/>
      <c r="G330" s="141"/>
      <c r="H330" s="141"/>
      <c r="I330" s="141"/>
      <c r="J330" s="141"/>
      <c r="K330" s="141"/>
      <c r="L330" s="141"/>
      <c r="M330" s="141"/>
      <c r="N330" s="141"/>
      <c r="O330" s="142"/>
    </row>
    <row r="331" spans="1:15" s="12" customFormat="1" ht="17.25">
      <c r="A331" s="95"/>
      <c r="B331" s="21"/>
      <c r="C331" s="113"/>
      <c r="D331" s="20"/>
      <c r="E331" s="141"/>
      <c r="F331" s="141"/>
      <c r="G331" s="141"/>
      <c r="H331" s="141"/>
      <c r="I331" s="141"/>
      <c r="J331" s="141"/>
      <c r="K331" s="141"/>
      <c r="L331" s="141"/>
      <c r="M331" s="141"/>
      <c r="N331" s="141"/>
      <c r="O331" s="142"/>
    </row>
    <row r="332" spans="1:15" s="12" customFormat="1" ht="17.25">
      <c r="A332" s="95"/>
      <c r="B332" s="21"/>
      <c r="C332" s="113"/>
      <c r="D332" s="20"/>
      <c r="E332" s="141"/>
      <c r="F332" s="141"/>
      <c r="G332" s="141"/>
      <c r="H332" s="141"/>
      <c r="I332" s="141"/>
      <c r="J332" s="141"/>
      <c r="K332" s="141"/>
      <c r="L332" s="141"/>
      <c r="M332" s="141"/>
      <c r="N332" s="141"/>
      <c r="O332" s="142"/>
    </row>
    <row r="333" spans="1:15" s="12" customFormat="1" ht="17.25">
      <c r="A333" s="95"/>
      <c r="B333" s="21"/>
      <c r="C333" s="113"/>
      <c r="D333" s="20"/>
      <c r="E333" s="141"/>
      <c r="F333" s="141"/>
      <c r="G333" s="141"/>
      <c r="H333" s="141"/>
      <c r="I333" s="141"/>
      <c r="J333" s="141"/>
      <c r="K333" s="141"/>
      <c r="L333" s="141"/>
      <c r="M333" s="141"/>
      <c r="N333" s="141"/>
      <c r="O333" s="142"/>
    </row>
    <row r="334" spans="1:15" s="12" customFormat="1" ht="17.25">
      <c r="A334" s="95"/>
      <c r="B334" s="21"/>
      <c r="C334" s="113"/>
      <c r="D334" s="20"/>
      <c r="E334" s="141"/>
      <c r="F334" s="141"/>
      <c r="G334" s="141"/>
      <c r="H334" s="141"/>
      <c r="I334" s="141"/>
      <c r="J334" s="141"/>
      <c r="K334" s="141"/>
      <c r="L334" s="141"/>
      <c r="M334" s="141"/>
      <c r="N334" s="141"/>
      <c r="O334" s="142"/>
    </row>
    <row r="335" spans="1:15" s="12" customFormat="1" ht="17.25">
      <c r="A335" s="95"/>
      <c r="B335" s="21"/>
      <c r="C335" s="113"/>
      <c r="D335" s="20"/>
      <c r="E335" s="141"/>
      <c r="F335" s="141"/>
      <c r="G335" s="141"/>
      <c r="H335" s="141"/>
      <c r="I335" s="141"/>
      <c r="J335" s="141"/>
      <c r="K335" s="141"/>
      <c r="L335" s="141"/>
      <c r="M335" s="141"/>
      <c r="N335" s="141"/>
      <c r="O335" s="142"/>
    </row>
    <row r="336" spans="1:15" s="12" customFormat="1" ht="17.25">
      <c r="A336" s="95"/>
      <c r="B336" s="21"/>
      <c r="C336" s="113"/>
      <c r="D336" s="20"/>
      <c r="E336" s="141"/>
      <c r="F336" s="141"/>
      <c r="G336" s="141"/>
      <c r="H336" s="141"/>
      <c r="I336" s="141"/>
      <c r="J336" s="141"/>
      <c r="K336" s="141"/>
      <c r="L336" s="141"/>
      <c r="M336" s="141"/>
      <c r="N336" s="141"/>
      <c r="O336" s="142"/>
    </row>
    <row r="337" spans="1:15" s="12" customFormat="1" ht="17.25">
      <c r="A337" s="95"/>
      <c r="B337" s="21"/>
      <c r="C337" s="113"/>
      <c r="D337" s="20"/>
      <c r="E337" s="141"/>
      <c r="F337" s="141"/>
      <c r="G337" s="141"/>
      <c r="H337" s="141"/>
      <c r="I337" s="141"/>
      <c r="J337" s="141"/>
      <c r="K337" s="141"/>
      <c r="L337" s="141"/>
      <c r="M337" s="141"/>
      <c r="N337" s="141"/>
      <c r="O337" s="142"/>
    </row>
    <row r="338" spans="1:15" s="12" customFormat="1" ht="17.25">
      <c r="A338" s="95"/>
      <c r="B338" s="21"/>
      <c r="C338" s="113"/>
      <c r="D338" s="20"/>
      <c r="E338" s="141"/>
      <c r="F338" s="141"/>
      <c r="G338" s="141"/>
      <c r="H338" s="141"/>
      <c r="I338" s="141"/>
      <c r="J338" s="141"/>
      <c r="K338" s="141"/>
      <c r="L338" s="141"/>
      <c r="M338" s="141"/>
      <c r="N338" s="141"/>
      <c r="O338" s="142"/>
    </row>
    <row r="339" spans="1:15" s="12" customFormat="1" ht="17.25">
      <c r="A339" s="95"/>
      <c r="B339" s="21"/>
      <c r="C339" s="113"/>
      <c r="D339" s="20"/>
      <c r="E339" s="141"/>
      <c r="F339" s="141"/>
      <c r="G339" s="141"/>
      <c r="H339" s="141"/>
      <c r="I339" s="141"/>
      <c r="J339" s="141"/>
      <c r="K339" s="141"/>
      <c r="L339" s="141"/>
      <c r="M339" s="141"/>
      <c r="N339" s="141"/>
      <c r="O339" s="142"/>
    </row>
    <row r="340" spans="1:15" s="12" customFormat="1" ht="17.25">
      <c r="A340" s="95"/>
      <c r="B340" s="21"/>
      <c r="C340" s="113"/>
      <c r="D340" s="20"/>
      <c r="E340" s="141"/>
      <c r="F340" s="141"/>
      <c r="G340" s="141"/>
      <c r="H340" s="141"/>
      <c r="I340" s="141"/>
      <c r="J340" s="141"/>
      <c r="K340" s="141"/>
      <c r="L340" s="141"/>
      <c r="M340" s="141"/>
      <c r="N340" s="141"/>
      <c r="O340" s="142"/>
    </row>
    <row r="341" spans="1:15" s="12" customFormat="1" ht="17.25">
      <c r="A341" s="95"/>
      <c r="B341" s="21"/>
      <c r="C341" s="113"/>
      <c r="D341" s="20"/>
      <c r="E341" s="141"/>
      <c r="F341" s="141"/>
      <c r="G341" s="141"/>
      <c r="H341" s="141"/>
      <c r="I341" s="141"/>
      <c r="J341" s="141"/>
      <c r="K341" s="141"/>
      <c r="L341" s="141"/>
      <c r="M341" s="141"/>
      <c r="N341" s="141"/>
      <c r="O341" s="142"/>
    </row>
    <row r="342" spans="1:15" s="12" customFormat="1" ht="17.25">
      <c r="A342" s="95"/>
      <c r="B342" s="21"/>
      <c r="C342" s="113"/>
      <c r="D342" s="20"/>
      <c r="E342" s="141"/>
      <c r="F342" s="141"/>
      <c r="G342" s="141"/>
      <c r="H342" s="141"/>
      <c r="I342" s="141"/>
      <c r="J342" s="141"/>
      <c r="K342" s="141"/>
      <c r="L342" s="141"/>
      <c r="M342" s="141"/>
      <c r="N342" s="141"/>
      <c r="O342" s="142"/>
    </row>
    <row r="343" spans="1:15" s="12" customFormat="1" ht="17.25">
      <c r="A343" s="95"/>
      <c r="B343" s="21"/>
      <c r="C343" s="113"/>
      <c r="D343" s="20"/>
      <c r="E343" s="141"/>
      <c r="F343" s="141"/>
      <c r="G343" s="141"/>
      <c r="H343" s="141"/>
      <c r="I343" s="141"/>
      <c r="J343" s="141"/>
      <c r="K343" s="141"/>
      <c r="L343" s="141"/>
      <c r="M343" s="141"/>
      <c r="N343" s="141"/>
      <c r="O343" s="142"/>
    </row>
    <row r="344" spans="1:15" s="12" customFormat="1" ht="17.25">
      <c r="A344" s="95"/>
      <c r="B344" s="21"/>
      <c r="C344" s="113"/>
      <c r="D344" s="20"/>
      <c r="E344" s="141"/>
      <c r="F344" s="141"/>
      <c r="G344" s="141"/>
      <c r="H344" s="141"/>
      <c r="I344" s="141"/>
      <c r="J344" s="141"/>
      <c r="K344" s="141"/>
      <c r="L344" s="141"/>
      <c r="M344" s="141"/>
      <c r="N344" s="141"/>
      <c r="O344" s="142"/>
    </row>
    <row r="345" spans="1:15" s="32" customFormat="1" ht="17.25">
      <c r="A345" s="95"/>
      <c r="B345" s="21"/>
      <c r="C345" s="113"/>
      <c r="D345" s="20"/>
      <c r="E345" s="141"/>
      <c r="F345" s="141"/>
      <c r="G345" s="141"/>
      <c r="H345" s="141"/>
      <c r="I345" s="141"/>
      <c r="J345" s="141"/>
      <c r="K345" s="141"/>
      <c r="L345" s="141"/>
      <c r="M345" s="141"/>
      <c r="N345" s="141"/>
      <c r="O345" s="142"/>
    </row>
    <row r="346" spans="1:15" s="12" customFormat="1" ht="17.25">
      <c r="A346" s="95"/>
      <c r="B346" s="21"/>
      <c r="C346" s="113"/>
      <c r="D346" s="20"/>
      <c r="E346" s="141"/>
      <c r="F346" s="141"/>
      <c r="G346" s="141"/>
      <c r="H346" s="141"/>
      <c r="I346" s="141"/>
      <c r="J346" s="141"/>
      <c r="K346" s="141"/>
      <c r="L346" s="141"/>
      <c r="M346" s="141"/>
      <c r="N346" s="141"/>
      <c r="O346" s="142"/>
    </row>
    <row r="347" spans="1:15" s="12" customFormat="1" ht="17.25">
      <c r="A347" s="95"/>
      <c r="B347" s="21"/>
      <c r="C347" s="113"/>
      <c r="D347" s="20"/>
      <c r="E347" s="141"/>
      <c r="F347" s="141"/>
      <c r="G347" s="141"/>
      <c r="H347" s="141"/>
      <c r="I347" s="141"/>
      <c r="J347" s="141"/>
      <c r="K347" s="141"/>
      <c r="L347" s="141"/>
      <c r="M347" s="141"/>
      <c r="N347" s="141"/>
      <c r="O347" s="142"/>
    </row>
    <row r="348" spans="1:15" s="12" customFormat="1" ht="17.25">
      <c r="A348" s="95"/>
      <c r="B348" s="21"/>
      <c r="C348" s="113"/>
      <c r="D348" s="20"/>
      <c r="E348" s="141"/>
      <c r="F348" s="141"/>
      <c r="G348" s="141"/>
      <c r="H348" s="141"/>
      <c r="I348" s="141"/>
      <c r="J348" s="141"/>
      <c r="K348" s="141"/>
      <c r="L348" s="141"/>
      <c r="M348" s="141"/>
      <c r="N348" s="141"/>
      <c r="O348" s="142"/>
    </row>
    <row r="349" spans="1:15" s="12" customFormat="1" ht="17.25">
      <c r="A349" s="95"/>
      <c r="B349" s="21"/>
      <c r="C349" s="113"/>
      <c r="D349" s="20"/>
      <c r="E349" s="141"/>
      <c r="F349" s="141"/>
      <c r="G349" s="141"/>
      <c r="H349" s="141"/>
      <c r="I349" s="141"/>
      <c r="J349" s="141"/>
      <c r="K349" s="141"/>
      <c r="L349" s="141"/>
      <c r="M349" s="141"/>
      <c r="N349" s="141"/>
      <c r="O349" s="142"/>
    </row>
    <row r="350" spans="1:15" s="12" customFormat="1" ht="17.25">
      <c r="A350" s="95"/>
      <c r="B350" s="21"/>
      <c r="C350" s="113"/>
      <c r="D350" s="20"/>
      <c r="E350" s="141"/>
      <c r="F350" s="141"/>
      <c r="G350" s="141"/>
      <c r="H350" s="141"/>
      <c r="I350" s="141"/>
      <c r="J350" s="141"/>
      <c r="K350" s="141"/>
      <c r="L350" s="141"/>
      <c r="M350" s="141"/>
      <c r="N350" s="141"/>
      <c r="O350" s="142"/>
    </row>
    <row r="351" spans="1:15" s="19" customFormat="1" ht="18">
      <c r="A351" s="95"/>
      <c r="B351" s="21"/>
      <c r="C351" s="113"/>
      <c r="D351" s="20"/>
      <c r="E351" s="141"/>
      <c r="F351" s="141"/>
      <c r="G351" s="141"/>
      <c r="H351" s="141"/>
      <c r="I351" s="141"/>
      <c r="J351" s="141"/>
      <c r="K351" s="141"/>
      <c r="L351" s="141"/>
      <c r="M351" s="141"/>
      <c r="N351" s="141"/>
      <c r="O351" s="142"/>
    </row>
    <row r="352" spans="1:15" s="18" customFormat="1" ht="18">
      <c r="A352" s="95"/>
      <c r="B352" s="21"/>
      <c r="C352" s="113"/>
      <c r="D352" s="20"/>
      <c r="E352" s="141"/>
      <c r="F352" s="141"/>
      <c r="G352" s="141"/>
      <c r="H352" s="141"/>
      <c r="I352" s="141"/>
      <c r="J352" s="141"/>
      <c r="K352" s="141"/>
      <c r="L352" s="141"/>
      <c r="M352" s="141"/>
      <c r="N352" s="141"/>
      <c r="O352" s="142"/>
    </row>
    <row r="353" spans="1:15" s="18" customFormat="1" ht="18">
      <c r="A353" s="95"/>
      <c r="B353" s="21"/>
      <c r="C353" s="113"/>
      <c r="D353" s="20"/>
      <c r="E353" s="141"/>
      <c r="F353" s="141"/>
      <c r="G353" s="141"/>
      <c r="H353" s="141"/>
      <c r="I353" s="141"/>
      <c r="J353" s="141"/>
      <c r="K353" s="141"/>
      <c r="L353" s="141"/>
      <c r="M353" s="141"/>
      <c r="N353" s="141"/>
      <c r="O353" s="142"/>
    </row>
    <row r="354" spans="1:15" s="18" customFormat="1" ht="18">
      <c r="A354" s="95"/>
      <c r="B354" s="21"/>
      <c r="C354" s="113"/>
      <c r="D354" s="20"/>
      <c r="E354" s="141"/>
      <c r="F354" s="141"/>
      <c r="G354" s="141"/>
      <c r="H354" s="141"/>
      <c r="I354" s="141"/>
      <c r="J354" s="141"/>
      <c r="K354" s="141"/>
      <c r="L354" s="141"/>
      <c r="M354" s="141"/>
      <c r="N354" s="141"/>
      <c r="O354" s="142"/>
    </row>
    <row r="355" spans="1:15" s="18" customFormat="1" ht="18">
      <c r="A355" s="95"/>
      <c r="B355" s="21"/>
      <c r="C355" s="113"/>
      <c r="D355" s="20"/>
      <c r="E355" s="141"/>
      <c r="F355" s="141"/>
      <c r="G355" s="141"/>
      <c r="H355" s="141"/>
      <c r="I355" s="141"/>
      <c r="J355" s="141"/>
      <c r="K355" s="141"/>
      <c r="L355" s="141"/>
      <c r="M355" s="141"/>
      <c r="N355" s="141"/>
      <c r="O355" s="142"/>
    </row>
    <row r="356" spans="1:15" s="17" customFormat="1" ht="19.5">
      <c r="A356" s="95"/>
      <c r="B356" s="21"/>
      <c r="C356" s="113"/>
      <c r="D356" s="20"/>
      <c r="E356" s="141"/>
      <c r="F356" s="141"/>
      <c r="G356" s="141"/>
      <c r="H356" s="141"/>
      <c r="I356" s="141"/>
      <c r="J356" s="141"/>
      <c r="K356" s="141"/>
      <c r="L356" s="141"/>
      <c r="M356" s="141"/>
      <c r="N356" s="141"/>
      <c r="O356" s="142"/>
    </row>
    <row r="357" spans="1:15" s="17" customFormat="1" ht="19.5">
      <c r="A357" s="95"/>
      <c r="B357" s="21"/>
      <c r="C357" s="113"/>
      <c r="D357" s="20"/>
      <c r="E357" s="141"/>
      <c r="F357" s="141"/>
      <c r="G357" s="141"/>
      <c r="H357" s="141"/>
      <c r="I357" s="141"/>
      <c r="J357" s="141"/>
      <c r="K357" s="141"/>
      <c r="L357" s="141"/>
      <c r="M357" s="141"/>
      <c r="N357" s="141"/>
      <c r="O357" s="142"/>
    </row>
    <row r="358" spans="1:15" s="17" customFormat="1" ht="19.5">
      <c r="A358" s="95"/>
      <c r="B358" s="21"/>
      <c r="C358" s="113"/>
      <c r="D358" s="20"/>
      <c r="E358" s="141"/>
      <c r="F358" s="141"/>
      <c r="G358" s="141"/>
      <c r="H358" s="141"/>
      <c r="I358" s="141"/>
      <c r="J358" s="141"/>
      <c r="K358" s="141"/>
      <c r="L358" s="141"/>
      <c r="M358" s="141"/>
      <c r="N358" s="141"/>
      <c r="O358" s="142"/>
    </row>
    <row r="359" spans="1:15" s="17" customFormat="1" ht="19.5">
      <c r="A359" s="95"/>
      <c r="B359" s="21"/>
      <c r="C359" s="113"/>
      <c r="D359" s="20"/>
      <c r="E359" s="141"/>
      <c r="F359" s="141"/>
      <c r="G359" s="141"/>
      <c r="H359" s="141"/>
      <c r="I359" s="141"/>
      <c r="J359" s="141"/>
      <c r="K359" s="141"/>
      <c r="L359" s="141"/>
      <c r="M359" s="141"/>
      <c r="N359" s="141"/>
      <c r="O359" s="142"/>
    </row>
    <row r="360" spans="1:15" s="17" customFormat="1" ht="19.5">
      <c r="A360" s="95"/>
      <c r="B360" s="21"/>
      <c r="C360" s="113"/>
      <c r="D360" s="20"/>
      <c r="E360" s="141"/>
      <c r="F360" s="141"/>
      <c r="G360" s="141"/>
      <c r="H360" s="141"/>
      <c r="I360" s="141"/>
      <c r="J360" s="141"/>
      <c r="K360" s="141"/>
      <c r="L360" s="141"/>
      <c r="M360" s="141"/>
      <c r="N360" s="141"/>
      <c r="O360" s="142"/>
    </row>
    <row r="361" spans="1:15" s="17" customFormat="1" ht="19.5">
      <c r="A361" s="95"/>
      <c r="B361" s="21"/>
      <c r="C361" s="113"/>
      <c r="D361" s="20"/>
      <c r="E361" s="141"/>
      <c r="F361" s="141"/>
      <c r="G361" s="141"/>
      <c r="H361" s="141"/>
      <c r="I361" s="141"/>
      <c r="J361" s="141"/>
      <c r="K361" s="141"/>
      <c r="L361" s="141"/>
      <c r="M361" s="141"/>
      <c r="N361" s="141"/>
      <c r="O361" s="142"/>
    </row>
    <row r="362" spans="1:15" s="17" customFormat="1" ht="19.5">
      <c r="A362" s="95"/>
      <c r="B362" s="21"/>
      <c r="C362" s="113"/>
      <c r="D362" s="20"/>
      <c r="E362" s="141"/>
      <c r="F362" s="141"/>
      <c r="G362" s="141"/>
      <c r="H362" s="141"/>
      <c r="I362" s="141"/>
      <c r="J362" s="141"/>
      <c r="K362" s="141"/>
      <c r="L362" s="141"/>
      <c r="M362" s="141"/>
      <c r="N362" s="141"/>
      <c r="O362" s="142"/>
    </row>
    <row r="363" spans="1:15" s="17" customFormat="1" ht="19.5">
      <c r="A363" s="95"/>
      <c r="B363" s="21"/>
      <c r="C363" s="113"/>
      <c r="D363" s="20"/>
      <c r="E363" s="141"/>
      <c r="F363" s="141"/>
      <c r="G363" s="141"/>
      <c r="H363" s="141"/>
      <c r="I363" s="141"/>
      <c r="J363" s="141"/>
      <c r="K363" s="141"/>
      <c r="L363" s="141"/>
      <c r="M363" s="141"/>
      <c r="N363" s="141"/>
      <c r="O363" s="142"/>
    </row>
    <row r="364" spans="1:15" s="17" customFormat="1" ht="19.5">
      <c r="A364" s="95"/>
      <c r="B364" s="21"/>
      <c r="C364" s="113"/>
      <c r="D364" s="20"/>
      <c r="E364" s="141"/>
      <c r="F364" s="141"/>
      <c r="G364" s="141"/>
      <c r="H364" s="141"/>
      <c r="I364" s="141"/>
      <c r="J364" s="141"/>
      <c r="K364" s="141"/>
      <c r="L364" s="141"/>
      <c r="M364" s="141"/>
      <c r="N364" s="141"/>
      <c r="O364" s="142"/>
    </row>
    <row r="365" spans="1:15" s="17" customFormat="1" ht="19.5">
      <c r="A365" s="95"/>
      <c r="B365" s="21"/>
      <c r="C365" s="113"/>
      <c r="D365" s="20"/>
      <c r="E365" s="141"/>
      <c r="F365" s="141"/>
      <c r="G365" s="141"/>
      <c r="H365" s="141"/>
      <c r="I365" s="141"/>
      <c r="J365" s="141"/>
      <c r="K365" s="141"/>
      <c r="L365" s="141"/>
      <c r="M365" s="141"/>
      <c r="N365" s="141"/>
      <c r="O365" s="142"/>
    </row>
    <row r="526" ht="24.75" customHeight="1"/>
    <row r="527" ht="22.5" customHeight="1"/>
    <row r="1105" ht="18" customHeight="1"/>
    <row r="1131" ht="33.75" customHeight="1"/>
    <row r="1132" ht="35.25" customHeight="1"/>
  </sheetData>
  <sheetProtection/>
  <mergeCells count="29">
    <mergeCell ref="C3:C7"/>
    <mergeCell ref="E4:O4"/>
    <mergeCell ref="E3:O3"/>
    <mergeCell ref="L167:N167"/>
    <mergeCell ref="L163:N163"/>
    <mergeCell ref="L164:N164"/>
    <mergeCell ref="B124:O124"/>
    <mergeCell ref="B160:O160"/>
    <mergeCell ref="B96:O96"/>
    <mergeCell ref="B110:O110"/>
    <mergeCell ref="A1:O1"/>
    <mergeCell ref="C86:C87"/>
    <mergeCell ref="C88:C95"/>
    <mergeCell ref="A3:A7"/>
    <mergeCell ref="B3:B7"/>
    <mergeCell ref="B18:O18"/>
    <mergeCell ref="B23:O23"/>
    <mergeCell ref="I5:I7"/>
    <mergeCell ref="B36:O36"/>
    <mergeCell ref="E5:E7"/>
    <mergeCell ref="B54:O54"/>
    <mergeCell ref="L170:N170"/>
    <mergeCell ref="G163:J163"/>
    <mergeCell ref="G170:J170"/>
    <mergeCell ref="L162:N162"/>
    <mergeCell ref="H167:I167"/>
    <mergeCell ref="B158:O158"/>
    <mergeCell ref="G164:J164"/>
    <mergeCell ref="G162:J162"/>
  </mergeCells>
  <printOptions/>
  <pageMargins left="0.5118110236220472" right="0.1968503937007874" top="0.7086614173228347" bottom="0.7480314960629921" header="0.31496062992125984" footer="0.31496062992125984"/>
  <pageSetup firstPageNumber="23" useFirstPageNumber="1" horizontalDpi="600" verticalDpi="600" orientation="portrait" paperSize="9" scale="61" r:id="rId2"/>
  <headerFooter>
    <oddFooter>&amp;LCBLS TC-XD 05/2016 Trang &amp;P</oddFooter>
  </headerFooter>
  <rowBreaks count="3" manualBreakCount="3">
    <brk id="48" max="14" man="1"/>
    <brk id="95" max="14" man="1"/>
    <brk id="128" max="14" man="1"/>
  </rowBreaks>
  <drawing r:id="rId1"/>
</worksheet>
</file>

<file path=xl/worksheets/sheet3.xml><?xml version="1.0" encoding="utf-8"?>
<worksheet xmlns="http://schemas.openxmlformats.org/spreadsheetml/2006/main" xmlns:r="http://schemas.openxmlformats.org/officeDocument/2006/relationships">
  <dimension ref="A1:D46"/>
  <sheetViews>
    <sheetView zoomScalePageLayoutView="0" workbookViewId="0" topLeftCell="A1">
      <selection activeCell="C7" sqref="C7"/>
    </sheetView>
  </sheetViews>
  <sheetFormatPr defaultColWidth="8.796875" defaultRowHeight="15"/>
  <cols>
    <col min="1" max="1" width="5.69921875" style="0" customWidth="1"/>
    <col min="2" max="2" width="41.69921875" style="0" customWidth="1"/>
    <col min="3" max="3" width="55.5" style="0" customWidth="1"/>
    <col min="4" max="4" width="21.69921875" style="0" customWidth="1"/>
  </cols>
  <sheetData>
    <row r="1" spans="1:4" ht="17.25">
      <c r="A1" s="611" t="s">
        <v>88</v>
      </c>
      <c r="B1" s="612"/>
      <c r="C1" s="612"/>
      <c r="D1" s="612"/>
    </row>
    <row r="2" spans="1:4" ht="17.25">
      <c r="A2" s="611" t="s">
        <v>1361</v>
      </c>
      <c r="B2" s="612"/>
      <c r="C2" s="612"/>
      <c r="D2" s="612"/>
    </row>
    <row r="3" spans="1:4" ht="17.25">
      <c r="A3" s="23"/>
      <c r="B3" s="23"/>
      <c r="C3" s="23"/>
      <c r="D3" s="23"/>
    </row>
    <row r="4" spans="1:4" ht="17.25">
      <c r="A4" s="24"/>
      <c r="B4" s="24" t="s">
        <v>89</v>
      </c>
      <c r="C4" s="24" t="s">
        <v>727</v>
      </c>
      <c r="D4" s="24" t="s">
        <v>90</v>
      </c>
    </row>
    <row r="5" spans="1:4" ht="17.25">
      <c r="A5" s="24" t="s">
        <v>629</v>
      </c>
      <c r="B5" s="24" t="s">
        <v>91</v>
      </c>
      <c r="C5" s="24"/>
      <c r="D5" s="24"/>
    </row>
    <row r="6" spans="1:4" ht="31.5">
      <c r="A6" s="83">
        <v>1</v>
      </c>
      <c r="B6" s="84" t="s">
        <v>1151</v>
      </c>
      <c r="C6" s="379" t="s">
        <v>398</v>
      </c>
      <c r="D6" s="82"/>
    </row>
    <row r="7" spans="1:4" ht="18.75" customHeight="1">
      <c r="A7" s="487">
        <v>2</v>
      </c>
      <c r="B7" s="488" t="s">
        <v>78</v>
      </c>
      <c r="C7" s="488" t="s">
        <v>93</v>
      </c>
      <c r="D7" s="488"/>
    </row>
    <row r="8" spans="1:4" ht="17.25">
      <c r="A8" s="489"/>
      <c r="B8" s="490"/>
      <c r="C8" s="491" t="s">
        <v>94</v>
      </c>
      <c r="D8" s="491"/>
    </row>
    <row r="9" spans="1:4" ht="17.25">
      <c r="A9" s="487">
        <v>3</v>
      </c>
      <c r="B9" s="488" t="s">
        <v>79</v>
      </c>
      <c r="C9" s="488" t="s">
        <v>95</v>
      </c>
      <c r="D9" s="492"/>
    </row>
    <row r="10" spans="1:4" ht="17.25">
      <c r="A10" s="475"/>
      <c r="B10" s="13"/>
      <c r="C10" s="25" t="s">
        <v>96</v>
      </c>
      <c r="D10" s="14"/>
    </row>
    <row r="11" spans="1:4" ht="17.25">
      <c r="A11" s="480"/>
      <c r="B11" s="481"/>
      <c r="C11" s="482" t="s">
        <v>97</v>
      </c>
      <c r="D11" s="482"/>
    </row>
    <row r="12" spans="1:4" ht="17.25">
      <c r="A12" s="85" t="s">
        <v>20</v>
      </c>
      <c r="B12" s="85" t="s">
        <v>98</v>
      </c>
      <c r="C12" s="86"/>
      <c r="D12" s="86"/>
    </row>
    <row r="13" spans="1:4" ht="31.5">
      <c r="A13" s="483"/>
      <c r="B13" s="484" t="s">
        <v>99</v>
      </c>
      <c r="C13" s="485" t="s">
        <v>494</v>
      </c>
      <c r="D13" s="486"/>
    </row>
    <row r="14" spans="1:4" ht="17.25">
      <c r="A14" s="477"/>
      <c r="B14" s="25"/>
      <c r="C14" s="25" t="s">
        <v>493</v>
      </c>
      <c r="D14" s="28"/>
    </row>
    <row r="15" spans="1:4" ht="17.25">
      <c r="A15" s="476"/>
      <c r="B15" s="14"/>
      <c r="C15" s="25" t="s">
        <v>100</v>
      </c>
      <c r="D15" s="27"/>
    </row>
    <row r="16" spans="1:4" ht="17.25">
      <c r="A16" s="476"/>
      <c r="B16" s="14"/>
      <c r="C16" s="25" t="s">
        <v>101</v>
      </c>
      <c r="D16" s="27"/>
    </row>
    <row r="17" spans="1:4" ht="17.25">
      <c r="A17" s="476"/>
      <c r="B17" s="14"/>
      <c r="C17" s="25" t="s">
        <v>106</v>
      </c>
      <c r="D17" s="27"/>
    </row>
    <row r="18" spans="1:4" ht="17.25">
      <c r="A18" s="478"/>
      <c r="B18" s="479"/>
      <c r="C18" s="26" t="s">
        <v>107</v>
      </c>
      <c r="D18" s="29"/>
    </row>
    <row r="19" spans="1:4" ht="17.25">
      <c r="A19" s="30"/>
      <c r="B19" s="196"/>
      <c r="C19" s="31"/>
      <c r="D19" s="31"/>
    </row>
    <row r="31" ht="17.25">
      <c r="B31" s="131"/>
    </row>
    <row r="40" ht="17.25">
      <c r="B40" s="192"/>
    </row>
    <row r="42" ht="18" customHeight="1">
      <c r="B42" s="131"/>
    </row>
    <row r="43" ht="18" customHeight="1"/>
    <row r="46" ht="17.25">
      <c r="B46" s="131"/>
    </row>
    <row r="182" ht="45" customHeight="1"/>
    <row r="506" ht="24.75" customHeight="1"/>
    <row r="507" ht="22.5" customHeight="1"/>
    <row r="1085" ht="18" customHeight="1"/>
    <row r="1111" ht="33.75" customHeight="1"/>
    <row r="1112" ht="35.25" customHeight="1"/>
  </sheetData>
  <sheetProtection/>
  <mergeCells count="2">
    <mergeCell ref="A1:D1"/>
    <mergeCell ref="A2:D2"/>
  </mergeCells>
  <printOptions horizontalCentered="1"/>
  <pageMargins left="0.5905511811023623" right="0" top="0.9055118110236221" bottom="0.7480314960629921"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spans="1:3" ht="17.25">
      <c r="A1" s="11"/>
      <c r="C1" s="11"/>
    </row>
    <row r="2" ht="18" thickBot="1">
      <c r="A2" s="11"/>
    </row>
    <row r="3" spans="1:3" ht="18" thickBot="1">
      <c r="A3" s="11"/>
      <c r="C3" s="11"/>
    </row>
    <row r="4" spans="1:3" ht="17.25">
      <c r="A4" s="11"/>
      <c r="C4" s="11"/>
    </row>
    <row r="5" ht="17.25">
      <c r="C5" s="11"/>
    </row>
    <row r="6" ht="18" thickBot="1">
      <c r="C6" s="11"/>
    </row>
    <row r="7" spans="1:3" ht="17.25">
      <c r="A7" s="11"/>
      <c r="C7" s="11"/>
    </row>
    <row r="8" spans="1:3" ht="17.25">
      <c r="A8" s="11"/>
      <c r="C8" s="11"/>
    </row>
    <row r="9" spans="1:3" ht="17.25">
      <c r="A9" s="11"/>
      <c r="C9" s="11"/>
    </row>
    <row r="10" spans="1:3" ht="17.25">
      <c r="A10" s="11"/>
      <c r="C10" s="11"/>
    </row>
    <row r="11" spans="1:3" ht="18" thickBot="1">
      <c r="A11" s="11"/>
      <c r="C11" s="11"/>
    </row>
    <row r="12" ht="17.25">
      <c r="C12" s="11"/>
    </row>
    <row r="13" ht="18" thickBot="1">
      <c r="C13" s="11"/>
    </row>
    <row r="14" spans="1:3" ht="18" thickBot="1">
      <c r="A14" s="11"/>
      <c r="C14" s="11"/>
    </row>
    <row r="15" ht="17.25">
      <c r="A15" s="11"/>
    </row>
    <row r="16" ht="18" thickBot="1">
      <c r="A16" s="11"/>
    </row>
    <row r="17" spans="1:3" ht="18" thickBot="1">
      <c r="A17" s="11"/>
      <c r="C17" s="11"/>
    </row>
    <row r="18" ht="17.25">
      <c r="C18" s="11"/>
    </row>
    <row r="19" ht="17.25">
      <c r="C19" s="11"/>
    </row>
    <row r="20" spans="1:3" ht="17.25">
      <c r="A20" s="11"/>
      <c r="C20" s="11"/>
    </row>
    <row r="21" spans="1:3" ht="17.25">
      <c r="A21" s="11"/>
      <c r="C21" s="11"/>
    </row>
    <row r="22" spans="1:3" ht="17.25">
      <c r="A22" s="11"/>
      <c r="C22" s="11"/>
    </row>
    <row r="23" spans="1:3" ht="17.25">
      <c r="A23" s="11"/>
      <c r="C23" s="11"/>
    </row>
    <row r="24" ht="17.25">
      <c r="A24" s="11"/>
    </row>
    <row r="25" ht="17.25">
      <c r="A25" s="11"/>
    </row>
    <row r="26" spans="1:3" ht="18" thickBot="1">
      <c r="A26" s="11"/>
      <c r="C26" s="11"/>
    </row>
    <row r="27" spans="1:3" ht="17.25">
      <c r="A27" s="11"/>
      <c r="C27" s="11"/>
    </row>
    <row r="28" spans="1:3" ht="17.25">
      <c r="A28" s="11"/>
      <c r="C28" s="11"/>
    </row>
    <row r="29" spans="1:3" ht="17.25">
      <c r="A29" s="11"/>
      <c r="C29" s="11"/>
    </row>
    <row r="30" spans="1:3" ht="17.25">
      <c r="A30" s="11"/>
      <c r="C30" s="11"/>
    </row>
    <row r="31" spans="1:3" ht="17.25">
      <c r="A31" s="11"/>
      <c r="C31" s="11"/>
    </row>
    <row r="32" spans="1:3" ht="17.25">
      <c r="A32" s="11"/>
      <c r="C32" s="11"/>
    </row>
    <row r="33" spans="1:3" ht="17.25">
      <c r="A33" s="11"/>
      <c r="C33" s="11"/>
    </row>
    <row r="34" spans="1:3" ht="17.25">
      <c r="A34" s="11"/>
      <c r="C34" s="11"/>
    </row>
    <row r="35" spans="1:3" ht="17.25">
      <c r="A35" s="11"/>
      <c r="C35" s="11"/>
    </row>
    <row r="36" spans="1:3" ht="17.25">
      <c r="A36" s="11"/>
      <c r="C36" s="11"/>
    </row>
    <row r="37" ht="17.25">
      <c r="A37" s="11"/>
    </row>
    <row r="38" ht="17.25">
      <c r="A38" s="11"/>
    </row>
    <row r="39" spans="1:3" ht="17.25">
      <c r="A39" s="11"/>
      <c r="C39" s="11"/>
    </row>
    <row r="40" spans="1:3" ht="17.25">
      <c r="A40" s="11"/>
      <c r="C40" s="11"/>
    </row>
    <row r="41" spans="1:3" ht="17.25">
      <c r="A41" s="11"/>
      <c r="C41" s="11"/>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ht="17.25">
      <c r="A1" t="s">
        <v>208</v>
      </c>
    </row>
    <row r="2" ht="13.5" thickBot="1">
      <c r="A2" s="1" t="s">
        <v>249</v>
      </c>
    </row>
    <row r="3" spans="1:3" ht="13.5" thickBot="1">
      <c r="A3" s="3" t="s">
        <v>250</v>
      </c>
      <c r="C3" s="4" t="s">
        <v>279</v>
      </c>
    </row>
    <row r="4" ht="12.75">
      <c r="A4" s="3">
        <v>3</v>
      </c>
    </row>
    <row r="6" ht="13.5" thickBot="1"/>
    <row r="7" ht="12.75">
      <c r="A7" s="5" t="s">
        <v>476</v>
      </c>
    </row>
    <row r="8" ht="12.75">
      <c r="A8" s="6" t="s">
        <v>477</v>
      </c>
    </row>
    <row r="9" ht="12.75">
      <c r="A9" s="7" t="s">
        <v>528</v>
      </c>
    </row>
    <row r="10" ht="12.75">
      <c r="A10" s="6" t="s">
        <v>532</v>
      </c>
    </row>
    <row r="11" ht="13.5" thickBot="1">
      <c r="A11" s="8" t="s">
        <v>533</v>
      </c>
    </row>
    <row r="13" ht="13.5" thickBot="1"/>
    <row r="14" ht="13.5" thickBot="1">
      <c r="A14" s="4" t="s">
        <v>535</v>
      </c>
    </row>
    <row r="16" ht="13.5" thickBot="1"/>
    <row r="17" ht="13.5" thickBot="1">
      <c r="C17" s="4" t="s">
        <v>536</v>
      </c>
    </row>
    <row r="20" ht="12.75">
      <c r="A20" s="9" t="s">
        <v>154</v>
      </c>
    </row>
    <row r="26" ht="13.5" thickBot="1">
      <c r="C26" s="10" t="s">
        <v>186</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Tinh Dong Thap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 Tai Chanh vat Gia</dc:creator>
  <cp:keywords/>
  <dc:description/>
  <cp:lastModifiedBy>Windows User</cp:lastModifiedBy>
  <cp:lastPrinted>2016-06-10T09:26:22Z</cp:lastPrinted>
  <dcterms:created xsi:type="dcterms:W3CDTF">1999-11-01T22:34:33Z</dcterms:created>
  <dcterms:modified xsi:type="dcterms:W3CDTF">2016-06-13T07:28:24Z</dcterms:modified>
  <cp:category/>
  <cp:version/>
  <cp:contentType/>
  <cp:contentStatus/>
</cp:coreProperties>
</file>