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10320" windowHeight="7575" activeTab="0"/>
  </bookViews>
  <sheets>
    <sheet name="PHẦN 1" sheetId="1" r:id="rId1"/>
    <sheet name="PHẦN 2" sheetId="2" r:id="rId2"/>
    <sheet name="phu luc cat" sheetId="3" r:id="rId3"/>
    <sheet name="00000000" sheetId="4" state="veryHidden" r:id="rId4"/>
    <sheet name="00000001" sheetId="5" state="veryHidden" r:id="rId5"/>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1'!$A$1:$F$1396</definedName>
    <definedName name="_xlnm.Print_Titles" localSheetId="0">'PHẦN 1'!$15:$19</definedName>
    <definedName name="_xlnm.Print_Titles" localSheetId="1">'PHẦN 2'!$3:$7</definedName>
    <definedName name="T">#REF!</definedName>
    <definedName name="Z">#REF!</definedName>
  </definedNames>
  <calcPr fullCalcOnLoad="1"/>
</workbook>
</file>

<file path=xl/sharedStrings.xml><?xml version="1.0" encoding="utf-8"?>
<sst xmlns="http://schemas.openxmlformats.org/spreadsheetml/2006/main" count="3425" uniqueCount="1605">
  <si>
    <t>Theùp hộp 25 x 50  daøy 1,2ly</t>
  </si>
  <si>
    <t>Theùp hộp 30 x 60  daøy 1,2ly</t>
  </si>
  <si>
    <t>Theùp hộp 40 x 80  daøy 1,2ly</t>
  </si>
  <si>
    <t>Theùp hoäp vuoâng caùc loaïi, caây daøi 6m:</t>
  </si>
  <si>
    <t>TCVN 1551-1993</t>
  </si>
  <si>
    <t>TCVN 5175-1990</t>
  </si>
  <si>
    <t>Keo daùn caùc loaïi:</t>
  </si>
  <si>
    <t xml:space="preserve"> Boùng  neùon 1,2 m Ñieän Quang</t>
  </si>
  <si>
    <t>XXIII</t>
  </si>
  <si>
    <t>XXIV</t>
  </si>
  <si>
    <t>XXV</t>
  </si>
  <si>
    <t xml:space="preserve"> Thao lao daøi treân 5 m</t>
  </si>
  <si>
    <t>TCVN 6260:2009</t>
  </si>
  <si>
    <t xml:space="preserve"> Thao lao daøi töø 2,5 m – 3,3 m</t>
  </si>
  <si>
    <t xml:space="preserve"> Thao lao daøi döôùi 2,5 m</t>
  </si>
  <si>
    <t xml:space="preserve"> Phi 21 mm daøy 2 mm </t>
  </si>
  <si>
    <t>tôø</t>
  </si>
  <si>
    <t xml:space="preserve"> Boä 6 moùn INAX</t>
  </si>
  <si>
    <t xml:space="preserve"> OÁng Cadivi troøn phi 25 (2,9 m)</t>
  </si>
  <si>
    <t>II</t>
  </si>
  <si>
    <t>Mastic &amp; sôn ngoaøi trôøi:</t>
  </si>
  <si>
    <t>TCVN 7470:2005</t>
  </si>
  <si>
    <t>- Tôn dày 0,34mm</t>
  </si>
  <si>
    <t>- Tôn dày 0,37mm</t>
  </si>
  <si>
    <t>- Tôn dày 0,44mm</t>
  </si>
  <si>
    <t>- Tôn dày 0,47mm</t>
  </si>
  <si>
    <t>- Sôn môø cao caáp CALI</t>
  </si>
  <si>
    <t>- Sôn MAXICALI</t>
  </si>
  <si>
    <t>- Sôn CATEX</t>
  </si>
  <si>
    <t>- EVEREST PUTTY</t>
  </si>
  <si>
    <t>- TROPIC PUTTY</t>
  </si>
  <si>
    <t>- S-WILLIAMS</t>
  </si>
  <si>
    <t>- APEX</t>
  </si>
  <si>
    <t>- Flexalum 150C</t>
  </si>
  <si>
    <t>- Flexalum 200F</t>
  </si>
  <si>
    <t>- Composite phuû PE daøy 5mm (keå caû khung xöông)</t>
  </si>
  <si>
    <t xml:space="preserve">Theùp taám 1 x 2m daøy 0,5ly </t>
  </si>
  <si>
    <t xml:space="preserve">Theùp taám 1 x2 m daøy 0,7ly  </t>
  </si>
  <si>
    <t>- Bê tông tươi đá 1x2 Mac 200, độ sụt (12±2) cm</t>
  </si>
  <si>
    <t>- Bê tông tươi đá 1x2 Mac 250, độ sụt (12±2) cm</t>
  </si>
  <si>
    <t>- Bê tông tươi đá 1x2 Mac 300, độ sụt (12±2) cm</t>
  </si>
  <si>
    <t>lần bơm</t>
  </si>
  <si>
    <t>Cửa sổ lùa Hệ 888 (YH 898), Nhôm Thanh hiệu YNGHUA, kính 8 li, phụ kiện, khóa…(không có chia ô), Sơn Tĩnh Điện (trắng sữa)</t>
  </si>
  <si>
    <t>Cửa sổ lùa Hệ 188 (YH 1088), Nhôm Thanh hiệu YNGHUA, kính 8 li, phụ kiện, khóa…(không có chia ô), Sơn Tĩnh Điện (trắng sữa)</t>
  </si>
  <si>
    <t>* Trần khung chìm LÊ TRẦN Macro Tek S400 mạ nhôm kẽm, tấm Thạch cao tiêu chuẩn 9 mm:</t>
  </si>
  <si>
    <t>- Thanh chính LÊ TRẦN ChannelTEK Ultra - Thanh xương cá (3660 x 20 x 30 x 0.8mm)@ 1000mm
- Thanh phụ LÊ TRẦN  Macro Tek S500 (4000 x 35x 14 x 0.5 mm)@ 407mm
- Thanh góc LÊ TRẦN  Macro Tek W350 (21 x 21 x 4000 x 0.35mm)</t>
  </si>
  <si>
    <t>- Thanh chính LÊ TRẦN ChannelTEK Pro - Thanh xương cá (3660 x 20 x 30 x 0.6mm)@ 1000mm
- Thanh phụ LÊ TRẦN  Macro Tek S450 (4000 x 35x 14 x 0.41 mm)@ 407mm
- Thanh góc LÊ TRẦN  Macro Tek W300 (21 x 21 x 4000 x 0.32mm)</t>
  </si>
  <si>
    <t>- Thanh chính LÊ TRẦN ChannelTEK 2538 - Thanh xương cá (3660 x 25 x 38 x 0.8mm)@ 1000mm
- Thanh phụ LÊ TRẦN  ChannelTEK 2538 - Thanh U-1949 (4000 x 19x 49 x 0.4 mm)@ 407mm
- Thanh góc LÊ TRẦN  Macro Tek W400 (21 x 21 x 4000 x 0.4mm)</t>
  </si>
  <si>
    <t>- Thanh chính LÊ TRẦN ChannelTEK 2030 - Thanh xương cá (3660 x 20 x 30 x 0.65mm)@ 1000mm
- Thanh phụ LÊ TRẦN  ChannelTEK 2030 - Thanh U-1245 (4000 x 12 x 45 x 0.4 mm)@ 407mm
- Thanh góc LÊ TRẦN  Macro Tek W350 (21 x 21 x 4000 x 0.35mm)</t>
  </si>
  <si>
    <t>* Hệ vách ngăn khung LÊ TRẦN WallTEK Pro dày 0.6mm mạ nhôm kẽm</t>
  </si>
  <si>
    <t>ASTM 1396-04
BS EN 520:2004
ASTM C635 / C635M / C645</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</si>
  <si>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</si>
  <si>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</si>
  <si>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</si>
  <si>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</si>
  <si>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</si>
  <si>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</si>
  <si>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 xml:space="preserve"> Công ty TNHH Xây dựng - Thương Mại - Dịch vụ Lê Trần (địa chỉ: 25 Trần Bình Trọng - Phường 1 - Quận 5 - Tp HCM điện thoại: 08.3838.2682 -Fax: 08.3923.6549) Trần vách thạch cao, định mức vật tư và chưa bao gồm phí lắp đặt - Giá bao gồm VAT</t>
  </si>
  <si>
    <r>
      <t>- Thanh đứng LÊ TRẦN WallTEK-S64  lắp đặt khoảng cách 610mm liên kết với thanh ngang WallTEK-T66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</si>
  <si>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r>
      <t>- Thanh đứng LÊ TRẦN WallTEK-S76 lắp đặt khoảng cách 610mm liên kết với thanh ngang WallTEK-T78
- Lắp một lớp tấm thạch cao tiêu chuẩn 12.5mm mỗi bên. Mặt trong vách đựoc lắp bông sợi khoáng 50mm x 40kg/m</t>
    </r>
    <r>
      <rPr>
        <vertAlign val="superscript"/>
        <sz val="11"/>
        <color indexed="12"/>
        <rFont val="Times New Roman"/>
        <family val="1"/>
      </rPr>
      <t>3</t>
    </r>
    <r>
      <rPr>
        <sz val="11"/>
        <color indexed="12"/>
        <rFont val="Times New Roman"/>
        <family val="1"/>
      </rPr>
      <t xml:space="preserve">
- Xử lý mối nối bằng bột trét Easy Joint 90 và băng keo lưới Lê Trần (không bao gồm sơn nứơc hoàn thiện)</t>
    </r>
  </si>
  <si>
    <t>Cửa sổ lùa Hệ 188 (YH 1088), Nhôm Thanh hiệu YNGHUA, kính 8 li, phụ kiện, khóa…(không có chia ô), Vân gỗ</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</si>
  <si>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</si>
  <si>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</si>
  <si>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</si>
  <si>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</si>
  <si>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</si>
  <si>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Cty CP Đầu tư PTN &amp; KCN ĐT, TP Cao Lãnh</t>
  </si>
  <si>
    <t>Aptomat 1P  10-20A  Panasonic BBD 1061CA</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</si>
  <si>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</si>
  <si>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</si>
  <si>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</si>
  <si>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</si>
  <si>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</si>
  <si>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</si>
  <si>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PHỤ LỤC</t>
  </si>
  <si>
    <t>Đơn vị khai thác</t>
  </si>
  <si>
    <t>Ghi chú</t>
  </si>
  <si>
    <t>Cát đen</t>
  </si>
  <si>
    <t>- Thi coâng bôm beâtoâng  &lt; 15m</t>
  </si>
  <si>
    <t>Xã Mỹ Xương, huyện Cao Lãnh</t>
  </si>
  <si>
    <t>Cát vàng</t>
  </si>
  <si>
    <t>Cty Xây lắp &amp;VLXD Đồng Tháp, TP Cao Lãnh</t>
  </si>
  <si>
    <t>ISO 4422:1996</t>
  </si>
  <si>
    <t>Cöûa soå khung saét chöa keå kính khoùa  (hoa vaên saét vuoâng)</t>
  </si>
  <si>
    <t>III</t>
  </si>
  <si>
    <t>IV</t>
  </si>
  <si>
    <t>V</t>
  </si>
  <si>
    <t>VI</t>
  </si>
  <si>
    <t>VII</t>
  </si>
  <si>
    <t>VIII</t>
  </si>
  <si>
    <t xml:space="preserve"> Vaät tö ñieän:</t>
  </si>
  <si>
    <t xml:space="preserve">Theùp taám daøy 5mm-9mm  </t>
  </si>
  <si>
    <t xml:space="preserve">Theùp taám 1 x 2m daøy 0,8ly </t>
  </si>
  <si>
    <t xml:space="preserve">Theùp taám 1 x 2m daøy 1ly  </t>
  </si>
  <si>
    <t xml:space="preserve"> Quaït ñöùng cao Hali (loaïi thöôøng)</t>
  </si>
  <si>
    <t xml:space="preserve"> Quaït ñöùng cao Hali (loaïi coù remode)</t>
  </si>
  <si>
    <t xml:space="preserve">Theùp taám 1 x 2m daøy 1,2ly  </t>
  </si>
  <si>
    <t xml:space="preserve">Theùp taám 1 x 2m daøy 1,5ly  </t>
  </si>
  <si>
    <t>Thanh giaèng xaø goà 51x28x1,5mm (chöa tính buloââng)</t>
  </si>
  <si>
    <t>caùi</t>
  </si>
  <si>
    <t>Löôùi B40</t>
  </si>
  <si>
    <t>CỬA NHÔM HIỆU YNG HUA</t>
  </si>
  <si>
    <t>Theùp hộp chöõ nhaät caùc loaïi, caây 6m:</t>
  </si>
  <si>
    <t>Cöø traøm caùc loaïi:</t>
  </si>
  <si>
    <t>- Gaïch coâng ngheä con saâu daøy 5cm</t>
  </si>
  <si>
    <t xml:space="preserve"> Quaït baøn Hali loaïi B2</t>
  </si>
  <si>
    <t>Kính caùc loaïi:</t>
  </si>
  <si>
    <t>Sôn caùc loaïi:</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</si>
  <si>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</si>
  <si>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</si>
  <si>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Deït 3 cm daøy 3,5 mm  </t>
  </si>
  <si>
    <t xml:space="preserve"> Boùng  neùon 0,6 m Ñieän Quang</t>
  </si>
  <si>
    <t xml:space="preserve"> Taøu loaïi I (taøu daây)</t>
  </si>
  <si>
    <t>Que haøn Nhaät  3,2ly</t>
  </si>
  <si>
    <t>Coáng beâtoâng ly taâm phi 300 daøy 5cm</t>
  </si>
  <si>
    <t>Coáng beâtoâng ly taâm phi 400 daøy 5cm</t>
  </si>
  <si>
    <t>Coáng beâtoâng ly taâm phi 600 daøy 6cm</t>
  </si>
  <si>
    <t>- Bồn dạng đứng 2000 lít kí hiệu A 1180mm</t>
  </si>
  <si>
    <t>- Bồn dạng đứng 3000 lít kí hiệu A 1380mm</t>
  </si>
  <si>
    <t>- Bồn dạng đứng 4000 lít kí hiệu A 1380mm</t>
  </si>
  <si>
    <t>- Bồn dạng đứng 5000 lít kí hiệu A 1380mm</t>
  </si>
  <si>
    <t>- Bồn dạng đứng 1000 lít kí hiệu C 960mm</t>
  </si>
  <si>
    <t>- Bồn dạng đứng 2000 lít kí hiệu C 1180mm</t>
  </si>
  <si>
    <t>- Bồn dạng đứng 3000 lít kí hiệu C 1180mm</t>
  </si>
  <si>
    <t>- Bồn dạng đứng 4000 lít kí hiệu C 1180mm</t>
  </si>
  <si>
    <t>- Bồn dạng đứng 5000 lít kí hiệu C 1180mm</t>
  </si>
  <si>
    <t>SOÁ
TT</t>
  </si>
  <si>
    <t>cái</t>
  </si>
  <si>
    <t>**Add New Workbook, Infect It, Save It As Book1.xls**</t>
  </si>
  <si>
    <r>
      <t>Eđh=2187,94 kg/cm</t>
    </r>
    <r>
      <rPr>
        <vertAlign val="superscript"/>
        <sz val="11"/>
        <color indexed="53"/>
        <rFont val="VNI-Times"/>
        <family val="0"/>
      </rPr>
      <t>2</t>
    </r>
  </si>
  <si>
    <r>
      <t>Eđh=2647,9 kg/cm</t>
    </r>
    <r>
      <rPr>
        <vertAlign val="superscript"/>
        <sz val="11"/>
        <color indexed="53"/>
        <rFont val="VNI-Times"/>
        <family val="0"/>
      </rPr>
      <t>2</t>
    </r>
  </si>
  <si>
    <r>
      <t>Eđh=1624,8 kg/cm</t>
    </r>
    <r>
      <rPr>
        <vertAlign val="superscript"/>
        <sz val="11"/>
        <color indexed="53"/>
        <rFont val="VNI-Times"/>
        <family val="0"/>
      </rPr>
      <t>2</t>
    </r>
  </si>
  <si>
    <r>
      <t>Eđh=1674,8 kg/cm</t>
    </r>
    <r>
      <rPr>
        <vertAlign val="superscript"/>
        <sz val="11"/>
        <color indexed="53"/>
        <rFont val="VNI-Times"/>
        <family val="0"/>
      </rPr>
      <t>2</t>
    </r>
  </si>
  <si>
    <r>
      <t>Eđh=1273,64 kg/cm</t>
    </r>
    <r>
      <rPr>
        <vertAlign val="superscript"/>
        <sz val="11"/>
        <color indexed="53"/>
        <rFont val="VNI-Times"/>
        <family val="0"/>
      </rPr>
      <t>2</t>
    </r>
  </si>
  <si>
    <r>
      <t>M</t>
    </r>
    <r>
      <rPr>
        <vertAlign val="subscript"/>
        <sz val="11"/>
        <color indexed="53"/>
        <rFont val="VNI-Times"/>
        <family val="0"/>
      </rPr>
      <t>dl</t>
    </r>
    <r>
      <rPr>
        <sz val="11"/>
        <color indexed="53"/>
        <rFont val="VNI-Times"/>
        <family val="0"/>
      </rPr>
      <t>= 1,55mm</t>
    </r>
  </si>
  <si>
    <r>
      <t>M</t>
    </r>
    <r>
      <rPr>
        <vertAlign val="subscript"/>
        <sz val="11"/>
        <color indexed="53"/>
        <rFont val="VNI-Times"/>
        <family val="0"/>
      </rPr>
      <t>dl</t>
    </r>
    <r>
      <rPr>
        <sz val="11"/>
        <color indexed="53"/>
        <rFont val="VNI-Times"/>
        <family val="0"/>
      </rPr>
      <t>= 1,65mm</t>
    </r>
  </si>
  <si>
    <r>
      <t xml:space="preserve"> Theùp cuoän </t>
    </r>
    <r>
      <rPr>
        <sz val="11"/>
        <color indexed="12"/>
        <rFont val="Symbol"/>
        <family val="1"/>
      </rPr>
      <t>f</t>
    </r>
    <r>
      <rPr>
        <sz val="11"/>
        <color indexed="12"/>
        <rFont val="VNI-Times"/>
        <family val="0"/>
      </rPr>
      <t xml:space="preserve"> 6 </t>
    </r>
  </si>
  <si>
    <r>
      <t xml:space="preserve"> Theùp cuoän </t>
    </r>
    <r>
      <rPr>
        <sz val="11"/>
        <color indexed="12"/>
        <rFont val="Symbol"/>
        <family val="1"/>
      </rPr>
      <t>f</t>
    </r>
    <r>
      <rPr>
        <sz val="11"/>
        <color indexed="12"/>
        <rFont val="VNI-Times"/>
        <family val="0"/>
      </rPr>
      <t xml:space="preserve"> 8</t>
    </r>
  </si>
  <si>
    <r>
      <t xml:space="preserve"> Theùp thanh vaèn </t>
    </r>
    <r>
      <rPr>
        <sz val="11"/>
        <color indexed="12"/>
        <rFont val="Symbol"/>
        <family val="1"/>
      </rPr>
      <t>f</t>
    </r>
    <r>
      <rPr>
        <sz val="11"/>
        <color indexed="12"/>
        <rFont val="VNI-Times"/>
        <family val="0"/>
      </rPr>
      <t xml:space="preserve"> 10 </t>
    </r>
  </si>
  <si>
    <r>
      <t xml:space="preserve"> Cöûa ñi goã  thao lao: khuoân bao 50x100, ñoá 40 x 80, vaùn traùm cöûa daøy 2cm  (chöa keå kính, kh</t>
    </r>
    <r>
      <rPr>
        <sz val="11"/>
        <color indexed="12"/>
        <rFont val="Times New Roman"/>
        <family val="1"/>
      </rPr>
      <t>óa</t>
    </r>
    <r>
      <rPr>
        <sz val="11"/>
        <color indexed="12"/>
        <rFont val="VNI-Times"/>
        <family val="0"/>
      </rPr>
      <t xml:space="preserve"> vaø sôn)</t>
    </r>
  </si>
  <si>
    <r>
      <t xml:space="preserve"> Cöûa soå goã  thao lao: khuoân bao 50x100, ñoá caùnh 40 x 80 (chöa keå kính, </t>
    </r>
    <r>
      <rPr>
        <sz val="11"/>
        <color indexed="12"/>
        <rFont val="Times New Roman"/>
        <family val="1"/>
      </rPr>
      <t>khóa</t>
    </r>
    <r>
      <rPr>
        <sz val="11"/>
        <color indexed="12"/>
        <rFont val="VNI-Times"/>
        <family val="0"/>
      </rPr>
      <t xml:space="preserve"> vaø sôn)</t>
    </r>
  </si>
  <si>
    <t>Daàu Diesel  0,05% S</t>
  </si>
  <si>
    <t>**Infect Workbook**</t>
  </si>
  <si>
    <t>Caùc loaïi cöûa  goã, cöûa saét, cöûa kính khung nhoâm:</t>
  </si>
  <si>
    <t>Theùp taám daøy 10mm trở leân</t>
  </si>
  <si>
    <t>- Gạch HOURDIS</t>
  </si>
  <si>
    <t xml:space="preserve"> Traø, xanh 4 mm Vieät-Nhaät (thöïc teá daøy 3,9mm)</t>
  </si>
  <si>
    <t xml:space="preserve"> Cöø daøi 3,7m - 4m phi ngoïn 3,5 cm – 4 cm</t>
  </si>
  <si>
    <t xml:space="preserve"> Maùng ñeøn 1,2 m EMC</t>
  </si>
  <si>
    <t xml:space="preserve"> Maùng ñeøn 0,6 m EMC</t>
  </si>
  <si>
    <t xml:space="preserve">Theùp U 50x25x3, U65x30x3 </t>
  </si>
  <si>
    <t xml:space="preserve"> Con chuoät Nano</t>
  </si>
  <si>
    <t>Giaáy nhaùm Trung Quoác</t>
  </si>
  <si>
    <t xml:space="preserve"> - Caùc Sôû lieân quan;</t>
  </si>
  <si>
    <t/>
  </si>
  <si>
    <t>XXI</t>
  </si>
  <si>
    <t>XIII</t>
  </si>
  <si>
    <t>- Gaïch khía  20x20 daøy 2cm, loại 1</t>
  </si>
  <si>
    <t>XIV</t>
  </si>
  <si>
    <t>XV</t>
  </si>
  <si>
    <t>kg</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</si>
  <si>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</si>
  <si>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</si>
  <si>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</si>
  <si>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</si>
  <si>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</si>
  <si>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</si>
  <si>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</si>
  <si>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</si>
  <si>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</si>
  <si>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</si>
  <si>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Theùp do nhaø maùy saûn xuaát:</t>
  </si>
  <si>
    <t xml:space="preserve"> Quaït baøn Hali loaïi B3</t>
  </si>
  <si>
    <t>- Chaát choáng thaám ñaøn hoài cho: saøn toilet, saân thöôïng, seânoâ... maõ soá 66210</t>
  </si>
  <si>
    <t>- Chaát choáng thaám ñaøn hoài cho: saøn toilet, saân thöôïng, seânoâ... maõ soá 76110</t>
  </si>
  <si>
    <t>Sôn duøng cho saân tennis vaø caùc saân theå thao khaùc:</t>
  </si>
  <si>
    <t>-Sơn khoâng boùng Contract Emulsion, maõ soá 62110</t>
  </si>
  <si>
    <t>* Sôn nước ngoaïi thaát:</t>
  </si>
  <si>
    <t>* Sôn nước noäi thaát:</t>
  </si>
  <si>
    <t>TẤM LỢP GẤU TRẮNG</t>
  </si>
  <si>
    <t>Xà gồ Gấu Trắng TS96-Zincalume, dày 0,65mm TCT</t>
  </si>
  <si>
    <t>Xà gồ Gấu Trắng TS96-Zincalume, dày 0,80mm TCT</t>
  </si>
  <si>
    <t>Xà gồ Gấu Trắng TS96-Zincalume, dày 1,05mm TCT</t>
  </si>
  <si>
    <t>CT TNHH SƠN NERO</t>
  </si>
  <si>
    <t>-Sôn khoâng boùng khaùng khuaån Terralast AB, maõ soá 62121</t>
  </si>
  <si>
    <t>-Sôn baùn boùng Terratop, maõ soá 62220</t>
  </si>
  <si>
    <t xml:space="preserve">-Boät treùt töôøng ngoaøi trôøi Maxiimix, maõ soá 77116 </t>
  </si>
  <si>
    <t>-Boät treùt töôøng cao caáp trong vaø ngoaøi trôøi Terramix, maõ soá 63250</t>
  </si>
  <si>
    <t>-Sôn choáng thaám khoâng boùng goác nhöïa Terrashield, maõ soá 62130</t>
  </si>
  <si>
    <t>-Sôn choáng thaám cao caáp Flexicoat, maõ soá 66110</t>
  </si>
  <si>
    <t>- Sôn choáng thaám cao caáp Flexicoat MR, maõ soá 66111</t>
  </si>
  <si>
    <t>- Sôn loùt choáng kieàm cao caáp Terraprime super, maõ soá 68126õ</t>
  </si>
  <si>
    <t>Book1</t>
  </si>
  <si>
    <t>C:\PROGRAM FILES\MICROSOFT OFFICE\OFFICE\xlstart\Book1.</t>
  </si>
  <si>
    <t xml:space="preserve"> Gaïch xaây caùc loaïi:</t>
  </si>
  <si>
    <t xml:space="preserve"> Tai ñeøn Vieät Nam loaïi 1</t>
  </si>
  <si>
    <t>Cọc ống D300 loại A (thép cường độ cao-tải trọng làm việc 50 tấn)</t>
  </si>
  <si>
    <t>Cọc ống D350 loại A (thép cường độ cao-tải trọng làm việc 60 tấn)</t>
  </si>
  <si>
    <t>Cọc ống D400 loại A (thép cường độ cao-tải trọng làm việc 80 tấn)</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</si>
  <si>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</si>
  <si>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</si>
  <si>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</si>
  <si>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</si>
  <si>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r>
      <t>Nhieân lieäu:</t>
    </r>
    <r>
      <rPr>
        <b/>
        <sz val="11"/>
        <color indexed="10"/>
        <rFont val="Times New Roman"/>
        <family val="1"/>
      </rPr>
      <t xml:space="preserve"> </t>
    </r>
  </si>
  <si>
    <t>TCVN 7959:2011</t>
  </si>
  <si>
    <t xml:space="preserve">                                                                                      </t>
  </si>
  <si>
    <t xml:space="preserve">   </t>
  </si>
  <si>
    <t>Cọc bê tông cốt thép</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</si>
  <si>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</si>
  <si>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</si>
  <si>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Daàu hoaû</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</si>
  <si>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</si>
  <si>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</si>
  <si>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</si>
  <si>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</si>
  <si>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Theùp Mieàn Nam:</t>
  </si>
  <si>
    <t>- Loaïi C7510 TCT (beà daøy sau mạ 1.05mm)</t>
  </si>
  <si>
    <t xml:space="preserve">- Loaïi C10010 TCT (beà daøy sau maï 1,05mm) </t>
  </si>
  <si>
    <t xml:space="preserve"> Boät maøu Myõ</t>
  </si>
  <si>
    <t>**Auto and On Sheet Starts Here**</t>
  </si>
  <si>
    <t xml:space="preserve"> Cöûa ñi Panoâ saét chöa keå kính khoùa (hoa vaên saét deït)</t>
  </si>
  <si>
    <t xml:space="preserve"> Keo sửa </t>
  </si>
  <si>
    <t>taám</t>
  </si>
  <si>
    <t xml:space="preserve"> Cöø daøi 4,7m- 4,8m phi ngoïn 4,5 - 4,9 cm </t>
  </si>
  <si>
    <t xml:space="preserve"> Cöø daøi 4,7m - 4,8m phi ngoïn 4,1 – 4,4 cm</t>
  </si>
  <si>
    <t xml:space="preserve"> Boät ñaù</t>
  </si>
  <si>
    <t xml:space="preserve">COÂNG BOÁ </t>
  </si>
  <si>
    <t>A. Loại sản phẩm Eurowindow dùng Profile hãng Kommerling</t>
  </si>
  <si>
    <t>TCVN 7451:2004</t>
  </si>
  <si>
    <t>Vách kính, kính trắng Việt Nhật 5mm, kích thước (1m*1m)</t>
  </si>
  <si>
    <t>Ñaù mi buïi</t>
  </si>
  <si>
    <t>Ñaù 0,5 -1,9</t>
  </si>
  <si>
    <t xml:space="preserve"> Con chuoät Philip</t>
  </si>
  <si>
    <t>Kiềng kiềng làm cầu dài 4m trở lên</t>
  </si>
  <si>
    <t xml:space="preserve"> Cöûa saét keùo coù laù cao 2m  (loaïi laù daày)</t>
  </si>
  <si>
    <t xml:space="preserve"> Khung boâng saét (theùp oáng vuoâng 14)</t>
  </si>
  <si>
    <t xml:space="preserve">- Loaïi  C7575 TCT (beà daøy sau maï 0,8mm) </t>
  </si>
  <si>
    <t>- Loaïi C10075 TCT (beà daøy sau maï 0,8mm)</t>
  </si>
  <si>
    <t xml:space="preserve">- Loaïi TS4048 TCT (beà daøy sau ma 0,53mm) </t>
  </si>
  <si>
    <t>- Loaïi TS4060, (beà daøy sau ma 0,65mm)</t>
  </si>
  <si>
    <t>- Thanh chính LÊ TRẦN CeilTEK Ultra (3660 x 24 x 38 mm)
- Thanh phụ dài LÊ TRẦN CeilTEK Ultra (1220 x 24 x 25 mm)
- Thanh phụ ngắn LÊ TRẦN CeilTEK Ultra (610 x 24 x 25 mm)
- Thanh góc LÊ TRẦN CeilTEK Ultra (3660 x 21 x 21 mm)</t>
  </si>
  <si>
    <t>* Trần khung chìm LÊ TRẦN Macro Tek S500 mạ nhôm kẽm, tấm Thạch cao tiêu chuẩn 12.5mm:</t>
  </si>
  <si>
    <t>- Thanh chính LÊ TRẦN CeilTEK Pro (3660 x 24 x 38 mm)
- Thanh phụ dài LÊ TRẦN CeilTEK Pro (1220 x 24 x 25 mm)
- Thanh phụ ngắn LÊ TRẦN CeilTEK Pro (610 x 24 x 25 mm)
- Thanh góc LÊ TRẦN CeilTEK Pro (3660 x 21 x 21 mm)</t>
  </si>
  <si>
    <t>* Trần khung chìm LÊ TRẦN Macro Tek S450 mạ nhôm kẽm, tấm Thạch cao tiêu chuẩn 9 mm:</t>
  </si>
  <si>
    <t xml:space="preserve">- Loaïi TS6175 (beà daøy sau maï 0,8mm) </t>
  </si>
  <si>
    <t xml:space="preserve">- Loaïi TS6110 beà daøy sau maï 1,05mm) </t>
  </si>
  <si>
    <t xml:space="preserve"> Quaït treo töôøng hieäu Hali (1 daây)</t>
  </si>
  <si>
    <t xml:space="preserve"> Quaït thoâng gioù hieäu Panasonic ÑK 20</t>
  </si>
  <si>
    <t>Keõm gai</t>
  </si>
  <si>
    <t>-Sôn khoâng boùng Terramtt, maõ soá 62195</t>
  </si>
  <si>
    <t>Mastic &amp; Sôn nöôùc ngoaøi trôøi:</t>
  </si>
  <si>
    <t xml:space="preserve"> OÁng Cadivi troøn phi 20 (2,9 m)</t>
  </si>
  <si>
    <t>- Sôn môø cao caáp Everrest</t>
  </si>
  <si>
    <t xml:space="preserve">Ñaù 2 x 4 </t>
  </si>
  <si>
    <t>Ñaù 1 x 2 qui caùch</t>
  </si>
  <si>
    <t>Ñaù 1 x 2 thöôøng</t>
  </si>
  <si>
    <t>Ñaù 4 x 6</t>
  </si>
  <si>
    <t>- Gaïch boâng 20x20 daøy 2cm, loại 1</t>
  </si>
  <si>
    <t>Caáp phoái loaïi 1 (0 x 4)</t>
  </si>
  <si>
    <t>Caáp phoái loaïi 2 (0 x 4)</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</si>
  <si>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</si>
  <si>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</si>
  <si>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</si>
  <si>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</si>
  <si>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</si>
  <si>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</si>
  <si>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</si>
  <si>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OÁng HDPE - Cty CP nhöïa Taân Tieán:</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</si>
  <si>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</si>
  <si>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</si>
  <si>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</si>
  <si>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</si>
  <si>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Theùp thanh vaên D12</t>
  </si>
  <si>
    <t xml:space="preserve"> Caø chaát daøi treân 3,3 m - 5 m</t>
  </si>
  <si>
    <t>Daây buoäc, vaät lieäu khaùc:</t>
  </si>
  <si>
    <t>Mastic &amp; sơn nước trong nhaø:</t>
  </si>
  <si>
    <t>- Ñôn giaù naøy duøng ñeå tham khaûo trong quaù trình laäp döï toaùn coâng trình.</t>
  </si>
  <si>
    <t>Tieâu chuaån JIS</t>
  </si>
  <si>
    <t xml:space="preserve"> Tol nhöïa 0,8 m x 2 m Ñaøi Loan  hôïp taùc </t>
  </si>
  <si>
    <t>IX</t>
  </si>
  <si>
    <t>X</t>
  </si>
  <si>
    <t>XI</t>
  </si>
  <si>
    <t>XII</t>
  </si>
  <si>
    <t>C &amp; Z 30024, daøy 2,4mm (9,84kg/m)</t>
  </si>
  <si>
    <t xml:space="preserve"> Gaïch Thaïch Anh Taicera:</t>
  </si>
  <si>
    <t>Cty TNHH xaây döïng Tieán Ñaït-Sôn noäi, ngoaïi thaát:</t>
  </si>
  <si>
    <t xml:space="preserve"> Choáng ræ xaùm ATM</t>
  </si>
  <si>
    <t>Xaêng Ron 92</t>
  </si>
  <si>
    <t xml:space="preserve"> Cöûa vaø maët döïng nhoâm maøu taêng theâm 3% so vôùi giaù nhoâm traéng neâu treân</t>
  </si>
  <si>
    <t>Mastic vaø sôn nöôùc trong nhaø:</t>
  </si>
  <si>
    <t>- Boät treùt töôøng trong nhaø Maximix maõ soá  77115</t>
  </si>
  <si>
    <t xml:space="preserve">Cty CP Đầu tư PTN &amp; KCN ĐT, TP Cao Lãnh </t>
  </si>
  <si>
    <t xml:space="preserve"> Taêng phoâ Thaùi Lan Octance</t>
  </si>
  <si>
    <t xml:space="preserve"> Quaït traàn Myõ Phong (coù hoäp soá)</t>
  </si>
  <si>
    <t xml:space="preserve"> OÁng Cadivi troøn phi 16 (2,9 m)</t>
  </si>
  <si>
    <t>ГOCT 5781-82</t>
  </si>
  <si>
    <t xml:space="preserve"> Quaït baøn Hali loaïi B1</t>
  </si>
  <si>
    <t>- Ngói Nóc chống thấm</t>
  </si>
  <si>
    <t>- Ngói Chạc 3 chống thấm</t>
  </si>
  <si>
    <t>- Ngói Chạc 4 chống thấm</t>
  </si>
  <si>
    <t>- Ngói Nóc Cuối chống thấm</t>
  </si>
  <si>
    <t>Xã Phong Hoà - Lai Vung</t>
  </si>
  <si>
    <t>- Thanh chính LÊ TRẦN  Macro Tek S500 (4000 x 35x 14 x 0.5 mm)@ 1000mm
- Thanh phụ LÊ TRẦN  Macro Tek S500 (4000 x 35x 14 x 0.5 mm)@ 406mm
- Thanh góc LÊ TRẦN  Macro Tek S400 (21 x 21 x 4000 x 0.4mm)</t>
  </si>
  <si>
    <t>- Gạch mài 30x30</t>
  </si>
  <si>
    <t>Nhöïa ñöôøng:</t>
  </si>
  <si>
    <t>Voâi nöôùc</t>
  </si>
  <si>
    <t xml:space="preserve"> Boùng ñeøn neùon 0,6 m Nhaät (Toshiba)</t>
  </si>
  <si>
    <t xml:space="preserve"> Boùng ñeøn neùon 1,2 m Nhaät (Toshiba)</t>
  </si>
  <si>
    <t>Theùp maï keõm cöôøng ñoä cao Lysaght Zinc Hi Ten 275g/m2; G450 Mpa:</t>
  </si>
  <si>
    <t>-Hệ thống Trần Nổi</t>
  </si>
  <si>
    <t>TCVN 1651-2: 2008</t>
  </si>
  <si>
    <t>TCVN 1651-1: 2008</t>
  </si>
  <si>
    <r>
      <t xml:space="preserve"> Theùp thanh vaèn D14  (</t>
    </r>
    <r>
      <rPr>
        <sz val="11"/>
        <color indexed="12"/>
        <rFont val="Times New Roman"/>
        <family val="1"/>
      </rPr>
      <t>dài 11,7m)</t>
    </r>
  </si>
  <si>
    <r>
      <t xml:space="preserve"> Theùp thanh vaèn D16  (</t>
    </r>
    <r>
      <rPr>
        <sz val="11"/>
        <color indexed="12"/>
        <rFont val="Times New Roman"/>
        <family val="1"/>
      </rPr>
      <t>dài 11,7m)</t>
    </r>
  </si>
  <si>
    <r>
      <t xml:space="preserve"> Theùp thanh vaèn D18  (</t>
    </r>
    <r>
      <rPr>
        <sz val="11"/>
        <color indexed="12"/>
        <rFont val="Times New Roman"/>
        <family val="1"/>
      </rPr>
      <t>dài 11,7m)</t>
    </r>
  </si>
  <si>
    <r>
      <t xml:space="preserve"> Theùp thanh vaèn D20  (</t>
    </r>
    <r>
      <rPr>
        <sz val="11"/>
        <color indexed="12"/>
        <rFont val="Times New Roman"/>
        <family val="1"/>
      </rPr>
      <t>dài 11,7m)</t>
    </r>
  </si>
  <si>
    <r>
      <t xml:space="preserve"> Theùp thanh vaèn D22 (</t>
    </r>
    <r>
      <rPr>
        <sz val="11"/>
        <color indexed="12"/>
        <rFont val="Times New Roman"/>
        <family val="1"/>
      </rPr>
      <t>dài 11,7m)</t>
    </r>
  </si>
  <si>
    <r>
      <t xml:space="preserve"> Theùp thanh vaèn D25 (</t>
    </r>
    <r>
      <rPr>
        <sz val="11"/>
        <color indexed="12"/>
        <rFont val="Times New Roman"/>
        <family val="1"/>
      </rPr>
      <t>dài 11,7m)</t>
    </r>
  </si>
  <si>
    <t>viên</t>
  </si>
  <si>
    <t xml:space="preserve"> - Kho baïc Nhaø nöôùc Tænh;</t>
  </si>
  <si>
    <t>Que haøn Haø Vieät  3,2ly</t>
  </si>
  <si>
    <t>- Sôn duøng cho saân Tennis, baõi ñaäu xe (saàn), maõ soá 67120</t>
  </si>
  <si>
    <t>- Sôn keû vaïch duøng cho saân Tennis, baõi ñaäu xe,..., maõ soá 67130</t>
  </si>
  <si>
    <t>CAÙC HUYEÄN, THÒ XAÕ, THAØNH PHOÁ</t>
  </si>
  <si>
    <t>"</t>
  </si>
  <si>
    <t>- Gaïch ñaù maøi 40 x 40 daøy 3,2cm loaïi 1</t>
  </si>
  <si>
    <t>Ñinh caùc loaïi bình quaân</t>
  </si>
  <si>
    <t>Ñinh duø</t>
  </si>
  <si>
    <t>lít</t>
  </si>
  <si>
    <t xml:space="preserve"> Ñaù 1 x 2 </t>
  </si>
  <si>
    <t xml:space="preserve"> Ñaù 4 x 6 </t>
  </si>
  <si>
    <t xml:space="preserve"> Phi 90 mm daày 2,5mm</t>
  </si>
  <si>
    <t xml:space="preserve">Theùp taám 1 x 2m daøy 2ly  </t>
  </si>
  <si>
    <t xml:space="preserve">Theùp taám 1 x 2m daøy 3ly  </t>
  </si>
  <si>
    <t xml:space="preserve">Theùp taám daøy 4mm  </t>
  </si>
  <si>
    <t>Voâi, bột ñaù:</t>
  </si>
  <si>
    <t xml:space="preserve"> Gaïch kieáng 20 x 20 Indo</t>
  </si>
  <si>
    <t>- Gạch ï40 x 40 maøu ñaäm</t>
  </si>
  <si>
    <t>Gạch thạch anh phủ men:</t>
  </si>
  <si>
    <t>Theùp goùc caùc loại (theùp V)</t>
  </si>
  <si>
    <t>Cty cổ phần sản xuất kinh doanh Toàn Mỹ (bồn + chân)</t>
  </si>
  <si>
    <t>OÁng u.PVC phi 21 PN15 daøy 1.6</t>
  </si>
  <si>
    <t>OÁng u.PVC phi 27 PN12 daøy 1.8</t>
  </si>
  <si>
    <t>OÁng u.PVC phi 34 PN15 daøy 2,0</t>
  </si>
  <si>
    <t>TCCS 20:2011/XMHT (ASTM C91)</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</si>
  <si>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</si>
  <si>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</si>
  <si>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</si>
  <si>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</si>
  <si>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</si>
  <si>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</si>
  <si>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</si>
  <si>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</si>
  <si>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</si>
  <si>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</si>
  <si>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u.PVC phi 200 PN6 daøy 5.9</t>
  </si>
  <si>
    <t>OÁng u.PVC phi 250 PN6 daøy 7.3</t>
  </si>
  <si>
    <t>OÁng u.PVC phi 315 PN6 daøy 9.2</t>
  </si>
  <si>
    <t>OÁng PPR phi 20 PN20 daøy 3.4</t>
  </si>
  <si>
    <t>OÁng PPR phi 25 PN20 daøy 4.2</t>
  </si>
  <si>
    <t>OÁng HDPE phi 40 PN10 daøy 2.4</t>
  </si>
  <si>
    <t>- Gạch 40 x 40 maøu nhaït</t>
  </si>
  <si>
    <t>- Gaïch 40 x 40 maøu ñaäm</t>
  </si>
  <si>
    <t xml:space="preserve">- Loaïi 100 x 100 </t>
  </si>
  <si>
    <t>Gaïch Thaïch anh boùng kieáng Taicera:</t>
  </si>
  <si>
    <t xml:space="preserve"> Daây ñieän ñoâi meàm 24  boïc PVC Cadivi </t>
  </si>
  <si>
    <t>Classic.Poppy by VicodinES</t>
  </si>
  <si>
    <t>With Lord Natas</t>
  </si>
  <si>
    <t xml:space="preserve">- Ngoaøi caùc vaät lieäu coù ghi chuù giaù ñeán chaân coâng trình trong toaøn tænh, caùc loaïi vaät lieäu khaùc laø giaù baùn taïi caùc beán, baõi cuûa cöûa haøng kinh doanh chöa tính chi phí vaän chuyeån ñeán coâng trình xaây döïng. </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</si>
  <si>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</si>
  <si>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</si>
  <si>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</si>
  <si>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</si>
  <si>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</si>
  <si>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</si>
  <si>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IEC 60898:1995</t>
  </si>
  <si>
    <t>GIAÙ BAÙN COÙ THUEÁ VAT</t>
  </si>
  <si>
    <t xml:space="preserve"> Chaát choáng thaám:</t>
  </si>
  <si>
    <t>SÔÛ XAÂY DỰNG</t>
  </si>
  <si>
    <t>TCVN 6477:2011</t>
  </si>
  <si>
    <t>- Thanh chính LÊ TRẦN  Macro Tek S400 (4000 x 35x 14 x 0.4 mm)@ 800mm
- Thanh phụ LÊ TRẦN  Macro Tek S400 (4000 x 35x 14 x 0.4 mm)@ 406mm
- Thanh góc LÊ TRẦN  Macro Tek S300 (21 x 21 x 4000 x 0.32mm)</t>
  </si>
  <si>
    <t>- Thanh chính LÊ TRẦN  Macro Tek S450 (4000 x 35x 14 x 0.45 mm)@ 1000mm
- Thanh phụ LÊ TRẦN  Macro Tek S450 (4000 x 35x 14 x 0.45 mm)@ 406mm
- Thanh góc LÊ TRẦN  Macro Tek S350 (21 x 21 x 4000 x 0.35mm)</t>
  </si>
  <si>
    <t>PHẦN 2
GIÁ VẬT LIỆU XÂY DỰNG TẠI CÁC HUYỆN, THỊ XÃ, THÀNH PHỐ</t>
  </si>
  <si>
    <t>ASTM 1396-04
BS EN 520:2004
ASTM C635</t>
  </si>
  <si>
    <t xml:space="preserve"> Thao lao daøi treân  3,3 m – 5 m</t>
  </si>
  <si>
    <t>m</t>
  </si>
  <si>
    <t>Theùp hình caùc loaïi:</t>
  </si>
  <si>
    <t xml:space="preserve"> Daây ñieän ñôn cứng loõi ñoàng 16/10 Cadivi</t>
  </si>
  <si>
    <t xml:space="preserve"> Daây ñieän ñôn cứng loõi ñoàng 20/10 Cadivi</t>
  </si>
  <si>
    <t xml:space="preserve"> Daây ñieän ñôn cứng loõi ñoàng 30/10 Cadivi</t>
  </si>
  <si>
    <t>Keõm buoäc</t>
  </si>
  <si>
    <t>vieân</t>
  </si>
  <si>
    <t>XVII</t>
  </si>
  <si>
    <t>caây</t>
  </si>
  <si>
    <t>caëp</t>
  </si>
  <si>
    <t>boä</t>
  </si>
  <si>
    <t>oáng</t>
  </si>
  <si>
    <t>Ống HDPE phi 75 PN10 daøy 4.5</t>
  </si>
  <si>
    <t>XVI</t>
  </si>
  <si>
    <t>nt</t>
  </si>
  <si>
    <t xml:space="preserve"> Ñaù maøi traéng</t>
  </si>
  <si>
    <t>Coáng beâtoâng ly taâm phi 800 daøy 8cm</t>
  </si>
  <si>
    <t>Coáng beâtoâng ly taâm phi 1000 daøy 9cm</t>
  </si>
  <si>
    <t>Coáng beâtoâng ly taâm phi 600  daøy 6cm</t>
  </si>
  <si>
    <t>An Excel Formula Macro Virus (XF.Classic)</t>
  </si>
  <si>
    <t>ASTM : C635</t>
  </si>
  <si>
    <t>ASTM : C645</t>
  </si>
  <si>
    <t>JIS K 5663 : 1995</t>
  </si>
  <si>
    <t>Hydrocodone/APAP 10-650 For Your Computer</t>
  </si>
  <si>
    <t>(C) The Narkotic Network 1998</t>
  </si>
  <si>
    <t>C &amp; Z 15012 daøy 1,2mm(2,89kg/m)</t>
  </si>
  <si>
    <t>**Simple Payload**</t>
  </si>
  <si>
    <t>**Set Our Values and Paths**</t>
  </si>
  <si>
    <t>OÁng uPVC Cty TNHH hoaù nhöïa Ñeä Nhaát:</t>
  </si>
  <si>
    <t>C &amp;Z 10012 daøy 1,2mm (2,10kg/m)</t>
  </si>
  <si>
    <t xml:space="preserve"> Voøi taém hoa sen Ñaøi Loan </t>
  </si>
  <si>
    <t xml:space="preserve"> Voøi taém hoa sen Vieät Nam</t>
  </si>
  <si>
    <t>Gaïch saûn xuaát taïi ñịa phương:</t>
  </si>
  <si>
    <t xml:space="preserve"> Traéng 3 mm Vieät-Nhaät (thöïc teá daøy 2,9mm)</t>
  </si>
  <si>
    <t>JIS:G3115-SD295A;JISG3115 
-SD390</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</si>
  <si>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</si>
  <si>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</si>
  <si>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</si>
  <si>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</si>
  <si>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</si>
  <si>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 xml:space="preserve"> Deït 2 cm daøy 3,2 mm </t>
  </si>
  <si>
    <t>-nt-</t>
  </si>
  <si>
    <t>Theùp taám, deït  caùc loaïi:</t>
  </si>
  <si>
    <t>XXII</t>
  </si>
  <si>
    <t>- Composite phuû PE daøy 3mm (keå caû khung xöông)</t>
  </si>
  <si>
    <t xml:space="preserve"> Quaït thoâng gioù hieäu Hali ÑK 20</t>
  </si>
  <si>
    <t xml:space="preserve"> Tai ñeøn giaû Nhaät</t>
  </si>
  <si>
    <t xml:space="preserve"> Ñaù caùc loaïi:</t>
  </si>
  <si>
    <t xml:space="preserve">Ñaù 5 x 7 </t>
  </si>
  <si>
    <t>* Boät treùt ngoại thaát:</t>
  </si>
  <si>
    <t>* Boät treùt nội thaát:</t>
  </si>
  <si>
    <t>- Gaïch 30 x 30 maøu nhaït thuøng 11 vieân</t>
  </si>
  <si>
    <t>- Gaïch 30x30 maøu đậm thuøng 11 vieân</t>
  </si>
  <si>
    <t>- Gaïch 40 x 40 maøu nhaït</t>
  </si>
  <si>
    <t xml:space="preserve"> Cöø daøi 3 m phi ngoïn 3,6 cm– 4 cm</t>
  </si>
  <si>
    <t>Gaïch oáp, laùt caùc loaïi:</t>
  </si>
  <si>
    <t xml:space="preserve"> Cöø daøi 3,7m - 4m phi ngoïn 4,1 cm trôû leân</t>
  </si>
  <si>
    <t>Xi maêng caùc loaïi:</t>
  </si>
  <si>
    <t xml:space="preserve"> Boùng ñeøn neùon 0,6 m Philip</t>
  </si>
  <si>
    <t xml:space="preserve"> Boùng ñeøn neùon 1,2 m Philip</t>
  </si>
  <si>
    <t>TEÂN VAÄT TÖ, MAÕ HIEÄU</t>
  </si>
  <si>
    <t>TCVN 6260:1997</t>
  </si>
  <si>
    <t>XIX</t>
  </si>
  <si>
    <t>XX</t>
  </si>
  <si>
    <t xml:space="preserve"> Taám lôïp caùc loaïi:</t>
  </si>
  <si>
    <t xml:space="preserve"> Daây ñieän ñôn cứng loõi ñoàng 12/10 Cadivi</t>
  </si>
  <si>
    <t xml:space="preserve"> * Daây ñieän löïc ruoät ñoàng, caùch ñieän  PVC (CV-450/750V):</t>
  </si>
  <si>
    <t xml:space="preserve"> Boät maøu xuaát khaåu</t>
  </si>
  <si>
    <t>XVIII</t>
  </si>
  <si>
    <t>Chất choáng thaám:</t>
  </si>
  <si>
    <t>* Taám oáp maët tieàn (2 maët), giaù bao goàm phuï kieän vaø coâng laép ñaët:</t>
  </si>
  <si>
    <t>C &amp; Z 10015 daøy 1,5mm(2,58kg/m)</t>
  </si>
  <si>
    <t>*Gỗ xẻ xây dựng (gỗ Việt Nam):</t>
  </si>
  <si>
    <t>Gỗ xẻ, ván:</t>
  </si>
  <si>
    <t>C &amp; Z 10019 daøy 1,9mm(3,25kg/m)</t>
  </si>
  <si>
    <t>C &amp; Z 15015 daøy 1,5mm(3,54kg/m)</t>
  </si>
  <si>
    <t>C &amp; Z 15019 daøy 1,9mm(4,46kg/m)</t>
  </si>
  <si>
    <t>- Loaïi 80 x 80 maøu nhaït</t>
  </si>
  <si>
    <t>- Loaïi 80 x 80 maøu ñaäm</t>
  </si>
  <si>
    <t>- Loại 60 x 60 maøu nhaït</t>
  </si>
  <si>
    <t>- Loại 60 x 60 maøu ñaäm</t>
  </si>
  <si>
    <t>C &amp; Z 20015 daøy 1,5mm(4,44kg/m)</t>
  </si>
  <si>
    <t>C &amp; Z 20019 daøy 1,9mm(5,68kg/m)</t>
  </si>
  <si>
    <t>C &amp; Z 20024 daøy 2,4mm(7,15kg/m)</t>
  </si>
  <si>
    <t>C &amp; Z 25019 daøy 1,9mm(6,35kg/m)</t>
  </si>
  <si>
    <t>C &amp; Z 25024 daøy 2,4mm(8,0kg/m)</t>
  </si>
  <si>
    <t xml:space="preserve">Toân Lysaght Klip-Lok, khoå roäng höõu duïng 406mm:  </t>
  </si>
  <si>
    <t>* Theùp lieân doanh Vinakyoei:</t>
  </si>
  <si>
    <t>I</t>
  </si>
  <si>
    <t>“</t>
  </si>
  <si>
    <t xml:space="preserve"> Caùt caùc loaïi:</t>
  </si>
  <si>
    <t xml:space="preserve"> Ñuoâi ñeøn troøn Vieät Nam loaïi toát</t>
  </si>
  <si>
    <t>ASTM : C636</t>
  </si>
  <si>
    <t>-Hệ thồng vách ngăn</t>
  </si>
  <si>
    <t>Công ty Cổ phần Tập đoàn Hoa Sen</t>
  </si>
  <si>
    <t>- Dày 0,40mm</t>
  </si>
  <si>
    <t>- Dày 0,42mm</t>
  </si>
  <si>
    <t>- Dày 0,45mm</t>
  </si>
  <si>
    <t>- Dày 0,47mm</t>
  </si>
  <si>
    <t>- Dày 0,35mm</t>
  </si>
  <si>
    <t>- Dày 0,50mm</t>
  </si>
  <si>
    <t>Ống nhựa  uPVC Hoa Sen:</t>
  </si>
  <si>
    <t>- Gaïch 25 x 25</t>
  </si>
  <si>
    <t>Ñaù 4 x 6 Thaïnh Phuù - Ñoàng Nai (cöûa haøng Trần Quốc Toản)</t>
  </si>
  <si>
    <t>TCVN 7493:2005</t>
  </si>
  <si>
    <t xml:space="preserve">Caùt ñen san laáp taïi nôi khai thaùc coù phí moâi tröôøng (keøm theo phuï luïc ñòa ñieåm khai thaùc): </t>
  </si>
  <si>
    <t>Cát xây tô (khu vực mỏ từ An Phong đến Thường Thới Tiền)</t>
  </si>
  <si>
    <r>
      <t xml:space="preserve"> Baøn caàu INAX  C-117VT + lavabo L-282V maøu traéng, </t>
    </r>
    <r>
      <rPr>
        <sz val="11"/>
        <color indexed="12"/>
        <rFont val="Times New Roman"/>
        <family val="1"/>
      </rPr>
      <t>bàn cầu 2 khối, xả gạt, nắp thường</t>
    </r>
  </si>
  <si>
    <t>Bàn cầu INAX C-504VTN + L-284V, bàn cầu 2 khối, xả nhấn, nắp đóng êm, màu trắng</t>
  </si>
  <si>
    <r>
      <t xml:space="preserve"> Baøn caàu INAX  C-306VT + L-284V ,</t>
    </r>
    <r>
      <rPr>
        <sz val="11"/>
        <color indexed="12"/>
        <rFont val="Times New Roman"/>
        <family val="1"/>
      </rPr>
      <t xml:space="preserve"> bàn cầu 2 khối, xả nhấn, nắp thường màu trắng </t>
    </r>
  </si>
  <si>
    <r>
      <t xml:space="preserve">* Taám traàn kim loaïi HUNTER DOUGLAS Việt Nam
 (giaù bao goàm phuï kieän </t>
    </r>
    <r>
      <rPr>
        <b/>
        <sz val="11"/>
        <color indexed="10"/>
        <rFont val="Times New Roman"/>
        <family val="1"/>
      </rPr>
      <t>và công lắp đặt)</t>
    </r>
    <r>
      <rPr>
        <b/>
        <sz val="11"/>
        <color indexed="10"/>
        <rFont val="VNI-Times"/>
        <family val="0"/>
      </rPr>
      <t>:</t>
    </r>
  </si>
  <si>
    <t>Huyện</t>
  </si>
  <si>
    <t>Theùp maï hôïp kim nhoâm keõm cöôøng ñoä cao 
zincalume AZ 150g/m2, G550 Mpa:</t>
  </si>
  <si>
    <t>Nhựa đường đóng thùng Shell Singapore 60/70 (154kg/thùng)</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</si>
  <si>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</si>
  <si>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</si>
  <si>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</si>
  <si>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</si>
  <si>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 xml:space="preserve">Sôn  KOVA: </t>
  </si>
  <si>
    <t xml:space="preserve"> Cöø daøi 4,7m- 4,8m phi ngoïn
 4,5 - 4,9 cm </t>
  </si>
  <si>
    <t xml:space="preserve"> Cöø daøi 4,7m - 4,8m phi ngoïn
 4,1 – 4,4 cm</t>
  </si>
  <si>
    <t xml:space="preserve"> Cöø daøi 3,7m - 4m phi ngoïn
 3,5 cm – 4 cm</t>
  </si>
  <si>
    <t xml:space="preserve"> Cöø daøi 3,7m - 4m phi ngoïn 
4,1 cm trôû leân</t>
  </si>
  <si>
    <t xml:space="preserve"> Cöø daøi 3 m phi ngoïn 
3,6 cm– 4 cm</t>
  </si>
  <si>
    <t>- Sôn choáng thaám khoâng boùng goác nhöïa Flexicoat Deùcor maõ soá 66128õ</t>
  </si>
  <si>
    <t>- Sôn choáng thaám baùn boùng goác nhöïa Vicoat Super, maõõ soá 62221</t>
  </si>
  <si>
    <t>- Sôn duøng cho saân Tennis baõi ñaäu xe (laùng), maõ soá 67110</t>
  </si>
  <si>
    <t>- Sôn loùt choáng kieàm Penetrating Primer (traéng), ma õsoá 68120</t>
  </si>
  <si>
    <t>-Sôn khoâng boùng Terralast, ma õsoá 62120</t>
  </si>
  <si>
    <t>- Gaïch oáp  6x24 King Minh thuøng 70 vieân</t>
  </si>
  <si>
    <t>Voâi ña ù(voâi cục)</t>
  </si>
  <si>
    <t>* DOANH NGHIỆP TƯ NHÂN TRUNG LIÊM (TRẠM BÊ TÔNG TRUNG LIÊM - 0673.923.229)</t>
  </si>
  <si>
    <t>OÁng vaø phuï kieän caáp thoaùt nöôùc, saûn phaåm heä giaøn, xaø goàø vaø khung nhaø:</t>
  </si>
  <si>
    <t>* Cty CP XD MINH KHOA sản xuất: giá giao trong nội ô Thành phố Cao Lãnh và Thị trấn Mỹ Thọ</t>
  </si>
  <si>
    <t>- Gaïch 60 x 30 Giả cổ</t>
  </si>
  <si>
    <t>- Gaïch 60 x 30 INJET</t>
  </si>
  <si>
    <t>- Gaïch 60 x 60 Giả cổ</t>
  </si>
  <si>
    <t>- Gaïch 60 x 60 INJET</t>
  </si>
  <si>
    <t xml:space="preserve">- Gaïch 25 x 40 </t>
  </si>
  <si>
    <t>Khu vực khai thác</t>
  </si>
  <si>
    <r>
      <t xml:space="preserve">- Gạch  30 x 45 </t>
    </r>
  </si>
  <si>
    <t>*Gỗ xẻ xây dựng 
(gỗ Việt Nam):</t>
  </si>
  <si>
    <t>- Ngói 22 1/2 R  chống thấm</t>
  </si>
  <si>
    <t>- Ngói Nóc 2 đầu chống thấm</t>
  </si>
  <si>
    <t>- Ngói vảy cá chống thấm</t>
  </si>
  <si>
    <t>- Ngói vảy cá vuông chống thấm</t>
  </si>
  <si>
    <t>Hệ Thống Trần Chìm :</t>
  </si>
  <si>
    <t xml:space="preserve">Huyện </t>
  </si>
  <si>
    <t xml:space="preserve">Tân </t>
  </si>
  <si>
    <t>Hồng</t>
  </si>
  <si>
    <t>Ngự</t>
  </si>
  <si>
    <t>Thị xã</t>
  </si>
  <si>
    <t xml:space="preserve">Hồng </t>
  </si>
  <si>
    <t>Nông</t>
  </si>
  <si>
    <t>Tam</t>
  </si>
  <si>
    <t>Thanh</t>
  </si>
  <si>
    <t>Bình</t>
  </si>
  <si>
    <t>Châu</t>
  </si>
  <si>
    <t>Thành</t>
  </si>
  <si>
    <t>Lai</t>
  </si>
  <si>
    <t>Vung</t>
  </si>
  <si>
    <t>Lấp</t>
  </si>
  <si>
    <t>Vò</t>
  </si>
  <si>
    <t>Tháp</t>
  </si>
  <si>
    <t>Mười</t>
  </si>
  <si>
    <t>Đơn</t>
  </si>
  <si>
    <t>vị</t>
  </si>
  <si>
    <t>tính</t>
  </si>
  <si>
    <t>Tiêu chuẩn 
kỹ thuật</t>
  </si>
  <si>
    <t>Tên vật tư - mã hiệu</t>
  </si>
  <si>
    <t>Trắng Thái 40kg</t>
  </si>
  <si>
    <t>Đá 1 x 2 Vĩnh Cửu - Đồng Nai</t>
  </si>
  <si>
    <t>Đá 0 x 4 Tân Uyên - Bình Dương</t>
  </si>
  <si>
    <t>Đá 0 x 4 Vĩnh Cửu - Đồng Nai</t>
  </si>
  <si>
    <t>Đá Mi sàng Vĩnh Cửu - Đồng Nai</t>
  </si>
  <si>
    <t>Đá Mi bụi Vĩnh Cửu - Đồng Nai</t>
  </si>
  <si>
    <t>Đá Mi bụi Tân Uyên - Bình Dương</t>
  </si>
  <si>
    <t>* Giá đá các huyện - thị xã - thành phố</t>
  </si>
  <si>
    <t>Vôi - bột đá</t>
  </si>
  <si>
    <t>Vôi đá - vôi cục</t>
  </si>
  <si>
    <t>Vôi nước</t>
  </si>
  <si>
    <t>Bột đá</t>
  </si>
  <si>
    <t>Đá mài trắng</t>
  </si>
  <si>
    <t>Gạch xây các loại</t>
  </si>
  <si>
    <t>Gạch kiếng 20 x 20 Indo</t>
  </si>
  <si>
    <t>Gạch ốp, lát các loại</t>
  </si>
  <si>
    <t xml:space="preserve"> Tàu loại I (tàu dây)</t>
  </si>
  <si>
    <t>Gạch sản xuất tại địa phương</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</si>
  <si>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</si>
  <si>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</si>
  <si>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</si>
  <si>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</si>
  <si>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</si>
  <si>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</si>
  <si>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</si>
  <si>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Thép tròn các loại</t>
  </si>
  <si>
    <t>* Thép Miền Nam:</t>
  </si>
  <si>
    <r>
      <rPr>
        <sz val="11"/>
        <color indexed="12"/>
        <rFont val="Times New Roman"/>
        <family val="1"/>
      </rPr>
      <t>Thép cuộn</t>
    </r>
    <r>
      <rPr>
        <sz val="11"/>
        <color indexed="12"/>
        <rFont val="VNI-Times"/>
        <family val="0"/>
      </rPr>
      <t xml:space="preserve"> </t>
    </r>
    <r>
      <rPr>
        <sz val="11"/>
        <color indexed="12"/>
        <rFont val="Symbol"/>
        <family val="1"/>
      </rPr>
      <t xml:space="preserve">f </t>
    </r>
    <r>
      <rPr>
        <sz val="11"/>
        <color indexed="12"/>
        <rFont val="VNI-Times"/>
        <family val="0"/>
      </rPr>
      <t>6</t>
    </r>
  </si>
  <si>
    <r>
      <t xml:space="preserve"> </t>
    </r>
    <r>
      <rPr>
        <sz val="11"/>
        <color indexed="12"/>
        <rFont val="Times New Roman"/>
        <family val="1"/>
      </rPr>
      <t>Thép thanh vằn</t>
    </r>
    <r>
      <rPr>
        <sz val="11"/>
        <color indexed="12"/>
        <rFont val="VNI-Times"/>
        <family val="0"/>
      </rPr>
      <t xml:space="preserve">  D 10   SD 295 (</t>
    </r>
    <r>
      <rPr>
        <sz val="11"/>
        <color indexed="12"/>
        <rFont val="Times New Roman"/>
        <family val="1"/>
      </rPr>
      <t>dài 11,7m)</t>
    </r>
  </si>
  <si>
    <t>* Thép liên doanh Vinakyoei:</t>
  </si>
  <si>
    <t>Trắng Trung Quốc 50kg/bao</t>
  </si>
  <si>
    <t>Ñaù 0 x 4 Bình Döông (cöûa haøng Trần Quốc Toản)</t>
  </si>
  <si>
    <t xml:space="preserve">Đá Mi sàng Tân Uyên - Bình Dương </t>
  </si>
  <si>
    <t>Cát đen san lấp</t>
  </si>
  <si>
    <t>Cty TNHH MTV Xây lắp &amp; VLXD Đồng Tháp
 (cát vàng hạt trung) tại khu vực Thường Phước</t>
  </si>
  <si>
    <t>Cty TNHH MTV Xây lắp &amp; VLXD Đồng Tháp
 (cát vàng nhuyễn) tại khu vực khác</t>
  </si>
  <si>
    <t>. Toân laïnhï Klip-lok 0,45m, theùp Zincalume, AZ 150</t>
  </si>
  <si>
    <t>. Toân laïnhï maøu Klip-lok 0,48m, theùp Clean ColorbondXRW, AZ 150</t>
  </si>
  <si>
    <t xml:space="preserve"> Tấm trần Ceidek, dày 0,43mm APT, rộng 150mm-Colorbond</t>
  </si>
  <si>
    <t xml:space="preserve">- Gạch ï60 x 60 </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</si>
  <si>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</si>
  <si>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</si>
  <si>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</si>
  <si>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</si>
  <si>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r>
      <t xml:space="preserve"> - Phoøng Kinh teá Haï taàng/QLÑT caùc huyeän, thò, </t>
    </r>
    <r>
      <rPr>
        <sz val="14"/>
        <color indexed="12"/>
        <rFont val="Times New Roman"/>
        <family val="1"/>
      </rPr>
      <t xml:space="preserve">thành </t>
    </r>
    <r>
      <rPr>
        <sz val="14"/>
        <color indexed="12"/>
        <rFont val="VNI-Times"/>
        <family val="0"/>
      </rPr>
      <t>phố.</t>
    </r>
  </si>
  <si>
    <t xml:space="preserve">Gạch xây không nung (Block) 100mm x 190mm x 390mm; Mác 75 </t>
  </si>
  <si>
    <t xml:space="preserve">Gạch xây không nung (Block) 100mm x 190mm x 200mm; Mác 75 </t>
  </si>
  <si>
    <t xml:space="preserve">Gạch xây không nung (Block) 50mm x 100mm x 200mm; Mác 75 </t>
  </si>
  <si>
    <t>TCVN 9028-2011</t>
  </si>
  <si>
    <t>- Bê tông nhựa nóng hạt mịn (BTNC 9,5)</t>
  </si>
  <si>
    <t>- Bê tông nhựa nóng hạt trung (BTNC 12,5)</t>
  </si>
  <si>
    <t>- Bê tông nhựa nóng hạt thô (BTNR 19,5)</t>
  </si>
  <si>
    <t>Hộp kính: kính trắng an toàn 6,38 mm -11,5 mm (kính trắng Việt Nhật 5mm)</t>
  </si>
  <si>
    <t>Vách kính, kính trắng Việt Nhật 5mm</t>
  </si>
  <si>
    <t>Cửa sổ 2 cánh mở trượt: kính trắng Việt Nhật 5mm. phụ kiện kim khí (PKKK): khoá bấm-hãng VITA</t>
  </si>
  <si>
    <t>Cửa sổ 2 cánh mở quay lật vào trong (1 cánh mở quay và 1 cánh mở quay-lật): kính trắng Việt Nhật 5mm.phụ kiện kim khí (PKKK): thanh chốt đa điểm, tay nắm, bản lề, chốt liền-hãng GU Unijet</t>
  </si>
  <si>
    <t>Cửa sổ 2 cánh mở quay ra ngoài: kính trắng Việt Nhật 5mm., phụ kiện kim khí (PKKK): thanh chốt đa điểm,  bản lề chữ A, tay nắm, bản lề ép cánh-hãng ROTO, chốt liền-hãng Siegeinia</t>
  </si>
  <si>
    <t>Cửa sổ 1 cánh mở hất ra ngoài: kính trắng Việt Nhật 5mm. Phụ kiện kim khí (PKKK): thanh chốt đa điểm, bản lề chữ A, tay nắm-hãng ROTO, thanh hạn định-hãng GU</t>
  </si>
  <si>
    <t>Cửa sổ 1 cánh mở quay lật vào trong: kính trắng Việt Nhật 5mm. Phụ kiện kim khí (PKKK): thanh chốt đa điểm, tay nắm, bản lề, hãng GU Unijet</t>
  </si>
  <si>
    <t>Cửa đi ban công 1 cánh mở quay vào trong: kính trắng Việt Nhật 5mm, pano thanh. Phụ kiện kim khí (PKKK): thanh chốt đa điểm, hai tay nắm, bản lề, hãng ROTO, ổ khoá hãng Winkhaus, chốt liền Siegeinia Aubi</t>
  </si>
  <si>
    <t>Cửa đi ban công 2 cánh mở quay vào trong: kính trắng Việt Nhật 5mm, pano thanh. . Phụ kiện kim khí (PKKK): thanh chốt đa điểm, tay nắm, bản lề, hãng ROTO, ổ khoá hãng Winkhaus, chốt liền Siegeinia Aubi</t>
  </si>
  <si>
    <t>Cửa đi ban công 2 cánh mở quay ra ngoài: kính trắng Việt Nhật 5mm, pano thanh.. Phụ kiện kim khí (PKKK): thanh chốt đa điểm, tay nắm, bản lề, hãng ROTO, ổ khoá hãng Winkhaus, chốt liền Siegeinia Aubi</t>
  </si>
  <si>
    <t>Cửa đi chính 1 cánh cửa quay ra ngoài: kính trắng Việt Nhật 5mm, pano thanh. Phụ kiện kim khí (PKKK): thanh chốt đa điểm, tay nắm, bản lề-hãng ROTO, ổ khoá hãng Winkhaus</t>
  </si>
  <si>
    <t>Cửa sổ 2 cánh mở trượt: kính trắng Việt Nhật 5mm. Kích thước 1,4m*1,4m, phụ kiện kim khí (PKKK): khoá bấm Eurowindow</t>
  </si>
  <si>
    <t>Cửa sổ 2 cánh mở quay lật vào trong (1 cánh mở quay và 1 cánh mở quay-lật): kính trắng Việt Nhật 5mm. Kích thước 1,4m*1,4m, phụ kiện kim khí (PKKK): thanh chốt đa điểm, tay nắm, bản lề, chốt liền-Eurowindow</t>
  </si>
  <si>
    <t>Cửa sổ 2 cánh mở quay ra ngoài: kính trắng Việt Nhật 5mm. Kích thước 1,4m*1,4m, phụ kiện kim khí (PKKK): thanh chốt đa điểm,  bản lề chữ A, tay nắm, bản lề ép cánh, chốt liền-Eurowindow</t>
  </si>
  <si>
    <t>Cửa sổ 1 cánh mở hất ra ngoài: kính trắng Việt Nhật 5mm. Phụ kiện kim khí (PKKK): thanh chốt đa điểm, bản lề chữ A, tay nắm thanh hạn định-Eurowindow,, kích thước 0,6m*1,4m</t>
  </si>
  <si>
    <t>Cửa sổ 1 cánh mở quay lật vào trong: kính trắng Việt Nhật 5mm. Kích thước 0,6m*1,4m. Phụ kiện kim khí (PKKK): thanh chốt đa điểm, tay nắm, bản lề Eurowindow</t>
  </si>
  <si>
    <t>Cửa đi thông phòng/ban công 1 cánh mở quay vào trong: kính trắng Việt Nhật 5mm, Kích thước 0,9m*2,2m. Phụ kiện kim khí (PKKK): thanh chốt đa điểm, tay nắm, bản lề 3D, ổ khoá Eurowindow</t>
  </si>
  <si>
    <t>Cửa đi thông/ban công 2 cánh mở quay vào trong: kính trắng Việt Nhật 5mm, pano thanh. Kích thước 1,4m*2,2m. Phụ kiện kim khí (PKKK): thanh chốt đa điểm, tay nắm, bản lề 3D, ổ khoá Eurowindow</t>
  </si>
  <si>
    <t>Cửa đi chính 2 cánh mở quay ra ngoài: kính trắng Việt Nhật 5mm . Kích thước 1,4m*2,2m. Phụ kiện kim khí (PKKK): thanh chốt đa điểm, 2 tay nắm, bản lề 3D, ổ khoá Eurowindow</t>
  </si>
  <si>
    <t>Cửa đi 2 cánh mở trượt: kính trắng Việt Nhật 5mm. Phụ kiện kim khí (PKKK): thanh chốt đa điểm, con lăn, hai tay nắm , ổ khoá Eurowindow, kích thước 1,6m*2,2m</t>
  </si>
  <si>
    <t>Cửa đi chính 1 cánh mở quay ra ngoài: kính trắng Việt Nhật 5mm. Phụ kiện kim khí (PKKK): thanh chốt đa điểm , tay nắm, bản lề 3D, ổ khoá Eurowindow, kích thước 0,9m*2,2m</t>
  </si>
  <si>
    <t>B. Loại sản phẩm Asiawindow dùng Profile của Eurowindow</t>
  </si>
  <si>
    <t>- Ngói tiểu chống thấm</t>
  </si>
  <si>
    <t>- Ngói âm dương chống thấm</t>
  </si>
  <si>
    <t>- Ngói mũ hài 120 chống thấm</t>
  </si>
  <si>
    <t>- Ngói mũ hài 65 chống thấm</t>
  </si>
  <si>
    <t xml:space="preserve">Công ty CP Nhựa Bình Minh, 240 Hậu Giang, P9, Q6, Tp. Hồ Chí Minh - ĐT: (08)39690973 </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</si>
  <si>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</si>
  <si>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</si>
  <si>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</si>
  <si>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</si>
  <si>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</si>
  <si>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</si>
  <si>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</si>
  <si>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</si>
  <si>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</si>
  <si>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</si>
  <si>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</si>
  <si>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</si>
  <si>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Thiết bị veä sinh:</t>
  </si>
  <si>
    <r>
      <rPr>
        <sz val="11"/>
        <color indexed="12"/>
        <rFont val="Times New Roman"/>
        <family val="1"/>
      </rPr>
      <t>Thép thanh vằn</t>
    </r>
    <r>
      <rPr>
        <sz val="11"/>
        <color indexed="12"/>
        <rFont val="VNI-Times"/>
        <family val="0"/>
      </rPr>
      <t xml:space="preserve">  D 12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</si>
  <si>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 xml:space="preserve"> D14 SD 295 
(</t>
    </r>
    <r>
      <rPr>
        <sz val="11"/>
        <color indexed="12"/>
        <rFont val="Times New Roman"/>
        <family val="1"/>
      </rPr>
      <t>dài 11,7m)</t>
    </r>
  </si>
  <si>
    <r>
      <t xml:space="preserve"> </t>
    </r>
    <r>
      <rPr>
        <sz val="11"/>
        <color indexed="12"/>
        <rFont val="Times New Roman"/>
        <family val="1"/>
      </rPr>
      <t>Thép thanh vằn</t>
    </r>
    <r>
      <rPr>
        <sz val="11"/>
        <color indexed="12"/>
        <rFont val="VNI-Times"/>
        <family val="0"/>
      </rPr>
      <t xml:space="preserve">  D16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</si>
  <si>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D18  SD 295
 (</t>
    </r>
    <r>
      <rPr>
        <sz val="11"/>
        <color indexed="12"/>
        <rFont val="Times New Roman"/>
        <family val="1"/>
      </rPr>
      <t>dài 11,7m)</t>
    </r>
  </si>
  <si>
    <r>
      <t xml:space="preserve"> </t>
    </r>
    <r>
      <rPr>
        <sz val="11"/>
        <color indexed="12"/>
        <rFont val="Times New Roman"/>
        <family val="1"/>
      </rPr>
      <t xml:space="preserve">Thép thanh vằn </t>
    </r>
    <r>
      <rPr>
        <sz val="11"/>
        <color indexed="12"/>
        <rFont val="VNI-Times"/>
        <family val="0"/>
      </rPr>
      <t>D20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</si>
  <si>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D22 SD 295
 (</t>
    </r>
    <r>
      <rPr>
        <sz val="11"/>
        <color indexed="12"/>
        <rFont val="Times New Roman"/>
        <family val="1"/>
      </rPr>
      <t>dài 11,7m)</t>
    </r>
  </si>
  <si>
    <r>
      <rPr>
        <sz val="11"/>
        <color indexed="12"/>
        <rFont val="Times New Roman"/>
        <family val="1"/>
      </rPr>
      <t xml:space="preserve">Thép thanh vằn </t>
    </r>
    <r>
      <rPr>
        <sz val="11"/>
        <color indexed="12"/>
        <rFont val="VNI-Times"/>
        <family val="0"/>
      </rPr>
      <t>D25 SD 295
 (</t>
    </r>
    <r>
      <rPr>
        <sz val="11"/>
        <color indexed="12"/>
        <rFont val="Times New Roman"/>
        <family val="1"/>
      </rPr>
      <t>dài 11,7m)</t>
    </r>
  </si>
  <si>
    <t>SƠN TISON:</t>
  </si>
  <si>
    <t>Bột treùt:</t>
  </si>
  <si>
    <t>. Maxcoat ngoaøi (bao 40kg)</t>
  </si>
  <si>
    <t>. Maxcoat trong (bao 40kg)</t>
  </si>
  <si>
    <t>. Bột YOKO trong (bao 40kg)</t>
  </si>
  <si>
    <t>. Bột YOKO ngoaøi (bao 40kg)</t>
  </si>
  <si>
    <t>Sôn nước noäi thaát:</t>
  </si>
  <si>
    <t xml:space="preserve">. Sôn Win &amp; Win thuøng 25kg </t>
  </si>
  <si>
    <t>. Unilic - Interior thuøng 25kg traéng, maøu</t>
  </si>
  <si>
    <t>Sôn nước ngoaïi thaát:</t>
  </si>
  <si>
    <t>. Super Coat thuøng 25kg, traéng, choáng thaám</t>
  </si>
  <si>
    <t>. Super Coat thuøng 25kg, maøu, choáng thaám</t>
  </si>
  <si>
    <t>. Super Coat thuøng 25kg, (maøu 1 chaám ñỏ), choáng thaám</t>
  </si>
  <si>
    <t>. Super Coat (maøu 2 chaám ñỏ) thuøng 25kg, choáng thaám</t>
  </si>
  <si>
    <t>Sôn loùt choáng kieàm:</t>
  </si>
  <si>
    <t>. Rought Coat, thuøng 25kg traéng, maøu</t>
  </si>
  <si>
    <t>. Stone paint thuøng 25kg traéng, maøu</t>
  </si>
  <si>
    <t>Choáng thaám - keo:</t>
  </si>
  <si>
    <t>SS 10 choáng thaám ngöôïc 5 lít (6,5kg)</t>
  </si>
  <si>
    <t>Sôn daàu:</t>
  </si>
  <si>
    <t>. Sôn daàu Tison boùng, hoäp 3 lít (3,5kg)</t>
  </si>
  <si>
    <t xml:space="preserve">. Sôn choáng ræ maøu ñoû, thuøng 25kg </t>
  </si>
  <si>
    <t>- Cửa đi BUILEX kính suốt 8 ly cường lực</t>
  </si>
  <si>
    <t>Cửa nhựa lõi thép MAIWINDOWS - DNTN MAI CHƯƠNG (chưa VAT)
số 270 Điện Biên Phủ, phường Mỹ Phú, thành phố Cao Lãnh sđt: 0673 858 649</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</si>
  <si>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</si>
  <si>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</si>
  <si>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</si>
  <si>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</si>
  <si>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</si>
  <si>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</si>
  <si>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</si>
  <si>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Công ty TNHH CN Lama Việt Nam</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</si>
  <si>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</si>
  <si>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</si>
  <si>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</si>
  <si>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</si>
  <si>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</si>
  <si>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</si>
  <si>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</si>
  <si>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</si>
  <si>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</si>
  <si>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</si>
  <si>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</si>
  <si>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</si>
  <si>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</si>
  <si>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</si>
  <si>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</si>
  <si>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</si>
  <si>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</si>
  <si>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</si>
  <si>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</si>
  <si>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r>
      <t>m</t>
    </r>
    <r>
      <rPr>
        <vertAlign val="superscript"/>
        <sz val="11"/>
        <color indexed="12"/>
        <rFont val="VNI-Times"/>
        <family val="0"/>
      </rPr>
      <t>3</t>
    </r>
  </si>
  <si>
    <r>
      <t>m</t>
    </r>
    <r>
      <rPr>
        <vertAlign val="superscript"/>
        <sz val="11"/>
        <color indexed="12"/>
        <rFont val="VNI-Times"/>
        <family val="0"/>
      </rPr>
      <t>2</t>
    </r>
  </si>
  <si>
    <r>
      <t>m</t>
    </r>
    <r>
      <rPr>
        <vertAlign val="superscript"/>
        <sz val="11"/>
        <color indexed="12"/>
        <rFont val="Times New Roman"/>
        <family val="1"/>
      </rPr>
      <t>2</t>
    </r>
  </si>
  <si>
    <t>* Trần khung chìm LÊ TRẦN ChannelTEK Ultra, tấm Thạch cao tiêu chuẩn 12.5mm:</t>
  </si>
  <si>
    <t>* Trần khung chìm LÊ TRẦN ChannelTEK 2538, tấm Thạch cao tiêu chuẩn 12.5mm:</t>
  </si>
  <si>
    <t>* Trần khung chìm LÊ TRẦN ChannelTEK 2030, tấm Thạch cao tiêu chuẩn 9mm:</t>
  </si>
  <si>
    <t>* Trần khung chìm LÊ TRẦN ChannelTEK Pro, tấm Thạch cao tiêu chuẩn 9mm:</t>
  </si>
  <si>
    <r>
      <t>tr.đ/m</t>
    </r>
    <r>
      <rPr>
        <vertAlign val="superscript"/>
        <sz val="10"/>
        <color indexed="12"/>
        <rFont val="VNI-Times"/>
        <family val="0"/>
      </rPr>
      <t>3</t>
    </r>
  </si>
  <si>
    <r>
      <t>m</t>
    </r>
    <r>
      <rPr>
        <vertAlign val="superscript"/>
        <sz val="11"/>
        <rFont val="VNI-Times"/>
        <family val="0"/>
      </rPr>
      <t>3</t>
    </r>
  </si>
  <si>
    <t>Đại lý AUSTRONG tại Đồng Tháp-Doanh nghiệp Tư nhân Mai Chương (chưa VAT)
số 270 Điện Biên Phủ, phường Mỹ Phú, thành phố Cao Lãnh sđt: 0673 858 649</t>
  </si>
  <si>
    <r>
      <t>- Trần hợp kim Austrong C150 màu trắng dày 0,6mm, làm từ hợp kim nhôm siêu bền, bề mặt sơn tỉnh điện cao cấp Akzo Nobel hệ khung thép dài 1m/m</t>
    </r>
    <r>
      <rPr>
        <vertAlign val="superscript"/>
        <sz val="11"/>
        <color indexed="12"/>
        <rFont val="Times New Roman"/>
        <family val="1"/>
      </rPr>
      <t xml:space="preserve">2  </t>
    </r>
    <r>
      <rPr>
        <sz val="11"/>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</si>
  <si>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1"/>
        <color indexed="12"/>
        <rFont val="Times New Roman"/>
        <family val="1"/>
      </rPr>
      <t xml:space="preserve">2  </t>
    </r>
    <r>
      <rPr>
        <sz val="11"/>
        <color indexed="12"/>
        <rFont val="Times New Roman"/>
        <family val="1"/>
      </rPr>
      <t>và nhân công lắp đặt hoàn thiện tại công trình</t>
    </r>
  </si>
  <si>
    <t>- Gạch bông 20x20 dày 2cm,loại 1</t>
  </si>
  <si>
    <t>- Gạch khía 20x20 dày 2cm,loại 2</t>
  </si>
  <si>
    <t>Các loại cửa gỗ, cửa sắt, cửa kính khung nhôm:</t>
  </si>
  <si>
    <t xml:space="preserve">Tôn mạ kẽm 09 sóng vuông khổ 1,07m (đúng qui cách) 
</t>
  </si>
  <si>
    <t xml:space="preserve"> Boùng troøn 75W-220V Ñieän Quang</t>
  </si>
  <si>
    <t>* Trần khung nổi LÊ TRẦN CeilTEK Ultra, tấm Thạch cao tiêu chuẩn 605x605x9mm:</t>
  </si>
  <si>
    <t>* Trần khung nổi LÊ TRẦN CeilTEK Pro, tấm Thạch cao tiêu chuẩn 605x605x9mm:</t>
  </si>
  <si>
    <t xml:space="preserve">Cát bê tông (khu vực mỏ Thường Phước) </t>
  </si>
  <si>
    <t>Công ty TNHH MTV TM Đồng Tâm</t>
  </si>
  <si>
    <t>- Gạch Porcelain, gạch bóng kiếng 60x60cm màu xám kem, ghi..</t>
  </si>
  <si>
    <t>- Gạch Porcelain, gạch phủ men 60x60cm màu xám kem, ghi..</t>
  </si>
  <si>
    <t>- Gạch ceramic 40x40cm, màu xám, kem, nhạt, socola</t>
  </si>
  <si>
    <t>- Gạch ceramic 30x60cm, màu xám, kem, trắng,..,vân đá, mây</t>
  </si>
  <si>
    <t>- Gạch ceramic 30x45cm, màu xám, kem, trắng,..,vân đá, mây</t>
  </si>
  <si>
    <t>- Gạch ceramic 30x30cm, màu xám, kem, trắng,..,vân đá, mây</t>
  </si>
  <si>
    <t>- Gạch ceramic 25x40cm, màu xám, kem, trắng,..,vân đá</t>
  </si>
  <si>
    <t>- Gạch ceramic 25x25cm, màu xám, kem, trắng,..,vân đá</t>
  </si>
  <si>
    <t>TCVN 7745:2007</t>
  </si>
  <si>
    <t>Thành phố 
Sa Đéc</t>
  </si>
  <si>
    <r>
      <t>* Công ty cổ phần công nghiệp Vĩnh Tường, địa chỉ: Lô C23a, khu công nghiệp Hiệp Phước, huyện Nhà Bè, tp HCM</t>
    </r>
    <r>
      <rPr>
        <b/>
        <sz val="12"/>
        <color indexed="10"/>
        <rFont val="Times New Roman"/>
        <family val="1"/>
      </rPr>
      <t xml:space="preserve"> 08.3781.8552 
chưa bao gồm VAT và chưa tính chi phí nhân công lắp đặt</t>
    </r>
  </si>
  <si>
    <t>A</t>
  </si>
  <si>
    <t>Hệ Trần Nổi</t>
  </si>
  <si>
    <t>Trần nổi BORAL, kích thước 605 mm x 605 mm:
- Khung trần nổi BORAL Firelock TEE
- Tấm thạch cao trang trí Plankton dày 9 mm</t>
  </si>
  <si>
    <t>Trần nổi BORAL, kích thước 605mm x 605 mm:
- Khung trần nổi USG BORAL Donn DXII
- Tấm thạch cao phủ PVC Casper dày 9 mm</t>
  </si>
  <si>
    <t>B</t>
  </si>
  <si>
    <t>Hệ Trần Chìm - Thanh C Đồng Dạng</t>
  </si>
  <si>
    <t>Trần chìm tiêu chuẩn BORAL, khung SupraCEIL:
- Khung BORAL SupraCEIL mạ nhôm kẽm dày 0.50mm
- Tấm thạch cao tiêu chuẩn BORAL dày 9mm</t>
  </si>
  <si>
    <t>Trần chìm tiêu chuẩn BORAL, khung ProCEIL:
- Khung BORAL ProCEIL mạ nhôm kẽm dày 0.43 mm
- Tấm thạch cao tiêu chuẩn BORAL dày 9mm</t>
  </si>
  <si>
    <t>Trần chìm BORAL, khung XtraCEIL:
- Khung BORAL XtraCEIL mạ nhôm kẽm dày 0.35mm
- Tấm thạch cao tiêu chuẩn BORAL dày 9mm</t>
  </si>
  <si>
    <t>Trần chìm tiêu chuẩn BORAL, khung PT CEIL:
- Khung BORAL PT CEIL mạ kẽm dày 0.32 mm
- Tấm thạch cao tiêu chuẩn BORAL dày 9mm</t>
  </si>
  <si>
    <t>C</t>
  </si>
  <si>
    <t>Hệ Trần Chìm - Thanh Xương Cá</t>
  </si>
  <si>
    <t>Trần chìm BORAL, khung SupraFLEX
- Thanh chính BORAL SupraFLEX dày 0.80 mm
- Thanh phụ BORAL SupraCEIL  dày 0.5 mm
- Tấm thạch cao tiêu chuẩn BORAL dày 9mm</t>
  </si>
  <si>
    <t xml:space="preserve">
ASTM 1396-04
BS EN 520:2004
ASTM C635
JIS G3302
&amp;AS1397</t>
  </si>
  <si>
    <t>Trần chìm BORAL, khung ProFLEX
- Thanh chính BORAL ProFLEX dày 0.80 mm
- Thanh phụ BORAL ProCEIL  dày 0.43 mm
- Tấm thạch cao tiêu chuẩn BORAL dày 9mm</t>
  </si>
  <si>
    <t>Trần chìm BORAL, khung XtraFLEX
- Thanh chính BORAL XtraFLEX dày 0.60 mm
- Thanh phụ BORAL XtraCEIL dày 0.35 mm
- Tấm thạch cao tiêu chuẩn BORAL dày 9mm</t>
  </si>
  <si>
    <t>D</t>
  </si>
  <si>
    <t>Vách Ngăn</t>
  </si>
  <si>
    <t>Vách thạch cao BORAL, khung SupraWall 76/78
- Thanh vách BORAL SupraWall 76/78 dày 0.5 mm       
- Tấm thạch cao tiêu chuẩn BORAL dày 12.5 mm</t>
  </si>
  <si>
    <t>Vách thạch cao BORAL, khung SupraWall 76/78
- Thanh vách BORAL SupraWall 76/78 dày 0.5 mm       
- Tấm thạch cao chống cháy BORAL dày 12.5 mm</t>
  </si>
  <si>
    <t>E</t>
  </si>
  <si>
    <t>Tấm Thạch Cao Tiêu Chuẩn, Kỹ Thuật và Trang Trí</t>
  </si>
  <si>
    <t>Tấm Thạch cao tiêu chuẩn TE (1220x2440x9mm)</t>
  </si>
  <si>
    <t>ASTM 1396-04
BS EN 520:2004
ASTM C635
JIS G3302
&amp;AS1397</t>
  </si>
  <si>
    <t>Tấm Thạch cao tiêu chuẩn SE (1210x2420x9mm)</t>
  </si>
  <si>
    <t>Tấm Thạch cao tiêu chuẩn TE (1220x2440x12.5mm)</t>
  </si>
  <si>
    <t>Tấm Thạch cao chống ẩm TE (1220x2440x9mm)</t>
  </si>
  <si>
    <t>Tấm Thạch cao chống ẩm SE (1210x2420x9mm)</t>
  </si>
  <si>
    <t>Tấm Thạch cao chống ẩm TE (1220x2440x12.5mm)</t>
  </si>
  <si>
    <t>Tấm Thạch cao chống cháy TE (1220x2440x12.5mm)</t>
  </si>
  <si>
    <t>Tấm Thạch cao chống cháy TE (1220x2440x15mm)</t>
  </si>
  <si>
    <t>Tấm Thạch cao trang trí_Diamond (1210x605x9mm)</t>
  </si>
  <si>
    <t>Tấm Thạch cao trang trí_Plankton (1210x605x9mm)</t>
  </si>
  <si>
    <t>Công ty TNHH USG Boral Gypsum Việt Nam.  Địa chỉ: Lô B3a, Nguyễn Văn Tạo, KCN Hiệp Phước, Nhà Bè, TP. Hồ Chí Minh (chưa bao gồm phí lắp đặt)</t>
  </si>
  <si>
    <t>Cty TNHH MTV Xây lắp &amp; VLXD Đồng Tháp, TP Cao Lãnh 
(áp dụng từ ngày 15/05/2015) tại nơi khai thác</t>
  </si>
  <si>
    <t>Cty TNHH MTV Xây lắp &amp; VLXD Đồng Tháp
 (cát vàng nhuyễn) tại khu vực 2 - Thường Phước</t>
  </si>
  <si>
    <t>Đá 1 x 2 Tân cang - Biên Hòa  - Đồng Nai</t>
  </si>
  <si>
    <t>Đá 4 x 6 Biên Hòa  - Đồng Nai</t>
  </si>
  <si>
    <t>Gạch block bê tông khí chưng áp: Kích thước 600x200x75 mm; 600x200x100 mm; 600x200x150 mm; 600x200x200 mm; 600x200x250 mm cấp B4,  Rnén =  5 Mpa</t>
  </si>
  <si>
    <t>-Trần chìm Vĩnh Tường OMEGA tấm thạch cao tiêu chuẩn Gyproc 9mm 2 lớp
Thanh chính VTV-OMEGA 200 (20,5x30x3660X0,5) @900mm, 
Thanh phụ VTC-OMEGA 204 (37x23x3660x0,44) @406mm, 
Thanh viền tường VTC 20/22 (20x21x3600) ty dây 4mm , phụ kiện</t>
  </si>
  <si>
    <t>-Trần chìm phẳng Vĩnh Tường SERRA tấm thạch cao tiêu chuẩn Gyproc 9mm 2 lớp
Thanh chính VTV-SERRA BV1 (25,5x39x3660) @900mm
Thanh phụ VTC-SERRA FM19 (19x50x4000) @406mm
Thanh viền tường VTC 20/22 (20x21x3600) ty ren 10mm, phụ kiện</t>
  </si>
  <si>
    <t>-Trần chìm phẳng Vĩnh Tường BASI tấm thạch cao tiêu chuẩn Gyproc 12,7 mm 1 lớp
Thanh chính VTV-BASI 3050 (27x23x3660) @1000mm
Thanh phụ VTC-ALPHA4000 (14x35x4000) @406mm 
Thanh viền tường VTC 20/22 (20x21x3600) ty ren 6mm (@900mm), phụ kiện</t>
  </si>
  <si>
    <t>-Trần chìm phẳng Vĩnh Tường BASI tấm thạch cao tiêu chuẩn Gyproc 9 mm 1 lớp 
Thanh chính VTV-BASI 3050 (27x23x3660) @1000mm 
Thanh phụ VTC-ALPHA4000 (14x35x4000) @406mm 
Thanh viền tường VTC 20/22 (20x21x3600) ty ren 6mm (@900mm), phụ kiện</t>
  </si>
  <si>
    <t>-Trần chìm phẳng Vĩnh Tường ALPHA tấm thạch cao tiêu chuẩn Gyproc 9 mm 
Thanh chính VTV-ALPHA4000 (14x35x4000) @1000mm
 Thanh phụ VTC-ALPHA4000 (14x35x4000) @406mm
 Thanh viền tường VTC 20/22 (20x21x3600) ty dây 4mm, phụ kiện</t>
  </si>
  <si>
    <t>-Trần chìm phẳng Vĩnh Tường TIKA tấm thạch cao tiêu chuẩn Gyproc 9 mm 1 lớp
Thanh chính VTV-TIKA4000 (14x35x4000) @800mm 
Thanh phụ VTC-TIKA4000 (14x35x4000) @406mm
 Thanh viền tường VTC 20/22 (20x21x4000) ty dây 4mm, phụ kiện</t>
  </si>
  <si>
    <t>-Trần nổi khung Vĩnh Tường - TOPLINE  tấm trần nhôm Skymetal 600x600x0,6 mm 
Thanh chính VT-TopLine 3660 (24x38x3660) @1220mm 
Thanh phụ VTC-TopLine  1220 (24x32x1200/1200) @610mm 
Thanh phụ VT-TopLine  610 (24x28x610) @1220mm 
Thanh viền tường VTC 20/22 (20x21x3600) ty phi 4mm, phụ kiện</t>
  </si>
  <si>
    <t>-Trần nổi khung Vĩnh Tường - TOPLINE  610 x 610, tấm thạch cao trang trí Vĩnh Tường 
 (tấm thạch cao tiêu chuẩn Gyproc 9mm phủ PVC) 
Thanh chính VT-TopLine 3660 (24x38x3660) @1220mm 
Thanh phụ VTC-TopLine  1220 (24x32x1200/1200) @610mm 
Thanh phụ VT-TopLine  610 (24x28x610) @1220mm 
Thanh viền tường VTC 20/22 (20x21x3600) ty dây 4mm, phụ kiện</t>
  </si>
  <si>
    <t>- Trần nổi khung Vĩnh Tường - FINELINE  610 x 610 tấm thạch cao trang trí Vĩnh Tường 
(tấm thạch cao tiêu chuẩn Gyproc 9mm phủ PVC)
 Thanh chính VT-FINELINE 3660 (24x38x3660) @1220mm 
Thanh phụ VT-FINELINE  1220 (24x32x1200/1200) @610mm 
Thanh phụ VT-FINELINE 610 (24x28x610) @1220mm 
Thanh viền tường VT 20/22 (20x21x3600) ty dây 4mm, phụ kiện</t>
  </si>
  <si>
    <t>-Trần nổi khung Vĩnh Tường - TOPLINE 610 x 610, tấm Duraflex trang trí Vĩnh Tường
 (tấm Duraflex dày 3,5mm in hoa văn nổi) 
Thanh chính VT-TopLine 3660 (24x38x3660) @1220mm 
Thanh phụ VT-TopLine  1220 (24x32x1220) @610mm 
Thanh phụ VT-TopLine  610 (24x28x610) @1220mm
Thanh viền tường VTC 20/21 (20x21x3600) ty dây 4mm, phụ kiện</t>
  </si>
  <si>
    <t>-Trần nổi khung Vĩnh Tường - SMARTLINE 610 x 610,  tấm thạch cao trang trí Vĩnh Tường 
(tấm thạch cao tiêu chuẩn Gyproc 9mm phủ PVC) 
Thanh chính VT-SmartLine 3660 (24x32x3600/3660) @1220mm 
Thanh phụ VTC-SmartLine 1220 (24x32x1200/1200) @610mm 
Thanh viền tường VTC 20/22 (20x21x3600) ty dây 4mm, phụ kiện</t>
  </si>
  <si>
    <t>- Khung vách ngăn chống cháy 60 phút Vĩnh Tường V- WALL VTV 51/52,
 (tấm thạch cao tiêu chuẩn Gyproc chống cháy 15,8mm mỗi mặt 01 lớp) 
Thanh chính VTV Wall C51 (35x51x3000) dày 0,5 mm@406mm 
Thanh phụ VTV Wall U52 (32x52x2700) @2700, có phụ kiện kèm theo</t>
  </si>
  <si>
    <t>- Khung vách ngăn  Vĩnh Tường V- WALL VTV 75/76, 
(tấm thạch cao tiêu chuẩn Gyproc 12,7mm mỗi mặt 01 lớp) 
Thanh chính VTV Wall C75 (35x75x3000) dày 0,52 mm@406mm 
Thanh phụ VTV Wall U76 (32x52x2700) @2700, có phụ kiện kèm theo</t>
  </si>
  <si>
    <t>- Bột trét SPEC sơn gai loại 20kg</t>
  </si>
  <si>
    <t>Công ty TNHH OFIC VIỆT NAM
 (địa chỉ: Số 38 Hoa Lan, phường 2, quận Phú Nhuận, thành phố Hồ Chí Minh)</t>
  </si>
  <si>
    <t>tấm</t>
  </si>
  <si>
    <t>Cây</t>
  </si>
  <si>
    <t>TCVN 5819:1994</t>
  </si>
  <si>
    <t>Tấm lợp sinh thái Onduline 
(Quy cách dài 2.000 mm, rộng 950 mm, dầy 3 mm, chiều cao sóng 40 mm, 10 sóng)</t>
  </si>
  <si>
    <t>Ngói siêu nhẹ Onduvilla 
(Quy cách dài 1.060 mm, rộng 400 mm, dầy 3 mm, chiều cao sóng 38 mm, 06 sóng)</t>
  </si>
  <si>
    <t>Tấm úp nóc Onduline 
(Quy cách dài 1.000 mm, rộng 500 mm, dầy 3 mm)</t>
  </si>
  <si>
    <t>Tấm diềm mái
(Quy cách dài 1.100 mm, rộng 400 mm, dầy 3 mm)</t>
  </si>
  <si>
    <t>Diềm Onduvilla
(Quy cách dài 1.040 mm x cánh rộng 105 mm x cánh 114 mm)</t>
  </si>
  <si>
    <t>Tấm chụp đầu hồi (ngói bò) Onduvilla
(Quy cách dài 1.060 mm x rộng 194 mm)</t>
  </si>
  <si>
    <t>Úp nóc Onduvilla
(Quy cách dài 1.060  mm x rộng 194 mm)</t>
  </si>
  <si>
    <t>Đinh chuyên dụng
(Quy cách đầu nhựa cứng, rãnh chéo, chìm, 4,2 x 68# 2S-Red Horse)</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</si>
  <si>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</si>
  <si>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</si>
  <si>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</si>
  <si>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</si>
  <si>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</si>
  <si>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</si>
  <si>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</si>
  <si>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</si>
  <si>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</si>
  <si>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</si>
  <si>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</si>
  <si>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</si>
  <si>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</si>
  <si>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</si>
  <si>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</si>
  <si>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 xml:space="preserve"> - Choáng thaám saøn toilet, saøn saân thöôïng, töôøng ñöùng, seâno, beå chöùa nöôùc, hoà bôi, taàng haàm 
( maõ CT-11A) </t>
  </si>
  <si>
    <t>Huyện Cao Lãnh</t>
  </si>
  <si>
    <t>Đá 1 x 2 Biên Hòa  - Đồng Nai</t>
  </si>
  <si>
    <t>Đá 0 x 4 Biên Hòa  - Đồng Nai</t>
  </si>
  <si>
    <t xml:space="preserve"> Maùng ñeøn 0,6 m đơn coù chuïp mica Điện Quang</t>
  </si>
  <si>
    <t xml:space="preserve"> Maùng ñeøn 1,2m  ñoâi coù chuïp mica Điện Quang</t>
  </si>
  <si>
    <t xml:space="preserve"> Maùng ñeøn 1,2 m ñôn coù chuïp mica Điện Quang</t>
  </si>
  <si>
    <t>- Gạch Porcelain, gạch bóng kiếng 60x60cm màu xám kem, ghi</t>
  </si>
  <si>
    <t>- Gạch Porcelain, gạch phủ men 60x60cm màu xám kem, ghi</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</si>
  <si>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</si>
  <si>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</si>
  <si>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</si>
  <si>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</si>
  <si>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</si>
  <si>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</si>
  <si>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SƠN CHỐNG THẤM NERO CT11A (NEW) - Màu trắng (20Kg)</t>
  </si>
  <si>
    <t>cây</t>
  </si>
  <si>
    <t>Thép tráng kẽm C 45x100x2mm (cây 6m)</t>
  </si>
  <si>
    <t>Thép tráng kẽm C 45x100x2,5mm (cây 6m)</t>
  </si>
  <si>
    <t>Xà gồ C mạ kẽm Hoa Sen</t>
  </si>
  <si>
    <t>C 80x45x2mm (2,8kg/m)</t>
  </si>
  <si>
    <t>C 100x45x2mm (3,1kg/m)</t>
  </si>
  <si>
    <t>C 150x45x2mm (3,95kg/m)</t>
  </si>
  <si>
    <t>C 125x45x2mm (3,5kg/m)</t>
  </si>
  <si>
    <t>JIS G3312</t>
  </si>
  <si>
    <t>Thép hộp mạ kẽm 20x20x1,4mm</t>
  </si>
  <si>
    <t>Thép hộp mạ kẽm 30x30x2mm</t>
  </si>
  <si>
    <t>Thép hộp mạ kẽm 40x40x1,4mm</t>
  </si>
  <si>
    <t>Thép hộp mạ kẽm 40x40x2mm</t>
  </si>
  <si>
    <t>Thép hộp mạ kẽm 30x60x2mmm</t>
  </si>
  <si>
    <t>Thép hộp mạ kẽm 40x80x2mmm</t>
  </si>
  <si>
    <t>Thép hộp mạ kẽm 50x100x2mmm</t>
  </si>
  <si>
    <t xml:space="preserve"> Phi 27 mm daøy 2mm </t>
  </si>
  <si>
    <t xml:space="preserve"> Phi 34 mm daøy 2mm </t>
  </si>
  <si>
    <t xml:space="preserve"> Phi 42 mm daøy 2mm</t>
  </si>
  <si>
    <t xml:space="preserve"> Phi 49 mm daøy 2mm</t>
  </si>
  <si>
    <t xml:space="preserve"> Phi 60 mm  daøy 2,9mm</t>
  </si>
  <si>
    <t xml:space="preserve"> Phi 114 mm daày 3,2mm</t>
  </si>
  <si>
    <t>Cát vàng hạt to theo báo cáo giá VLXD của các huyện, thị xã, thành phố</t>
  </si>
  <si>
    <t>BỘT TRÉT TƯỜNG NERO N8 (NEW) nội thất (bao 40kg)</t>
  </si>
  <si>
    <t>BỘT TRÉT TƯỜNG NERO N9 (NEW) ngoại thất (bao 40kg)</t>
  </si>
  <si>
    <t>BỘT TRÉT TƯỜNG NERO PLUS INT (NEW) nội thất (bao 40kg)</t>
  </si>
  <si>
    <t>BỘT TRÉT TƯỜNG NERO PLUS EXT (NEW) ngoại thất (bao 40kg)</t>
  </si>
  <si>
    <t>BỘT TRÉT TƯỜNG SIÊU CAO CẤP NERO SUPER SHIELD (NEW) (Nội &amp; ngoại thất) (bao 40kg)</t>
  </si>
  <si>
    <t>- Sơn Nội thất Extra (thùng 18 lít trọng lượng 22kg)</t>
  </si>
  <si>
    <t>- Sơn Nội thất  Lau chùi (thùng 18 lít trọng lượng 20kg)</t>
  </si>
  <si>
    <t xml:space="preserve">- Sơn Nội thất bán bóng (thùng 18 lít trọng lượng 19kg) </t>
  </si>
  <si>
    <t xml:space="preserve">- Sơn Nội thất  bóng (thùng 18 lít trọng lượng 18kg) </t>
  </si>
  <si>
    <t>- Sơn ngoại thất (thùng 18 lít trọng lượng 20kg)</t>
  </si>
  <si>
    <t>- Sơn ngoại thất Extra (thùng 18 lít trọng lượng 20kg)</t>
  </si>
  <si>
    <t xml:space="preserve">- Sơn ngoại thất bán bóng (thùng 18 lít trọng lượng 19kg) </t>
  </si>
  <si>
    <t xml:space="preserve">- Sơn ngoại thất  bóng (thùng 18 lít trọng lượng 18kg) </t>
  </si>
  <si>
    <t>- Sơn lót kháng kiềm (thùng 18 lít trọng lượng 20kg)</t>
  </si>
  <si>
    <t>- Sơn lót kháng kiềm Extra (thùng 18 lít trọng lượng 20kg)</t>
  </si>
  <si>
    <t>- Bột trét ngoài trời (bao 40kg)</t>
  </si>
  <si>
    <t>- Bột trét trong nhà (bao 40kg)</t>
  </si>
  <si>
    <t>- Bột trét ngoài trời siêu mịn Extra (bao 40kg)</t>
  </si>
  <si>
    <t>- Bột trét trong nhà siêu mịn Extra (bao 40kg)</t>
  </si>
  <si>
    <t xml:space="preserve"> PCB 40 Haø Tieân 2 (1 con laân)  (bao 50kg)</t>
  </si>
  <si>
    <t xml:space="preserve"> PCB 40 Holcim Ña duïng   (bao 50kg)</t>
  </si>
  <si>
    <t>Xi măng xây tô Vicem Hà Tiên 1 (bao 50kg)
(tại trạm nghiền Phú Hữu, Quận 9, Thành phố Hồ Chí Minh)</t>
  </si>
  <si>
    <t>Xi măng LAVICA PCB 40(bao 50kg)</t>
  </si>
  <si>
    <t xml:space="preserve"> PCB 40 Hà tiên 2 (một con lân)
(bao 50kg)</t>
  </si>
  <si>
    <t xml:space="preserve"> PCB 40 Holcim đa dụng
(bao 50kg)</t>
  </si>
  <si>
    <t>Trắng Mã Lai  40kg/bao</t>
  </si>
  <si>
    <t>SƠN LÓT MODENA SEALER (NEW) ngoại thất - Màu trắng (18 Lít) (thùng 20,9 kg)</t>
  </si>
  <si>
    <t>SƠN LÓT NERO SEALER PLUS (NEW) - Màu trắng (18 Lít) (thùng 21,2kg)</t>
  </si>
  <si>
    <t>SƠN LÓT NERO SUPER PRIMER SHIELD (NEW) - Màu trắng - 18 Lít - Chống ố, chống kiềm và chống thấm gốc nước (thùng 21,4kg)</t>
  </si>
  <si>
    <t>SƠN NERO SUPER WHITE (NEW) - Màu trắng (17 Lít) (thùng 23,8 kg)</t>
  </si>
  <si>
    <t>SƠN NERO N8 NỘI THẤT (NEW) nội thất - 52 Màu (thùng 26.1 Kg)</t>
  </si>
  <si>
    <t>SƠN NERO PLUS NỘI THẤT (NEW) nội thất - 50 Màu (18 Lít) (thùng 24.5 kg)</t>
  </si>
  <si>
    <t>SƠN NERO SUPER STAR (NEW) nội thất - 36 Màu (05 Lít) (thùng 6,1 kg)</t>
  </si>
  <si>
    <t>SƠN NERO N9 NGOẠI THẤT (NEW)  - Màu thường (18 Lít) (thùng 24,8 kg)</t>
  </si>
  <si>
    <t>SƠN NERO PLUS NGOẠI THẤT (NEW) - Màu thường (18 Lít) (thùng 22,5 kg)</t>
  </si>
  <si>
    <t>SƠN NERO SUPER SHIELD (NEW) - 56 màu (05 Lit) (thùng 6,3 kg)</t>
  </si>
  <si>
    <t>Sơn dầu Nero trắng bóng - 18 Lít (thùng 19,4 kg)</t>
  </si>
  <si>
    <t>Sơn dầu Nero màu bạc (thùng 17,1 kg)</t>
  </si>
  <si>
    <t>Sơn dầu Nero chống rỉ chu (thùng 25,4 kg)</t>
  </si>
  <si>
    <t>Sơn dầu Nero chống rỉ xám (thùng 25,2 kg)</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</si>
  <si>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</si>
  <si>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</si>
  <si>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</si>
  <si>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</si>
  <si>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</si>
  <si>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CEILING COAT (Sơn trắng lăn trần) loại 18 lít (thùng 27kg)</t>
  </si>
  <si>
    <t>- Sơn ngoài SPEC FAST EXTERIOR-màu đặc biệt loại 18 lít (thùng 26kg)</t>
  </si>
  <si>
    <t>- Sơn ngoài SPEC ALL EXTERIOR-màu đặc biệt loại 18 lít (thùng 24kg)</t>
  </si>
  <si>
    <t>- Sơn ngoài SPEC SATIN-màu đặc biệt loại 18 lít (thùng 23kg)</t>
  </si>
  <si>
    <t>á</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</si>
  <si>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</si>
  <si>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</si>
  <si>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</si>
  <si>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</si>
  <si>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</si>
  <si>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</si>
  <si>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</si>
  <si>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Bột trét tường ngoại thất JOTON (bao 40kg)</t>
  </si>
  <si>
    <t>- Bột trét tường nội thất JOTON (bao 40kg)</t>
  </si>
  <si>
    <t>-Boät treùt töôøng trong nhaø MT City</t>
  </si>
  <si>
    <t>-Mastic trong nhaø MT Deûo</t>
  </si>
  <si>
    <t>-Sơn lót kháng kiềm trong nhà K-109</t>
  </si>
  <si>
    <t>- Sơn nước ngoài trời K-261-trắng</t>
  </si>
  <si>
    <t>- Sơn nước ngoài trời K-265-trắng</t>
  </si>
  <si>
    <t>- Sơn men Epoxy KL - 5 tường</t>
  </si>
  <si>
    <t>Sơn dầu trên bề mặt sắt và gỗ các màu</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</si>
  <si>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</si>
  <si>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</si>
  <si>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</si>
  <si>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</si>
  <si>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</si>
  <si>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Sơn lót trên bề mặt có mạ kẽm</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</si>
  <si>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</si>
  <si>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</si>
  <si>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</si>
  <si>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</si>
  <si>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Somic phủ 2K và EPOXY màu đặt biệt</t>
  </si>
  <si>
    <t>Sơn phủ 2K đa dụng các màu khong cần sơn lót trên bề mặt có mạ kẽm và inox</t>
  </si>
  <si>
    <t>- Sơn phủ 2K inox và thép mạ kẽm không cần sơn lót màu chuẩn</t>
  </si>
  <si>
    <t>Sơn dầu EPOXY, Sơn cho tàu biển và cơ khí</t>
  </si>
  <si>
    <t>- Sơn phủ Epoxy, sơn cho tàu biển và cơ khí màu chuẩn</t>
  </si>
  <si>
    <t>- Sơn phủ Epoxy, sơn cho tàu biển và cơ khí màu đặt biệt</t>
  </si>
  <si>
    <t>- Dung môi pha Sơn</t>
  </si>
  <si>
    <t>- Sơn tầy, sơn củ</t>
  </si>
  <si>
    <t xml:space="preserve">         UBND TÆNH ÑOÀNG THAÙP                                COÄNG HOAØ XAÕ HOÄI CHUÛ NGHÓA VIEÄT NAM</t>
  </si>
  <si>
    <t xml:space="preserve"> Traéng INDO 40kg/bao</t>
  </si>
  <si>
    <t>- Bê tông tươi M200, đá 1x2 Thạnh Phú - Đồng Nai, độ sụt (10±2) cm, R28</t>
  </si>
  <si>
    <t>- Bê tông tươi M250, đá 1x2 Thạnh Phú - Đồng Nai, độ sụt (10±2) cm, R28</t>
  </si>
  <si>
    <t>- Bê tông tươi M300, đá 1x2 Thạnh Phú - Đồng Nai, độ sụt (10±2) cm, R28</t>
  </si>
  <si>
    <t>- Bê tông tươi M200, đá 1x2 Tân Cang - Biên Hoà, độ sụt (10±2) cm, R28</t>
  </si>
  <si>
    <t>- Bê tông tươi M250, đá 1x2 Tân Cang - Biên Hoà, độ sụt (10±2) cm, R28</t>
  </si>
  <si>
    <t>- Bê tông tươi M300, đá 1x2 Tân Cang - Biên Hoà, độ sụt (10±2) cm, R28</t>
  </si>
  <si>
    <t>- Bê tông tươi M350, đá 1x2 Tân Cang - Biên Hoà, độ sụt (10±2) cm, R28</t>
  </si>
  <si>
    <t>- Bê tông tươi M200, đá 1x2 Tân Đông Hiệp, độ sụt (10±2) cm, R28</t>
  </si>
  <si>
    <t>- Bê tông tươi M250, đá 1x2 Tân Đông Hiệp, độ sụt (10±2) cm, R28</t>
  </si>
  <si>
    <t>- Bê tông tươi M300, đá 1x2 Tân Đông Hiệp, độ sụt (10±2) cm, R28</t>
  </si>
  <si>
    <t>- Bê tông tươi M350, đá 1x2 Tân Đông Hiệp, độ sụt (10±2) cm, R28</t>
  </si>
  <si>
    <t>Cọc BTCT 25x25cmx800N, M250 đá 1x2 (Thạnh phú- Đồng Nai)</t>
  </si>
  <si>
    <t>Cọc BTCT 25x25cmx800B2, M250 đá 1x2 (Thạnh phú- Đồng Nai)</t>
  </si>
  <si>
    <t>Cọc BTCT 30x30cmx800N, M300 đá 1x2 (Thạnh phú- Đồng Nai)</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</si>
  <si>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</si>
  <si>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</si>
  <si>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</si>
  <si>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r>
      <t>- Trần hợp kim Austrong Lay-in 600x600 (T-Black) màu trắng dày 0,6mm, làm từ hợp kim nhôm siêu bền, bề mặt  đục lỗ D18-23 sơn tỉnh điện cao cấp Akzo Nobel. Phụ kiện: khung T-Black 3000=1.62m, Tblack 600=1.62m và</t>
    </r>
    <r>
      <rPr>
        <sz val="11"/>
        <color indexed="12"/>
        <rFont val="Times New Roman"/>
        <family val="1"/>
      </rPr>
      <t xml:space="preserve"> nhân công lắp đặt hoàn thiện tại công trình</t>
    </r>
  </si>
  <si>
    <r>
      <t>- Lam chắn nắng Austrong 132S-Sun Louver, làm từ hợp kim nhôm siêu bền, sơn gia nhiệt màu trắng, ghi (màu vân gỗ + 20%), dày 0.6mm. Móc treo 6 chiếc/m</t>
    </r>
    <r>
      <rPr>
        <vertAlign val="superscript"/>
        <sz val="11"/>
        <color indexed="12"/>
        <rFont val="Times New Roman"/>
        <family val="1"/>
      </rPr>
      <t xml:space="preserve">2  </t>
    </r>
    <r>
      <rPr>
        <sz val="11"/>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</si>
  <si>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1"/>
        <color indexed="12"/>
        <rFont val="Times New Roman"/>
        <family val="1"/>
      </rPr>
      <t xml:space="preserve">  </t>
    </r>
    <r>
      <rPr>
        <sz val="11"/>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</si>
  <si>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1"/>
        <color indexed="12"/>
        <rFont val="Times New Roman"/>
        <family val="1"/>
      </rPr>
      <t xml:space="preserve"> </t>
    </r>
    <r>
      <rPr>
        <sz val="11"/>
        <color indexed="12"/>
        <rFont val="Times New Roman"/>
        <family val="1"/>
      </rPr>
      <t>và nhân công lắp đặt hoàn thiện tại công trình</t>
    </r>
  </si>
  <si>
    <t>- Sơn lót SAKURA Total Primer Seal loại 5kg (Sơn lót chống kiềm đa năng ngoại thất)</t>
  </si>
  <si>
    <t>- Sơn lót SAKURA Alkali for Exterior 2in1 loại 5kg (Sơn lót chống kiềm nội ngoài thất)</t>
  </si>
  <si>
    <t>- Sơn SAKURA chống thấm pha xi măng đa năng loại 5kg</t>
  </si>
  <si>
    <t>- Bột trét tường SAKURA ECO 2IN1 xanh bao 40kg</t>
  </si>
  <si>
    <t>- Bột trét tường SAKURA  ngoại thất Đỏ bao 40kg</t>
  </si>
  <si>
    <t>- Sơn nội thất Ceiling white for Ceiling loại 5kg (siêu trắng lăn trần - chống ố vàng)</t>
  </si>
  <si>
    <t>- Sơn nội thất SAKURA ECO-INT loại 6kg (màng sơn láng mịn)</t>
  </si>
  <si>
    <t>- Sơn nội thất SAKURA EASY CLEAR loại 5kg (bóng mờ, lau chùi dễ dàng)</t>
  </si>
  <si>
    <t>- Sơn nội thất SAKURA SATIN loại 5kg (siêu bóng, lau chùi tối đa)</t>
  </si>
  <si>
    <t>- Sơn ngoại thất SAKURA ECO-EXT loại 6kg</t>
  </si>
  <si>
    <t>- Sơn ngoại thất SAKURA HI-SHEEN KOTE loại 5kg (LV5) (bóng mờ cao cấp)</t>
  </si>
  <si>
    <t>- Sơn ngoại thất SAKURA HI-SHEEN KOTE  loại 5kg (siêu bóng cao cấp)</t>
  </si>
  <si>
    <t>- Sơn ngoại thất MASTER loại 6kg (siêu bóng bảo vệ 10 năm)</t>
  </si>
  <si>
    <t>Sơn BOSS-SPRING - Cửa hàng TTNT Tường Vy 
(Địa chỉ: Ngã 3 cầu Ngân Hàng, khóm 1 thị trấn Mỹ An sđt 0673 895 333)</t>
  </si>
  <si>
    <t>OÁng u.PVC phi 34 PN12 daøy 2.0</t>
  </si>
  <si>
    <t xml:space="preserve">Công ty VƯƠNG HẢI ; Vp: C1B Đồng Khởi, KP.4, P. Tân Hiệp, TP. Biên Hòa, Đồng Nai; ĐT: 061.3895.060; 
Nhà máy: ấp Ông Hường, xã Thiện Tân, tỉnh Đồng Nai </t>
  </si>
  <si>
    <t>. Hi - Sealer 2001 (loại I) ngoaøi trôøi thuøng 18 lít trọng lượng 21,6kg</t>
  </si>
  <si>
    <t>Cửa sổ lùa Hệ 188 (YH 1088), Nhôm Thanh hiệu YNGHUA, kính 8 li, phụ kiện, khóa…( có chia ô), Sơn Tĩnh Điện (trắng sữa)</t>
  </si>
  <si>
    <t>Cty CP nhựa Thieáu nieân Tieàn Phong phía Nam:</t>
  </si>
  <si>
    <t>Cửa đi 2 cánh mở trượt: kính trắng Việt Nhật 5mm. Phụ kiện kim khí (PKKK): thanh chốt đa điểm, con lăn-GQ, tay nắm-hãng GU, ổ khoá hãng Winkhaus</t>
  </si>
  <si>
    <t>CTY TNHH MTV BÊ TÔNG TICCO, Địa chỉ: Lô 1-6, Khu công nghiệp Mỹ Tho, cầu Bình Đức, Thành phố Mỹ Tho, Tiền Giang.</t>
  </si>
  <si>
    <r>
      <t xml:space="preserve">- Ñoái vôùi goùi thaàu söûû duïng voán </t>
    </r>
    <r>
      <rPr>
        <sz val="14"/>
        <color indexed="12"/>
        <rFont val="Times New Roman"/>
        <family val="1"/>
      </rPr>
      <t>nhà</t>
    </r>
    <r>
      <rPr>
        <sz val="14"/>
        <color indexed="12"/>
        <rFont val="VNI-Times"/>
        <family val="0"/>
      </rPr>
      <t xml:space="preserve"> nöôùc thuoäc hình thöùc chæ ñònh thaàu, neáu saûn phaåm, vaät lieäu, vaät tö coù cuøng tính naêng kyõ thuaät töông ñöông coù giaù coâng boá khaùc nhau thì öu tieân söû duïng loaïi coù chi phí thaáp hôn ñöôïc tính ñeán chaân coâng tröôøng (bao goàm vaät lieäu, vaät tö, saûn phaåm vaø chi phí vaän chuyeån)./.</t>
    </r>
  </si>
  <si>
    <r>
      <t>CÔNG TY TNHH THÀNH GIAO (Phú Mỹ Hưng, phường Tân Phong, thành phố Hồ Chí Minh: 08.54101791)</t>
    </r>
    <r>
      <rPr>
        <b/>
        <sz val="12"/>
        <color indexed="10"/>
        <rFont val="Times New Roman"/>
        <family val="1"/>
      </rPr>
      <t xml:space="preserve"> (chưa tính VAT)</t>
    </r>
  </si>
  <si>
    <t>Carboncor Asphalt (25kg/bao)</t>
  </si>
  <si>
    <t xml:space="preserve"> Traéng Malaysia 40kg/bao</t>
  </si>
  <si>
    <t>Nguyễn Văn Cả</t>
  </si>
  <si>
    <t>PHÓ GIÁM ĐỐC</t>
  </si>
  <si>
    <t>SÔÛ TAØI CHÍNH</t>
  </si>
  <si>
    <t>Xi măng STARMAX PCB 40 (bao 50kg)</t>
  </si>
  <si>
    <r>
      <t xml:space="preserve"> </t>
    </r>
    <r>
      <rPr>
        <sz val="11"/>
        <color indexed="12"/>
        <rFont val="Times New Roman"/>
        <family val="1"/>
      </rPr>
      <t>Thép cuộn</t>
    </r>
    <r>
      <rPr>
        <sz val="11"/>
        <color indexed="12"/>
        <rFont val="VNI-Times"/>
        <family val="0"/>
      </rPr>
      <t xml:space="preserve"> </t>
    </r>
    <r>
      <rPr>
        <sz val="11"/>
        <color indexed="12"/>
        <rFont val="Symbol"/>
        <family val="1"/>
      </rPr>
      <t>f</t>
    </r>
    <r>
      <rPr>
        <sz val="11"/>
        <color indexed="12"/>
        <rFont val="VNI-Times"/>
        <family val="0"/>
      </rPr>
      <t xml:space="preserve"> 8 CT3</t>
    </r>
  </si>
  <si>
    <t>- Sơn nội thất DIVA INTERIOR (thùng 18,5 lít/25kg)</t>
  </si>
  <si>
    <t>- Sơn ngoại thất DIVA EXTERIOR (thùng 18,5 lít/24kg)</t>
  </si>
  <si>
    <t>- Sơn nội thất KITTY INTERIOR (thùng 18,5 lít/23kg)</t>
  </si>
  <si>
    <t>- Sơn ngoại thất chống thấm KITTY EXTERIOR (thùng 18,5 lít/22kg)</t>
  </si>
  <si>
    <t>- Sơn lót chống kiềm (tăng độ bền màu cho lớp sơn phủ) SAPPHIRE SUPPER SEALER 100% (thùng 18,5 lít/22,7kg)</t>
  </si>
  <si>
    <t>- Bột trét tường KIMCOAT nội thất (bao 40kg)</t>
  </si>
  <si>
    <t>- Bột trét tường KIMCOAT ngoại thất (bao 40kg)</t>
  </si>
  <si>
    <t>- Bột trét tường DIVA nội thất (bao 40kg)</t>
  </si>
  <si>
    <t>- Bột trét tường DIVA ngoại thất (bao 40kg)</t>
  </si>
  <si>
    <t>Cửa đi Hệ 1000-4.5cm , Nhôm Thanh hiệu YNGHUA, kính 8 li, phụ kiện, khóa…(không có chia ô), Vân gỗ</t>
  </si>
  <si>
    <t>Cửa sổ lùa Hệ 188 (YH 1088), Nhôm Thanh hiệu YNGHUA, kính 8 li, phụ kiện, khóa…(có chia ô), Vân gỗ</t>
  </si>
  <si>
    <t>Cửa đi  Hệ 1000-4.5cm Nhôm Thanh hiệu YNGHUA, kính 8 li, phụ kiện, khóa…(không có chia ô), Sơn Tĩnh Điện (trắng sữa)</t>
  </si>
  <si>
    <t>KT. GIÁM ĐỐC</t>
  </si>
  <si>
    <t>Cty TNHH MTV Xây lắp &amp; VLXD Đồng Tháp, TP Cao Lãnh (áp dụng từ ngày 05/06/2016) tại cửa hàng VLXD  Trần Quốc Toản</t>
  </si>
  <si>
    <t>Giá bán cát tại các của hàng kinh doanh VLXD Rạch Dầu - H. Cao Lãnh, Xẻo Vạt - Sa Đéc  của Cty TNHH MTV Xây lắp &amp; VLXD Đồng Tháp (áp dụng từ ngày 05/06/2016 theo Bảng Giá số 63/TBG-KD-CTY của Công ty TNHH MTV xây lắp và VLXD Đồng Tháp)</t>
  </si>
  <si>
    <t>*Đá các loại: Giá bán tại các của hàng kinh doanh VLXD Rạch Dầu - H. Cao Lãnh, Xẻo Vạt - Sa Đéc của Cty TNHH MTV Xây lắp &amp; VLXD Đồng Tháp (áp dụng từ ngày 05/06/2016 theo Bảng Giá số 63/TBG-KD-CTY của Công ty TNHH MTV xây lắp và VLXD Đồng Tháp)</t>
  </si>
  <si>
    <t>Chi nhánh Công ty cổ phần Eurowindow: Số 39 Bis-Mạc Đỉnh Chi-phường Đa Khao-Quận 1- TP.HCM 
(chưa tính thuế VAT và chi phí vận chuyển)</t>
  </si>
  <si>
    <t>Gạch Block bê tông bọt HIDICO-CLC kích thước 8x20x60 cm, 10x20x60 cm, 15x20x60 cm, 20x20x60 cm, cấp B2,5, KL thể tích khô 800kg/cm3</t>
  </si>
  <si>
    <t>Vữa xây HIDICO-BTN (bao 50kg)</t>
  </si>
  <si>
    <t>Ngói màu DIC-INTRACO, Công ty CP ĐT và TM DIC, trụ sở chính 13 - 13 Bis Kỳ Đồng, Phường 9, Quận 3, Tp. Hồ Chí Minh, điện thoại: 08.35262770, fax: 08.35262089 (hàng được giao tại bên bán trên phương tiện bên mua tại: 952 Nguyễn Xiển, Phường Long Bình, Quận 9, Tp. Hồ Chí Minh)</t>
  </si>
  <si>
    <t>- Ngói úp nóc</t>
  </si>
  <si>
    <t>- Ngói rìa đuôi</t>
  </si>
  <si>
    <t>- Ngói góc vuông</t>
  </si>
  <si>
    <t>- Ngói chạc 3 (Y,T)</t>
  </si>
  <si>
    <t>TCVN 1453: 1986</t>
  </si>
  <si>
    <t xml:space="preserve"> OÁng loaïi I (loøng taøu xeùm), 8x8x18 cm</t>
  </si>
  <si>
    <t xml:space="preserve"> OÁng loaïi I (gaïch ngoïn), 8x8x18 cm</t>
  </si>
  <si>
    <t xml:space="preserve"> Theû loaïi I, 4x8x18 cm</t>
  </si>
  <si>
    <t>Nguyễn Lê Phương Loan</t>
  </si>
  <si>
    <t>- Tất cả sản phẩm, vật liệu, vật tư đã tính thuế giá trị gia tăng (VAT) trừ những sản phẩm, vật liệu, vật tư ghi rõ chưa tính thuế giá trị gia tăng.</t>
  </si>
  <si>
    <t xml:space="preserve"> Cát vàng xây tô theo báo cáo giá VLXD của các huyện, thị xã, thành phố</t>
  </si>
  <si>
    <t xml:space="preserve">Đá 4 x6 Tân cang - Biên Hòa </t>
  </si>
  <si>
    <t xml:space="preserve">A. Cống bê tông ly tâm </t>
  </si>
  <si>
    <t>tiêu chuẩn 22TCN 272-05 </t>
  </si>
  <si>
    <t>- Bồn dạng đứng 1000 lít kí hiệu A 960mm</t>
  </si>
  <si>
    <t>1. Cống phi 400 mm - D=50mm, M=28Mpa</t>
  </si>
  <si>
    <r>
      <t>m</t>
    </r>
    <r>
      <rPr>
        <vertAlign val="superscript"/>
        <sz val="12"/>
        <color indexed="12"/>
        <rFont val="VNI-Times"/>
        <family val="0"/>
      </rPr>
      <t>3</t>
    </r>
  </si>
  <si>
    <r>
      <t xml:space="preserve">Caùt vaøng xaây döïng taïi nôi khai thaùc coù phí moâi tröôøng (keøm theo phuï luïc ñòa ñieåm khai thaùc): </t>
    </r>
    <r>
      <rPr>
        <b/>
        <sz val="12"/>
        <color indexed="10"/>
        <rFont val="Times New Roman"/>
        <family val="1"/>
      </rPr>
      <t>(áp dụng từ ngày 15/05/2015)</t>
    </r>
  </si>
  <si>
    <r>
      <t xml:space="preserve">Caùt vaøng: Giaù baùn taïi cöûa haøng kinh doanh VLXD của Cty TNHH MTV XL &amp; VLXD Đồng Thaùp </t>
    </r>
    <r>
      <rPr>
        <b/>
        <sz val="12"/>
        <color indexed="10"/>
        <rFont val="Times New Roman"/>
        <family val="1"/>
      </rPr>
      <t>(áp dụng từ ngày 05/06/2016 theo Bảng Giá số 63/TBG-KD-CTY của Công ty TNHH MTV xây lắp và VLXD Đồng Tháp)</t>
    </r>
    <r>
      <rPr>
        <b/>
        <sz val="12"/>
        <color indexed="10"/>
        <rFont val="VNI-Times"/>
        <family val="0"/>
      </rPr>
      <t xml:space="preserve">
</t>
    </r>
  </si>
  <si>
    <r>
      <t xml:space="preserve">Caùt </t>
    </r>
    <r>
      <rPr>
        <sz val="12"/>
        <color indexed="12"/>
        <rFont val="Times New Roman"/>
        <family val="1"/>
      </rPr>
      <t>xây tô</t>
    </r>
    <r>
      <rPr>
        <sz val="12"/>
        <color indexed="12"/>
        <rFont val="Vni-times"/>
        <family val="0"/>
      </rPr>
      <t xml:space="preserve"> (khu vực mỏ từ An Phong đến Thường Thới Tiền)
 (cöûa haøng Trần Quốc Toản)</t>
    </r>
  </si>
  <si>
    <r>
      <t>M</t>
    </r>
    <r>
      <rPr>
        <vertAlign val="subscript"/>
        <sz val="12"/>
        <color indexed="53"/>
        <rFont val="VNI-Times"/>
        <family val="0"/>
      </rPr>
      <t>dl</t>
    </r>
    <r>
      <rPr>
        <sz val="12"/>
        <color indexed="53"/>
        <rFont val="VNI-Times"/>
        <family val="0"/>
      </rPr>
      <t>= 1,55mm</t>
    </r>
  </si>
  <si>
    <r>
      <t xml:space="preserve">Caùt </t>
    </r>
    <r>
      <rPr>
        <sz val="12"/>
        <color indexed="12"/>
        <rFont val="Times New Roman"/>
        <family val="1"/>
      </rPr>
      <t>bê tông</t>
    </r>
    <r>
      <rPr>
        <sz val="12"/>
        <color indexed="12"/>
        <rFont val="Vni-times"/>
        <family val="0"/>
      </rPr>
      <t xml:space="preserve"> (khu vực mỏ Thường Phước)  - (cöûa haøng Trần Quốc Toản)</t>
    </r>
  </si>
  <si>
    <r>
      <t>M</t>
    </r>
    <r>
      <rPr>
        <vertAlign val="subscript"/>
        <sz val="12"/>
        <color indexed="53"/>
        <rFont val="VNI-Times"/>
        <family val="0"/>
      </rPr>
      <t>dl</t>
    </r>
    <r>
      <rPr>
        <sz val="12"/>
        <color indexed="53"/>
        <rFont val="VNI-Times"/>
        <family val="0"/>
      </rPr>
      <t>= 1,65mm</t>
    </r>
  </si>
  <si>
    <r>
      <t xml:space="preserve"> Ñaù, </t>
    </r>
    <r>
      <rPr>
        <b/>
        <sz val="12"/>
        <color indexed="60"/>
        <rFont val="Times New Roman"/>
        <family val="1"/>
      </rPr>
      <t>bê tông thương phẩm</t>
    </r>
    <r>
      <rPr>
        <b/>
        <sz val="12"/>
        <color indexed="60"/>
        <rFont val="VNI-Times"/>
        <family val="0"/>
      </rPr>
      <t xml:space="preserve"> caùc loaïi:</t>
    </r>
  </si>
  <si>
    <r>
      <t xml:space="preserve">*Ñaù caùc loaïi: Giaù baùn taïi cöûa haøng kinh doanh VLXD của Cty TNHH MTV XL &amp; VLXD Đồng Thaùp </t>
    </r>
    <r>
      <rPr>
        <b/>
        <sz val="12"/>
        <color indexed="10"/>
        <rFont val="Times New Roman"/>
        <family val="1"/>
      </rPr>
      <t>(áp dụng từ ngày 05/06/2016 theo Bảng Giá số 63/TBG-KD-CTY của Công ty TNHH MTV xây lắp và VLXD Đồng Tháp)</t>
    </r>
  </si>
  <si>
    <r>
      <t xml:space="preserve">Ñaù 1 x 2 Bieân Hoaø - Ñoàng Nai (cöûa haøng </t>
    </r>
    <r>
      <rPr>
        <sz val="12"/>
        <color indexed="12"/>
        <rFont val="Times New Roman"/>
        <family val="1"/>
      </rPr>
      <t>Trần Quốc Toản)</t>
    </r>
  </si>
  <si>
    <r>
      <t xml:space="preserve">Ñaù 1 x 2 </t>
    </r>
    <r>
      <rPr>
        <sz val="12"/>
        <color indexed="12"/>
        <rFont val="Times New Roman"/>
        <family val="1"/>
      </rPr>
      <t>Tân cang</t>
    </r>
    <r>
      <rPr>
        <sz val="12"/>
        <color indexed="12"/>
        <rFont val="Vni-times"/>
        <family val="0"/>
      </rPr>
      <t xml:space="preserve"> -Bieân Hoaø (cöûa haøng Trần Quốc Toản)</t>
    </r>
  </si>
  <si>
    <r>
      <t xml:space="preserve">Ñaù 1 x 2  </t>
    </r>
    <r>
      <rPr>
        <sz val="12"/>
        <color indexed="12"/>
        <rFont val="Times New Roman"/>
        <family val="1"/>
      </rPr>
      <t>Thạnh Phú - Đồng Nai</t>
    </r>
    <r>
      <rPr>
        <sz val="12"/>
        <color indexed="12"/>
        <rFont val="Vni-times"/>
        <family val="0"/>
      </rPr>
      <t xml:space="preserve"> (cöûa haøng Trần Quốc Toản)</t>
    </r>
  </si>
  <si>
    <r>
      <t xml:space="preserve">Ñaù 4 x 6 </t>
    </r>
    <r>
      <rPr>
        <sz val="12"/>
        <color indexed="12"/>
        <rFont val="Times New Roman"/>
        <family val="1"/>
      </rPr>
      <t>Tân cang</t>
    </r>
    <r>
      <rPr>
        <sz val="12"/>
        <color indexed="12"/>
        <rFont val="Vni-times"/>
        <family val="0"/>
      </rPr>
      <t xml:space="preserve"> -Bieân Hoaø (cöûa haøng Trần Quốc Toản)</t>
    </r>
  </si>
  <si>
    <t>Ñaù 0 x 4 Bieân Hoaø - Ñoàng Nai  (cöûa haøng Trần Quốc Toản)</t>
  </si>
  <si>
    <r>
      <t>Eđh=2852,6 kg/cm</t>
    </r>
    <r>
      <rPr>
        <vertAlign val="superscript"/>
        <sz val="12"/>
        <color indexed="53"/>
        <rFont val="VNI-Times"/>
        <family val="0"/>
      </rPr>
      <t>2</t>
    </r>
  </si>
  <si>
    <r>
      <t>Eđh=2187,94 kg/cm</t>
    </r>
    <r>
      <rPr>
        <vertAlign val="superscript"/>
        <sz val="12"/>
        <color indexed="53"/>
        <rFont val="VNI-Times"/>
        <family val="0"/>
      </rPr>
      <t>2</t>
    </r>
  </si>
  <si>
    <r>
      <t xml:space="preserve">Ñaùù mi saøng </t>
    </r>
    <r>
      <rPr>
        <sz val="12"/>
        <color indexed="12"/>
        <rFont val="Times New Roman"/>
        <family val="1"/>
      </rPr>
      <t>Thạnh Phú</t>
    </r>
    <r>
      <rPr>
        <sz val="12"/>
        <color indexed="12"/>
        <rFont val="Vni-times"/>
        <family val="0"/>
      </rPr>
      <t xml:space="preserve"> -Ñoàng Nai (cöûa haøng Trần Quốc Toản)</t>
    </r>
  </si>
  <si>
    <r>
      <t>Eđh=1624,8 kg/cm</t>
    </r>
    <r>
      <rPr>
        <vertAlign val="superscript"/>
        <sz val="12"/>
        <color indexed="53"/>
        <rFont val="VNI-Times"/>
        <family val="0"/>
      </rPr>
      <t>2</t>
    </r>
  </si>
  <si>
    <r>
      <t xml:space="preserve">Ñaù mi buïi </t>
    </r>
    <r>
      <rPr>
        <sz val="12"/>
        <color indexed="12"/>
        <rFont val="Times New Roman"/>
        <family val="1"/>
      </rPr>
      <t>Thạnh Phú -</t>
    </r>
    <r>
      <rPr>
        <sz val="12"/>
        <color indexed="12"/>
        <rFont val="Vni-times"/>
        <family val="0"/>
      </rPr>
      <t>Ñoàng Nai (cöûa haøng Trần Quốc Toản)</t>
    </r>
  </si>
  <si>
    <r>
      <t>Eđh=1674,8 kg/cm</t>
    </r>
    <r>
      <rPr>
        <vertAlign val="superscript"/>
        <sz val="12"/>
        <color indexed="53"/>
        <rFont val="VNI-Times"/>
        <family val="0"/>
      </rPr>
      <t>2</t>
    </r>
  </si>
  <si>
    <r>
      <t>Ñaù mi</t>
    </r>
    <r>
      <rPr>
        <sz val="12"/>
        <color indexed="12"/>
        <rFont val="Times New Roman"/>
        <family val="1"/>
      </rPr>
      <t xml:space="preserve"> sàng</t>
    </r>
  </si>
  <si>
    <r>
      <t xml:space="preserve">* Cty CP XD MINH KHOA saûn xuaát: giaù giao trong noäi oâ </t>
    </r>
    <r>
      <rPr>
        <b/>
        <sz val="12"/>
        <color indexed="10"/>
        <rFont val="Times New Roman"/>
        <family val="1"/>
      </rPr>
      <t>Thành phố Cao Lãnh và Thị trấn Mỹ Thọ</t>
    </r>
  </si>
  <si>
    <r>
      <t>- Beâtoâng töôi M200,</t>
    </r>
    <r>
      <rPr>
        <sz val="12"/>
        <color indexed="12"/>
        <rFont val="Times New Roman"/>
        <family val="1"/>
      </rPr>
      <t xml:space="preserve"> độ</t>
    </r>
    <r>
      <rPr>
        <sz val="12"/>
        <color indexed="12"/>
        <rFont val="Vni-times"/>
        <family val="0"/>
      </rPr>
      <t xml:space="preserve"> sụt (10±2) cm</t>
    </r>
  </si>
  <si>
    <r>
      <t>- Beâtoâng töôi M250,</t>
    </r>
    <r>
      <rPr>
        <sz val="12"/>
        <color indexed="12"/>
        <rFont val="Times New Roman"/>
        <family val="1"/>
      </rPr>
      <t xml:space="preserve"> độ</t>
    </r>
    <r>
      <rPr>
        <sz val="12"/>
        <color indexed="12"/>
        <rFont val="Vni-times"/>
        <family val="0"/>
      </rPr>
      <t xml:space="preserve"> sụt (10±2) cm</t>
    </r>
  </si>
  <si>
    <r>
      <t>- Beâtoâng töôi M300,</t>
    </r>
    <r>
      <rPr>
        <sz val="12"/>
        <color indexed="12"/>
        <rFont val="Times New Roman"/>
        <family val="1"/>
      </rPr>
      <t xml:space="preserve"> độ</t>
    </r>
    <r>
      <rPr>
        <sz val="12"/>
        <color indexed="12"/>
        <rFont val="Vni-times"/>
        <family val="0"/>
      </rPr>
      <t xml:space="preserve"> sụt (10±2) cm </t>
    </r>
  </si>
  <si>
    <r>
      <t>- Thi công bơm bê tông tươi từ móng đến sàn 3 với khối lượng bơm ≤ 20 m</t>
    </r>
    <r>
      <rPr>
        <vertAlign val="superscript"/>
        <sz val="12"/>
        <rFont val="Times New Roman"/>
        <family val="1"/>
      </rPr>
      <t>3</t>
    </r>
  </si>
  <si>
    <r>
      <t>- Thi công bơm bê tông tươi từ móng đến sàn 3 với khối lượng bơm &gt; 20 m</t>
    </r>
    <r>
      <rPr>
        <vertAlign val="superscript"/>
        <sz val="12"/>
        <rFont val="Times New Roman"/>
        <family val="1"/>
      </rPr>
      <t>3</t>
    </r>
  </si>
  <si>
    <r>
      <t>- Thi công bơm bê tông tươi vách ,cột với khối lượng bơm ≤ 20 m</t>
    </r>
    <r>
      <rPr>
        <vertAlign val="superscript"/>
        <sz val="12"/>
        <rFont val="Times New Roman"/>
        <family val="1"/>
      </rPr>
      <t>3</t>
    </r>
  </si>
  <si>
    <r>
      <t>- Thi công bơm bê tông tươi vách ,cột với khối lượng bơm &gt; 20 m</t>
    </r>
    <r>
      <rPr>
        <vertAlign val="superscript"/>
        <sz val="12"/>
        <rFont val="Times New Roman"/>
        <family val="1"/>
      </rPr>
      <t>3</t>
    </r>
  </si>
  <si>
    <r>
      <t>m</t>
    </r>
    <r>
      <rPr>
        <vertAlign val="superscript"/>
        <sz val="12"/>
        <color indexed="12"/>
        <rFont val="VNI-Times"/>
        <family val="0"/>
      </rPr>
      <t>2</t>
    </r>
  </si>
  <si>
    <r>
      <t>- Ngói 22 R  chống thấm 22 viên/m</t>
    </r>
    <r>
      <rPr>
        <vertAlign val="superscript"/>
        <sz val="12"/>
        <color indexed="12"/>
        <rFont val="Times New Roman"/>
        <family val="1"/>
      </rPr>
      <t>2</t>
    </r>
  </si>
  <si>
    <r>
      <t>- Ngói 10v/m</t>
    </r>
    <r>
      <rPr>
        <vertAlign val="superscript"/>
        <sz val="12"/>
        <color indexed="12"/>
        <rFont val="Times New Roman"/>
        <family val="1"/>
      </rPr>
      <t xml:space="preserve">2 </t>
    </r>
    <r>
      <rPr>
        <sz val="12"/>
        <color indexed="12"/>
        <rFont val="Times New Roman"/>
        <family val="1"/>
      </rPr>
      <t>chống thấm</t>
    </r>
  </si>
  <si>
    <r>
      <t>- Ngói chính 10 viên/m</t>
    </r>
    <r>
      <rPr>
        <vertAlign val="superscript"/>
        <sz val="12"/>
        <color indexed="12"/>
        <rFont val="Times New Roman"/>
        <family val="1"/>
      </rPr>
      <t>2</t>
    </r>
    <r>
      <rPr>
        <sz val="12"/>
        <color indexed="12"/>
        <rFont val="Times New Roman"/>
        <family val="1"/>
      </rPr>
      <t>, khoảng 4,1 kg/viên</t>
    </r>
  </si>
  <si>
    <r>
      <t>- Ngói chính 9 viên/m</t>
    </r>
    <r>
      <rPr>
        <vertAlign val="superscript"/>
        <sz val="12"/>
        <color indexed="12"/>
        <rFont val="Times New Roman"/>
        <family val="1"/>
      </rPr>
      <t>2</t>
    </r>
  </si>
  <si>
    <r>
      <t>tr.đ/m</t>
    </r>
    <r>
      <rPr>
        <vertAlign val="superscript"/>
        <sz val="12"/>
        <color indexed="12"/>
        <rFont val="VNI-Times"/>
        <family val="0"/>
      </rPr>
      <t>3</t>
    </r>
  </si>
  <si>
    <r>
      <t>XÀ</t>
    </r>
    <r>
      <rPr>
        <b/>
        <sz val="12"/>
        <color indexed="10"/>
        <rFont val="VNI-Times"/>
        <family val="0"/>
      </rPr>
      <t xml:space="preserve"> GỒ GẤU TRẮNG TS96</t>
    </r>
  </si>
  <si>
    <r>
      <t xml:space="preserve"> Theùp cuoän </t>
    </r>
    <r>
      <rPr>
        <sz val="12"/>
        <color indexed="12"/>
        <rFont val="Symbol"/>
        <family val="1"/>
      </rPr>
      <t>f</t>
    </r>
    <r>
      <rPr>
        <sz val="12"/>
        <color indexed="12"/>
        <rFont val="Vni-times"/>
        <family val="0"/>
      </rPr>
      <t xml:space="preserve"> 6 CT3</t>
    </r>
  </si>
  <si>
    <r>
      <t xml:space="preserve"> Theùp cuoän </t>
    </r>
    <r>
      <rPr>
        <sz val="12"/>
        <color indexed="12"/>
        <rFont val="Symbol"/>
        <family val="1"/>
      </rPr>
      <t>f</t>
    </r>
    <r>
      <rPr>
        <sz val="12"/>
        <color indexed="12"/>
        <rFont val="Vni-times"/>
        <family val="0"/>
      </rPr>
      <t xml:space="preserve"> 8 CT3</t>
    </r>
  </si>
  <si>
    <r>
      <t xml:space="preserve"> Theùp thanh vaèn  D 10   SD 295 (</t>
    </r>
    <r>
      <rPr>
        <sz val="12"/>
        <color indexed="12"/>
        <rFont val="Times New Roman"/>
        <family val="1"/>
      </rPr>
      <t>dài 11,7m)</t>
    </r>
  </si>
  <si>
    <r>
      <t xml:space="preserve"> Theùp thanh vaèn  D 12   SD 295 (</t>
    </r>
    <r>
      <rPr>
        <sz val="12"/>
        <color indexed="12"/>
        <rFont val="Times New Roman"/>
        <family val="1"/>
      </rPr>
      <t>dài 11,7m)</t>
    </r>
  </si>
  <si>
    <r>
      <t xml:space="preserve"> Theùp thanh vaèn D14 SD 295 (</t>
    </r>
    <r>
      <rPr>
        <sz val="12"/>
        <color indexed="12"/>
        <rFont val="Times New Roman"/>
        <family val="1"/>
      </rPr>
      <t>dài 11,7m)</t>
    </r>
  </si>
  <si>
    <r>
      <t xml:space="preserve"> Theùp thanh vaèn D16  SD 295 (</t>
    </r>
    <r>
      <rPr>
        <sz val="12"/>
        <color indexed="12"/>
        <rFont val="Times New Roman"/>
        <family val="1"/>
      </rPr>
      <t>dài 11,7m)</t>
    </r>
  </si>
  <si>
    <r>
      <t xml:space="preserve"> Theùp thanh vaèn D18  SD 295 (</t>
    </r>
    <r>
      <rPr>
        <sz val="12"/>
        <color indexed="12"/>
        <rFont val="Times New Roman"/>
        <family val="1"/>
      </rPr>
      <t>dài 11,7m)</t>
    </r>
  </si>
  <si>
    <r>
      <t xml:space="preserve"> Theùp thanh vaèn D20  SD 295 (</t>
    </r>
    <r>
      <rPr>
        <sz val="12"/>
        <color indexed="12"/>
        <rFont val="Times New Roman"/>
        <family val="1"/>
      </rPr>
      <t>dài 11,7m)</t>
    </r>
  </si>
  <si>
    <r>
      <t xml:space="preserve"> Theùp thanh vaèn D22 SD 295 (</t>
    </r>
    <r>
      <rPr>
        <sz val="12"/>
        <color indexed="12"/>
        <rFont val="Times New Roman"/>
        <family val="1"/>
      </rPr>
      <t>dài 11,7m)</t>
    </r>
  </si>
  <si>
    <r>
      <t xml:space="preserve"> Theùp thanh vaèn D25 SD 295 (</t>
    </r>
    <r>
      <rPr>
        <sz val="12"/>
        <color indexed="12"/>
        <rFont val="Times New Roman"/>
        <family val="1"/>
      </rPr>
      <t>dài 11,7m)</t>
    </r>
  </si>
  <si>
    <r>
      <t xml:space="preserve"> Theùp cuoän </t>
    </r>
    <r>
      <rPr>
        <sz val="12"/>
        <color indexed="12"/>
        <rFont val="Symbol"/>
        <family val="1"/>
      </rPr>
      <t>f</t>
    </r>
    <r>
      <rPr>
        <sz val="12"/>
        <color indexed="12"/>
        <rFont val="Vni-times"/>
        <family val="0"/>
      </rPr>
      <t xml:space="preserve"> 6 </t>
    </r>
  </si>
  <si>
    <r>
      <t xml:space="preserve"> Theùp cuoän </t>
    </r>
    <r>
      <rPr>
        <sz val="12"/>
        <color indexed="12"/>
        <rFont val="Symbol"/>
        <family val="1"/>
      </rPr>
      <t>f</t>
    </r>
    <r>
      <rPr>
        <sz val="12"/>
        <color indexed="12"/>
        <rFont val="Vni-times"/>
        <family val="0"/>
      </rPr>
      <t xml:space="preserve"> 8</t>
    </r>
  </si>
  <si>
    <r>
      <t xml:space="preserve"> Theùp thanh vaèn </t>
    </r>
    <r>
      <rPr>
        <sz val="12"/>
        <color indexed="12"/>
        <rFont val="Symbol"/>
        <family val="1"/>
      </rPr>
      <t>f</t>
    </r>
    <r>
      <rPr>
        <sz val="12"/>
        <color indexed="12"/>
        <rFont val="Vni-times"/>
        <family val="0"/>
      </rPr>
      <t xml:space="preserve"> 10 </t>
    </r>
  </si>
  <si>
    <r>
      <t xml:space="preserve"> Theùp thanh vaèn D14  (</t>
    </r>
    <r>
      <rPr>
        <sz val="12"/>
        <color indexed="12"/>
        <rFont val="Times New Roman"/>
        <family val="1"/>
      </rPr>
      <t>dài 11,7m)</t>
    </r>
  </si>
  <si>
    <r>
      <t xml:space="preserve"> Theùp thanh vaèn D16  (</t>
    </r>
    <r>
      <rPr>
        <sz val="12"/>
        <color indexed="12"/>
        <rFont val="Times New Roman"/>
        <family val="1"/>
      </rPr>
      <t>dài 11,7m)</t>
    </r>
  </si>
  <si>
    <r>
      <t xml:space="preserve"> Theùp thanh vaèn D18  (</t>
    </r>
    <r>
      <rPr>
        <sz val="12"/>
        <color indexed="12"/>
        <rFont val="Times New Roman"/>
        <family val="1"/>
      </rPr>
      <t>dài 11,7m)</t>
    </r>
  </si>
  <si>
    <r>
      <t xml:space="preserve"> Theùp thanh vaèn D20  (</t>
    </r>
    <r>
      <rPr>
        <sz val="12"/>
        <color indexed="12"/>
        <rFont val="Times New Roman"/>
        <family val="1"/>
      </rPr>
      <t>dài 11,7m)</t>
    </r>
  </si>
  <si>
    <r>
      <t xml:space="preserve"> Theùp thanh vaèn D22 (</t>
    </r>
    <r>
      <rPr>
        <sz val="12"/>
        <color indexed="12"/>
        <rFont val="Times New Roman"/>
        <family val="1"/>
      </rPr>
      <t>dài 11,7m)</t>
    </r>
  </si>
  <si>
    <r>
      <t xml:space="preserve"> Theùp thanh vaèn D25 (</t>
    </r>
    <r>
      <rPr>
        <sz val="12"/>
        <color indexed="12"/>
        <rFont val="Times New Roman"/>
        <family val="1"/>
      </rPr>
      <t>dài 11,7m)</t>
    </r>
  </si>
  <si>
    <r>
      <t xml:space="preserve"> Cöûa soå goã  thao lao: khuoân bao 50x100, ñoá caùnh 40 x 80 (chöa keå kính, </t>
    </r>
    <r>
      <rPr>
        <sz val="12"/>
        <color indexed="12"/>
        <rFont val="Times New Roman"/>
        <family val="1"/>
      </rPr>
      <t>khóa</t>
    </r>
    <r>
      <rPr>
        <sz val="12"/>
        <color indexed="12"/>
        <rFont val="Vni-times"/>
        <family val="0"/>
      </rPr>
      <t xml:space="preserve"> vaø sôn)</t>
    </r>
  </si>
  <si>
    <r>
      <t xml:space="preserve">-Sôn </t>
    </r>
    <r>
      <rPr>
        <sz val="12"/>
        <color indexed="12"/>
        <rFont val="Times New Roman"/>
        <family val="1"/>
      </rPr>
      <t>nước trong nhà</t>
    </r>
    <r>
      <rPr>
        <sz val="12"/>
        <color indexed="12"/>
        <rFont val="Vni-times"/>
        <family val="0"/>
      </rPr>
      <t xml:space="preserve">  K-771-trắng</t>
    </r>
  </si>
  <si>
    <r>
      <t xml:space="preserve">-Sôn </t>
    </r>
    <r>
      <rPr>
        <sz val="12"/>
        <color indexed="12"/>
        <rFont val="Times New Roman"/>
        <family val="1"/>
      </rPr>
      <t>nước trong nhà</t>
    </r>
    <r>
      <rPr>
        <sz val="12"/>
        <color indexed="12"/>
        <rFont val="Vni-times"/>
        <family val="0"/>
      </rPr>
      <t xml:space="preserve">  K-260-trắng</t>
    </r>
  </si>
  <si>
    <r>
      <t xml:space="preserve">-Sôn </t>
    </r>
    <r>
      <rPr>
        <sz val="12"/>
        <color indexed="12"/>
        <rFont val="Times New Roman"/>
        <family val="1"/>
      </rPr>
      <t>nước trong nhà</t>
    </r>
    <r>
      <rPr>
        <sz val="12"/>
        <color indexed="12"/>
        <rFont val="Vni-times"/>
        <family val="0"/>
      </rPr>
      <t xml:space="preserve">  K-5500-</t>
    </r>
    <r>
      <rPr>
        <sz val="12"/>
        <color indexed="12"/>
        <rFont val="Times New Roman"/>
        <family val="1"/>
      </rPr>
      <t>bán bóng</t>
    </r>
    <r>
      <rPr>
        <sz val="12"/>
        <color indexed="12"/>
        <rFont val="Vni-times"/>
        <family val="0"/>
      </rPr>
      <t xml:space="preserve"> -trắng</t>
    </r>
  </si>
  <si>
    <r>
      <t xml:space="preserve"> - Boät treùt töôøng cao cấp ngoaøi</t>
    </r>
    <r>
      <rPr>
        <sz val="12"/>
        <color indexed="12"/>
        <rFont val="Times New Roman"/>
        <family val="1"/>
      </rPr>
      <t xml:space="preserve"> nhà </t>
    </r>
    <r>
      <rPr>
        <sz val="12"/>
        <color indexed="12"/>
        <rFont val="Vni-times"/>
        <family val="0"/>
      </rPr>
      <t>City</t>
    </r>
  </si>
  <si>
    <r>
      <t xml:space="preserve"> - Mastic ngoaøi trôøi </t>
    </r>
    <r>
      <rPr>
        <sz val="12"/>
        <color indexed="12"/>
        <rFont val="Times New Roman"/>
        <family val="1"/>
      </rPr>
      <t xml:space="preserve">mã </t>
    </r>
    <r>
      <rPr>
        <sz val="12"/>
        <color indexed="12"/>
        <rFont val="Vni-times"/>
        <family val="0"/>
      </rPr>
      <t xml:space="preserve">MT Deûo      </t>
    </r>
  </si>
  <si>
    <r>
      <t xml:space="preserve"> - Sôn</t>
    </r>
    <r>
      <rPr>
        <sz val="12"/>
        <color indexed="12"/>
        <rFont val="Times New Roman"/>
        <family val="1"/>
      </rPr>
      <t xml:space="preserve"> lót ngoài trời kháng </t>
    </r>
    <r>
      <rPr>
        <sz val="12"/>
        <color indexed="12"/>
        <rFont val="Vni-times"/>
        <family val="0"/>
      </rPr>
      <t>kiềm</t>
    </r>
    <r>
      <rPr>
        <sz val="12"/>
        <color indexed="12"/>
        <rFont val="Times New Roman"/>
        <family val="1"/>
      </rPr>
      <t xml:space="preserve"> </t>
    </r>
    <r>
      <rPr>
        <sz val="12"/>
        <color indexed="12"/>
        <rFont val="Vni-times"/>
        <family val="0"/>
      </rPr>
      <t>K-209</t>
    </r>
  </si>
  <si>
    <r>
      <t xml:space="preserve"> - Sôn</t>
    </r>
    <r>
      <rPr>
        <sz val="12"/>
        <color indexed="12"/>
        <rFont val="Times New Roman"/>
        <family val="1"/>
      </rPr>
      <t xml:space="preserve"> ngoài trời </t>
    </r>
    <r>
      <rPr>
        <sz val="12"/>
        <color indexed="12"/>
        <rFont val="Vni-times"/>
        <family val="0"/>
      </rPr>
      <t>K-5510-</t>
    </r>
    <r>
      <rPr>
        <sz val="12"/>
        <color indexed="12"/>
        <rFont val="Times New Roman"/>
        <family val="1"/>
      </rPr>
      <t>Bán bóng</t>
    </r>
    <r>
      <rPr>
        <sz val="12"/>
        <color indexed="12"/>
        <rFont val="Vni-times"/>
        <family val="0"/>
      </rPr>
      <t>-trắng</t>
    </r>
  </si>
  <si>
    <r>
      <t xml:space="preserve"> - Sôn</t>
    </r>
    <r>
      <rPr>
        <sz val="12"/>
        <color indexed="12"/>
        <rFont val="Times New Roman"/>
        <family val="1"/>
      </rPr>
      <t xml:space="preserve"> chống thấm ngoài trời </t>
    </r>
    <r>
      <rPr>
        <sz val="12"/>
        <color indexed="12"/>
        <rFont val="Vni-times"/>
        <family val="0"/>
      </rPr>
      <t>CT04 -</t>
    </r>
    <r>
      <rPr>
        <sz val="12"/>
        <color indexed="12"/>
        <rFont val="Times New Roman"/>
        <family val="1"/>
      </rPr>
      <t>Bán bóng</t>
    </r>
    <r>
      <rPr>
        <sz val="12"/>
        <color indexed="12"/>
        <rFont val="Vni-times"/>
        <family val="0"/>
      </rPr>
      <t>-trắng</t>
    </r>
  </si>
  <si>
    <r>
      <t>Sơn phủ</t>
    </r>
    <r>
      <rPr>
        <b/>
        <sz val="12"/>
        <color indexed="10"/>
        <rFont val="Times New Roman"/>
        <family val="1"/>
      </rPr>
      <t xml:space="preserve"> sàn:</t>
    </r>
  </si>
  <si>
    <r>
      <t>- Sơn men Epoxy KL - 5</t>
    </r>
    <r>
      <rPr>
        <sz val="12"/>
        <color indexed="12"/>
        <rFont val="Times New Roman"/>
        <family val="1"/>
      </rPr>
      <t xml:space="preserve"> sàn kháng khuẩn</t>
    </r>
  </si>
  <si>
    <r>
      <t>- Sơn men Epoxy KL - 5</t>
    </r>
    <r>
      <rPr>
        <sz val="12"/>
        <color indexed="12"/>
        <rFont val="Times New Roman"/>
        <family val="1"/>
      </rPr>
      <t xml:space="preserve"> thực phầm</t>
    </r>
  </si>
  <si>
    <r>
      <t xml:space="preserve">Sơn dầu </t>
    </r>
    <r>
      <rPr>
        <b/>
        <sz val="12"/>
        <color indexed="10"/>
        <rFont val="Times New Roman"/>
        <family val="1"/>
      </rPr>
      <t xml:space="preserve">chống rỉ sét cho sắt thép </t>
    </r>
  </si>
  <si>
    <r>
      <t xml:space="preserve">SÔN TERRACO - </t>
    </r>
    <r>
      <rPr>
        <b/>
        <sz val="12"/>
        <color indexed="10"/>
        <rFont val="Times New Roman"/>
        <family val="1"/>
      </rPr>
      <t>Cửa hàng Hoàng Phương
(địa chỉ: 71 khóm Hòa Khánh, phường 2, thành phố Sa Đéc sđt: 0673 861 830)</t>
    </r>
  </si>
  <si>
    <r>
      <t>. Hi - Sealer 2001 (loại II) trong</t>
    </r>
    <r>
      <rPr>
        <sz val="12"/>
        <color indexed="12"/>
        <rFont val="Times New Roman"/>
        <family val="1"/>
      </rPr>
      <t xml:space="preserve"> nhà và ngoài trời </t>
    </r>
    <r>
      <rPr>
        <sz val="12"/>
        <color indexed="12"/>
        <rFont val="Vni-times"/>
        <family val="0"/>
      </rPr>
      <t>thuøng 18 lít trọng lượng 21,6kg</t>
    </r>
  </si>
  <si>
    <r>
      <t xml:space="preserve"> Sôn trang trí (</t>
    </r>
    <r>
      <rPr>
        <sz val="12"/>
        <color indexed="10"/>
        <rFont val="VNI-Times"/>
        <family val="0"/>
      </rPr>
      <t>Rough Coat - Stone Paint)</t>
    </r>
  </si>
  <si>
    <r>
      <t>m</t>
    </r>
    <r>
      <rPr>
        <vertAlign val="superscript"/>
        <sz val="12"/>
        <color indexed="12"/>
        <rFont val="Times New Roman"/>
        <family val="1"/>
      </rPr>
      <t>2</t>
    </r>
  </si>
  <si>
    <r>
      <t>Tấm lợp Gấu Trắng dày 0,47 mm-mạ nhôm kẽm 150g/m</t>
    </r>
    <r>
      <rPr>
        <vertAlign val="superscript"/>
        <sz val="12"/>
        <color indexed="12"/>
        <rFont val="Times New Roman"/>
        <family val="1"/>
      </rPr>
      <t>2</t>
    </r>
    <r>
      <rPr>
        <sz val="12"/>
        <color indexed="12"/>
        <rFont val="Times New Roman"/>
        <family val="1"/>
      </rPr>
      <t>, Zincalume AZ150, 
khổ 1000mm (bảo hành 20 năm)</t>
    </r>
  </si>
  <si>
    <r>
      <t>Tấm lợp Gấu Trắng dày 0,44 mm-mạ nhôm kẽm 150g/m</t>
    </r>
    <r>
      <rPr>
        <vertAlign val="superscript"/>
        <sz val="12"/>
        <color indexed="12"/>
        <rFont val="Times New Roman"/>
        <family val="1"/>
      </rPr>
      <t>2</t>
    </r>
    <r>
      <rPr>
        <sz val="12"/>
        <color indexed="12"/>
        <rFont val="Times New Roman"/>
        <family val="1"/>
      </rPr>
      <t>, Zincalume AZ150,
 khổ 1000mm (bảo hành 20 năm)</t>
    </r>
  </si>
  <si>
    <r>
      <t>Tấm lợp Gấu Trắng dày 0,40 mm-mạ nhôm kẽm 150g/m</t>
    </r>
    <r>
      <rPr>
        <vertAlign val="superscript"/>
        <sz val="12"/>
        <color indexed="12"/>
        <rFont val="Times New Roman"/>
        <family val="1"/>
      </rPr>
      <t>2</t>
    </r>
    <r>
      <rPr>
        <sz val="12"/>
        <color indexed="12"/>
        <rFont val="Times New Roman"/>
        <family val="1"/>
      </rPr>
      <t>, Zincalume AZ150, 
khổ 1000mm (bảo hành 20 năm)</t>
    </r>
  </si>
  <si>
    <r>
      <t xml:space="preserve"> Caàu chì C</t>
    </r>
    <r>
      <rPr>
        <sz val="12"/>
        <color indexed="12"/>
        <rFont val="Times New Roman"/>
        <family val="1"/>
      </rPr>
      <t>ô</t>
    </r>
    <r>
      <rPr>
        <sz val="12"/>
        <color indexed="12"/>
        <rFont val="Vni-times"/>
        <family val="0"/>
      </rPr>
      <t>ng nghiệp</t>
    </r>
  </si>
  <si>
    <r>
      <t xml:space="preserve"> OÅ  caém Lioa c</t>
    </r>
    <r>
      <rPr>
        <sz val="12"/>
        <color indexed="12"/>
        <rFont val="Times New Roman"/>
        <family val="1"/>
      </rPr>
      <t xml:space="preserve">ó </t>
    </r>
    <r>
      <rPr>
        <sz val="12"/>
        <color indexed="12"/>
        <rFont val="Vni-times"/>
        <family val="0"/>
      </rPr>
      <t>che 03 lỗ</t>
    </r>
  </si>
  <si>
    <r>
      <t xml:space="preserve"> OÅ  caém TP 79 </t>
    </r>
    <r>
      <rPr>
        <sz val="12"/>
        <color indexed="12"/>
        <rFont val="Times New Roman"/>
        <family val="1"/>
      </rPr>
      <t>(đèn 3 lỗ)</t>
    </r>
  </si>
  <si>
    <r>
      <t>Caùp 1 mm</t>
    </r>
    <r>
      <rPr>
        <vertAlign val="superscript"/>
        <sz val="12"/>
        <color indexed="12"/>
        <rFont val="VNI-Times"/>
        <family val="0"/>
      </rPr>
      <t>2</t>
    </r>
    <r>
      <rPr>
        <sz val="12"/>
        <color indexed="12"/>
        <rFont val="Vni-times"/>
        <family val="0"/>
      </rPr>
      <t xml:space="preserve">  Cadivi</t>
    </r>
  </si>
  <si>
    <r>
      <t>Caùp 1,5 mm</t>
    </r>
    <r>
      <rPr>
        <vertAlign val="superscript"/>
        <sz val="12"/>
        <color indexed="12"/>
        <rFont val="VNI-Times"/>
        <family val="0"/>
      </rPr>
      <t>2</t>
    </r>
    <r>
      <rPr>
        <sz val="12"/>
        <color indexed="12"/>
        <rFont val="Vni-times"/>
        <family val="0"/>
      </rPr>
      <t xml:space="preserve">  Cadivi</t>
    </r>
  </si>
  <si>
    <r>
      <t>Caùp 2 mm</t>
    </r>
    <r>
      <rPr>
        <vertAlign val="superscript"/>
        <sz val="12"/>
        <color indexed="12"/>
        <rFont val="VNI-Times"/>
        <family val="0"/>
      </rPr>
      <t>2</t>
    </r>
    <r>
      <rPr>
        <sz val="12"/>
        <color indexed="12"/>
        <rFont val="Vni-times"/>
        <family val="0"/>
      </rPr>
      <t xml:space="preserve">  Cadivi</t>
    </r>
  </si>
  <si>
    <r>
      <t>Caùp 2,5 mm</t>
    </r>
    <r>
      <rPr>
        <vertAlign val="superscript"/>
        <sz val="12"/>
        <color indexed="12"/>
        <rFont val="VNI-Times"/>
        <family val="0"/>
      </rPr>
      <t>2</t>
    </r>
    <r>
      <rPr>
        <sz val="12"/>
        <color indexed="12"/>
        <rFont val="Vni-times"/>
        <family val="0"/>
      </rPr>
      <t xml:space="preserve">  Cadivi</t>
    </r>
  </si>
  <si>
    <r>
      <t>Caùp 3,5 mm</t>
    </r>
    <r>
      <rPr>
        <vertAlign val="superscript"/>
        <sz val="12"/>
        <color indexed="12"/>
        <rFont val="VNI-Times"/>
        <family val="0"/>
      </rPr>
      <t>2</t>
    </r>
    <r>
      <rPr>
        <sz val="12"/>
        <color indexed="12"/>
        <rFont val="Vni-times"/>
        <family val="0"/>
      </rPr>
      <t xml:space="preserve">  Cadivi</t>
    </r>
  </si>
  <si>
    <r>
      <t>Caùp 4 mm</t>
    </r>
    <r>
      <rPr>
        <vertAlign val="superscript"/>
        <sz val="12"/>
        <color indexed="12"/>
        <rFont val="VNI-Times"/>
        <family val="0"/>
      </rPr>
      <t>2</t>
    </r>
    <r>
      <rPr>
        <sz val="12"/>
        <color indexed="12"/>
        <rFont val="Vni-times"/>
        <family val="0"/>
      </rPr>
      <t xml:space="preserve">  Cadivi</t>
    </r>
  </si>
  <si>
    <r>
      <t>Caùp 5,5 mm</t>
    </r>
    <r>
      <rPr>
        <vertAlign val="superscript"/>
        <sz val="12"/>
        <color indexed="12"/>
        <rFont val="VNI-Times"/>
        <family val="0"/>
      </rPr>
      <t>2</t>
    </r>
    <r>
      <rPr>
        <sz val="12"/>
        <color indexed="12"/>
        <rFont val="Vni-times"/>
        <family val="0"/>
      </rPr>
      <t xml:space="preserve">  Cadivi</t>
    </r>
  </si>
  <si>
    <r>
      <t>Caùp 6 mm</t>
    </r>
    <r>
      <rPr>
        <vertAlign val="superscript"/>
        <sz val="12"/>
        <color indexed="12"/>
        <rFont val="VNI-Times"/>
        <family val="0"/>
      </rPr>
      <t>2</t>
    </r>
    <r>
      <rPr>
        <sz val="12"/>
        <color indexed="12"/>
        <rFont val="Vni-times"/>
        <family val="0"/>
      </rPr>
      <t xml:space="preserve">  Cadivi</t>
    </r>
  </si>
  <si>
    <r>
      <t xml:space="preserve"> OÁng saét traùng keõm (traùng keõm 2 maët): </t>
    </r>
    <r>
      <rPr>
        <b/>
        <sz val="12"/>
        <color indexed="10"/>
        <rFont val="Times New Roman"/>
        <family val="1"/>
      </rPr>
      <t>cây 6m</t>
    </r>
  </si>
  <si>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</si>
  <si>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</si>
  <si>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</si>
  <si>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</si>
  <si>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</si>
  <si>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</si>
  <si>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r>
      <t xml:space="preserve"> Cöûa ñi goã  thao lao: khuoân bao 50x100, ñoá 40 x 80, vaùn traùm cöûa daøy 2cm  
(chöa keå kính, kh</t>
    </r>
    <r>
      <rPr>
        <sz val="12"/>
        <color indexed="12"/>
        <rFont val="Times New Roman"/>
        <family val="1"/>
      </rPr>
      <t>óa</t>
    </r>
    <r>
      <rPr>
        <sz val="12"/>
        <color indexed="12"/>
        <rFont val="Vni-times"/>
        <family val="0"/>
      </rPr>
      <t xml:space="preserve"> vaø sôn)</t>
    </r>
  </si>
  <si>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</si>
  <si>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</si>
  <si>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</si>
  <si>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</si>
  <si>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</si>
  <si>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</si>
  <si>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</si>
  <si>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</si>
  <si>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</si>
  <si>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 Sơn lót SPEC SUPER FIXX (Hợp chất pha xi măng, siêu chống thấm tường, sàn...)
 loại 18 lít (thùng 22kg)</t>
  </si>
  <si>
    <t>- Sơn ngoài SPEC FAST EXTERIOR-màu thường (Sơn ngoại-láng mờ) loại 18 lít
 (thùng 26kg)</t>
  </si>
  <si>
    <t>- Sơn ngoài SPEC ALL EXTERIOR-màu thường (Sơn ngoại-bóng mờ) loại 18 lít
 (thùng 24kg)</t>
  </si>
  <si>
    <r>
      <t>- Hoạt tải 3x10</t>
    </r>
    <r>
      <rPr>
        <vertAlign val="superscript"/>
        <sz val="12"/>
        <color indexed="12"/>
        <rFont val="Times New Roman"/>
        <family val="1"/>
      </rPr>
      <t xml:space="preserve">-3 </t>
    </r>
    <r>
      <rPr>
        <sz val="12"/>
        <color indexed="12"/>
        <rFont val="Times New Roman"/>
        <family val="1"/>
      </rPr>
      <t>Mpa (cống dọc đường)</t>
    </r>
  </si>
  <si>
    <t>2. Cống phi 600 mm - D=63mm, M=28Mpa</t>
  </si>
  <si>
    <t>3. Cống phi 800 mm - D=80mm, M=28Mpa</t>
  </si>
  <si>
    <t>4. Cống phi 1.000 mm - D=100mm</t>
  </si>
  <si>
    <t>5. Cống phi 1.200 mm - D=120mm</t>
  </si>
  <si>
    <t>6. Cống phi 1.500 mm - D=120mm</t>
  </si>
  <si>
    <r>
      <t xml:space="preserve">COÂNG TY COÅ PHAÀN  ÑÒA OÁC AN GIANG; </t>
    </r>
    <r>
      <rPr>
        <b/>
        <sz val="12"/>
        <color indexed="10"/>
        <rFont val="Times New Roman"/>
        <family val="1"/>
      </rPr>
      <t>Nhà máy Cấu kiện bê tông An Giang,</t>
    </r>
    <r>
      <rPr>
        <b/>
        <sz val="12"/>
        <color indexed="10"/>
        <rFont val="VNI-Centur"/>
        <family val="0"/>
      </rPr>
      <t xml:space="preserve"> Ñ.chæ: Vónh Höng  - Vónh Thaïnh Trung – Chaâu Phuù- An Giang; Ñieän thoaïi: 076.3686788   - Fax: 076.3689 698 </t>
    </r>
    <r>
      <rPr>
        <b/>
        <sz val="12"/>
        <color indexed="10"/>
        <rFont val="Times New Roman"/>
        <family val="1"/>
      </rPr>
      <t>(Giá chưa bao gồm VAT)</t>
    </r>
  </si>
  <si>
    <t>TC 22TCN 272-05
 &amp; TCXD 205:1998</t>
  </si>
  <si>
    <t>- Cọc Betong dự ứng lực 100x100-35Mpa ≥ M400</t>
  </si>
  <si>
    <t>- Cọc Betong dự ứng lực 120x120-35Mpa ≥ M400</t>
  </si>
  <si>
    <t>- Cọc Betong dự ứng lực 150x150-35Mpa ≥ M400</t>
  </si>
  <si>
    <t xml:space="preserve">TCVN 7744: 2013 </t>
  </si>
  <si>
    <t>- (400x400)mm, dày 30mm (+/-1,3) - màu đỏ, vàng, tím, xanh lá cây, xám điểm hồng, xám xanh</t>
  </si>
  <si>
    <t>Gạch xây không nung (Block) 190mm x 190mm x 390mm; Mác 75</t>
  </si>
  <si>
    <r>
      <t xml:space="preserve">COÂNG TY COÅ PHAÀN  ÑÒA OÁC AN GIANG; </t>
    </r>
    <r>
      <rPr>
        <b/>
        <sz val="12"/>
        <color indexed="10"/>
        <rFont val="Times New Roman"/>
        <family val="1"/>
      </rPr>
      <t>Nhà máy Cấu kiện bê tông An Giang,</t>
    </r>
    <r>
      <rPr>
        <b/>
        <sz val="12"/>
        <color indexed="10"/>
        <rFont val="VNI-Centur"/>
        <family val="0"/>
      </rPr>
      <t xml:space="preserve"> (chưa VAT)
Ñ.chæ: Vónh Höng  - Vónh Thaïnh Trung – Chaâu Phuù- An Giang; Ñieän thoaïi: 076.3686788   - Fax: 076.3689 698</t>
    </r>
  </si>
  <si>
    <t xml:space="preserve">Công ty TNHH NHỰA GIANG HIỆP THĂNG (ống uPVC) giá đã có VAT
(địa chỉ: Lô C1 cụm CN Nhựa Đức Hòa - Đức Hòa Hạ - tỉnh Long An,
 sđt: 0723 779 337) </t>
  </si>
  <si>
    <t xml:space="preserve"> OÁng loaïi I (gaïch ngoïn), 
8x8x18 cm</t>
  </si>
  <si>
    <t xml:space="preserve"> OÁng loaïi I (loøng taøu xeùm),
 8x8x18 cm</t>
  </si>
  <si>
    <t>- Sơn ngoại thất chống thấm siêu hạng, chùi rửa tối đa SAPPHIRE HIGH SHEEN
 (thùng 18,5 lít/21kg)</t>
  </si>
  <si>
    <t>Các loại vật liệu trang trí nội-ngoại thất</t>
  </si>
  <si>
    <t>Sơn Petrolimex-CÔNG TY XĂNG DẦU ĐỒNG THÁP (địa chỉ: số 34 đường Lý Thường Kiệt, phường 1, thành phố Cao Lãnh, tỉnh Đồng Tháp, sđt: 0673 859 408)</t>
  </si>
  <si>
    <t>SƠN NƯỚC CAO CẤP GOLDSUN ECODIGITAL</t>
  </si>
  <si>
    <t>Sơn nước cao cấp ngoài trời 
(Nhóm màu chuẩn)</t>
  </si>
  <si>
    <t>Sơn nước cao cấp ngoài trời 
(Màu đặc biệt: H1308, H1614, H1981)</t>
  </si>
  <si>
    <t>Sơn nước cao cấp ngoài trời 
(Màu đặc biệt: H1801)</t>
  </si>
  <si>
    <t>Sơn nước cao cấp trong nhà 
(Nhóm màu chuẩn)</t>
  </si>
  <si>
    <t>Sơn lót chống kiềm cao cấp</t>
  </si>
  <si>
    <t>Bột trét cao cấp Goldsun ngoài trời</t>
  </si>
  <si>
    <t>Bột trét cao cấp Goldsun trong nhà</t>
  </si>
  <si>
    <t>SƠN NƯỚC CHẤT LƯỢNG CAO GOLDTEX ECODIGITAL</t>
  </si>
  <si>
    <t>Sơn nước chất lượng cao ngoài trời 
(Nhóm màu chuẩn)</t>
  </si>
  <si>
    <t>Sơn nước chất lượng cao ngoài trời 
(Màu dặc biệt: G1100, G1407,..)</t>
  </si>
  <si>
    <t>Sơn nước chất lượng cao trong nhà 
(Nhóm màu chuẩn)</t>
  </si>
  <si>
    <t>Sơn lót chống kiềm chất lượng cao</t>
  </si>
  <si>
    <t>Bột trét chất lượng cao Goldtex ngoài trời</t>
  </si>
  <si>
    <t>Bột trét chất lượng cao Goldtex trong nhà</t>
  </si>
  <si>
    <t>SƠN NƯỚC KINH TẾ GOLDLUCK ECODIGITAL</t>
  </si>
  <si>
    <t>Sơn nước kinh tế ngoài trời</t>
  </si>
  <si>
    <t>Sơn nước kinh tế trong nhà</t>
  </si>
  <si>
    <t>Sơn lót chống kiềm kinh tế</t>
  </si>
  <si>
    <t>Bột trét ngoài trời Goldluck</t>
  </si>
  <si>
    <t>Bột trét trong nhà Goldluck</t>
  </si>
  <si>
    <t>thùng</t>
  </si>
  <si>
    <t>Công ty TNHH NHỰA ĐƯỜNG PETROLIMEX (Chi nhánh Nhựa đường Petrolimax Sài Gòn, số 15 Lê Duẩn, Quận 1, Tp. Hồ Chí Minh, Điện thoại: 08.38221504, 08.3221335)</t>
  </si>
  <si>
    <r>
      <t xml:space="preserve"> Nhöïa ñöôøng đặc </t>
    </r>
    <r>
      <rPr>
        <sz val="12"/>
        <color indexed="12"/>
        <rFont val="Times New Roman"/>
        <family val="1"/>
      </rPr>
      <t>nóng</t>
    </r>
    <r>
      <rPr>
        <sz val="12"/>
        <color indexed="12"/>
        <rFont val="Vni-times"/>
        <family val="0"/>
      </rPr>
      <t xml:space="preserve"> 60/70  </t>
    </r>
  </si>
  <si>
    <r>
      <t xml:space="preserve"> Nhöïa ñöôøng đặc </t>
    </r>
    <r>
      <rPr>
        <sz val="12"/>
        <color indexed="12"/>
        <rFont val="Times New Roman"/>
        <family val="1"/>
      </rPr>
      <t xml:space="preserve"> phuy</t>
    </r>
    <r>
      <rPr>
        <sz val="12"/>
        <color indexed="12"/>
        <rFont val="Vni-times"/>
        <family val="0"/>
      </rPr>
      <t xml:space="preserve"> 60/70, 190kg/phuy </t>
    </r>
  </si>
  <si>
    <r>
      <t xml:space="preserve">   SỞ TÀI CHÍNH - SỞ XÂY DỰNG                                               </t>
    </r>
    <r>
      <rPr>
        <b/>
        <sz val="19"/>
        <rFont val="Times New Roman"/>
        <family val="1"/>
      </rPr>
      <t>Độc lập - Tự do - Hạnh phúc</t>
    </r>
  </si>
  <si>
    <t xml:space="preserve">     Liên Sở Tài chính - Xây dựng công bố giá bán một số vật liệu xây dựng trên thị trường tỉnh Đồng Tháp như sau:</t>
  </si>
  <si>
    <t xml:space="preserve">     Căn cứ Nghị định số 32/2015/NĐ-CP ngày 25/03/2015 của Chính phủ về quản lý chi phí đầu tư xây dựng; </t>
  </si>
  <si>
    <t>Cừ tràm, cừ đá các loại:</t>
  </si>
  <si>
    <t>Cừ tràm</t>
  </si>
  <si>
    <t>Cừ đá</t>
  </si>
  <si>
    <t>Cừ kích thước 10x10cm dài 1 mét</t>
  </si>
  <si>
    <t>Cừ kích thước 10x10cm dài 1,2 mét</t>
  </si>
  <si>
    <t>Cừ kích thước 10x10cm dài 1,5 mét</t>
  </si>
  <si>
    <t>Cừ kích thước 10x10cm dài 2 mét</t>
  </si>
  <si>
    <t>Cừ kích thước 10x10cm dài 2,5 mét</t>
  </si>
  <si>
    <t xml:space="preserve"> Xã Thường Phước 1 - Hồng Ngự</t>
  </si>
  <si>
    <t>Cát vàng hạt trung</t>
  </si>
  <si>
    <t>Xã An Bình A, Phường An Lộc - TX. Hồng Ngự</t>
  </si>
  <si>
    <t>Xã An Phong, xã Tân Quới, xã Tân Bình, xã Tân Thạnh - Thanh Bình</t>
  </si>
  <si>
    <t>Xã Tân Khánh Trung - Lấp Vò</t>
  </si>
  <si>
    <t>Xã Tân Hoà, xã Tân Huề - Thanh Bình</t>
  </si>
  <si>
    <t>Xã An Hoà, xã An Long, xã Phú Ninh - Tam Nông</t>
  </si>
  <si>
    <t xml:space="preserve">Phường 11, xã Tịnh Thới, xã Tân Thuận Tây - TP Cao Lãnh
</t>
  </si>
  <si>
    <t>Xã tân Thuận Đông, xã Tân Thuận Tây - Tp. Cao Lãnh</t>
  </si>
  <si>
    <t>xã Mỹ Xương, xã Bình Thạnh, xã Bình Hàng Trung, Xã Bình Hàng Tây - Cao Lãnh</t>
  </si>
  <si>
    <t>Xã An Hiệp, xã An Nhơn - Châu Thành</t>
  </si>
  <si>
    <t>Xã Tân Khánh Trung, xã Định Yên - Lấp Vò</t>
  </si>
  <si>
    <t>xã Tân Thành - Lai Vung</t>
  </si>
  <si>
    <t>xã Tân Khánh Đông - Tp. Sa Đéc</t>
  </si>
  <si>
    <t>Cát vàng hạt nhuyễn</t>
  </si>
  <si>
    <r>
      <t>Xã Thường Phước 1, xã Thường Thới Tiền, xã Long Khánh B</t>
    </r>
    <r>
      <rPr>
        <sz val="12"/>
        <color indexed="10"/>
        <rFont val="Times New Roman"/>
        <family val="1"/>
      </rPr>
      <t xml:space="preserve">, </t>
    </r>
    <r>
      <rPr>
        <sz val="12"/>
        <rFont val="Times New Roman"/>
        <family val="1"/>
      </rPr>
      <t>Phú Thuận B - Hồng Ngự</t>
    </r>
  </si>
  <si>
    <r>
      <t>Xã Thường Thới Tiền, xã Long Khánh B</t>
    </r>
    <r>
      <rPr>
        <sz val="12"/>
        <color indexed="10"/>
        <rFont val="Times New Roman"/>
        <family val="1"/>
      </rPr>
      <t xml:space="preserve">, </t>
    </r>
    <r>
      <rPr>
        <sz val="12"/>
        <rFont val="Times New Roman"/>
        <family val="1"/>
      </rPr>
      <t>Phú Thuận B - Hồng Ngự</t>
    </r>
  </si>
  <si>
    <t>- Sơn ngoài SPEC SATIN-màu thường (Sơn ngoại-bóng sáng) loại 18 lít 
(thùng 23kg)</t>
  </si>
  <si>
    <t>* Công ty TNHH MTV Xây Lắp &amp; VLXD Đồng Tháp 
(điện thoại : 067.3858959 - 3872717, nhà máy bê tông: 067.3890366)</t>
  </si>
  <si>
    <t>- Ống thép đen (tròn, vuông, hộp) độ dày 1.0 đến 1.5 mm.
 Đường kính từ DN 10 đến DN 100</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</si>
  <si>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</si>
  <si>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</si>
  <si>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</si>
  <si>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t>Sơn MAXIKIALA - Cửa hàng phân phối Sơn Thịnh Vượng 
(số 397 đường Nguyễn Thái Học, phường Hòa Thuận, thành phố Cao Lãnh. Sđt: 0903 851 381 a.Hậu)</t>
  </si>
  <si>
    <t>Công ty TNHH Thanh Long Me Kong- Nhà phân phối gạch men Tasa (Địa chỉ: Tổ 1, ấp An Hương 2, xã Mỹ An, huyện Mang Thít, tỉnh Vĩnh Long, sđt: 0703 939 439) giá tại kho ở tỉnh Vĩnh Long, chưa bao gồm VAT và chi phí vận chuyển, bốc vỡ</t>
  </si>
  <si>
    <t>- Gạch ốp (25x40), hộp 10 viên</t>
  </si>
  <si>
    <t>TCVN 9001:2008</t>
  </si>
  <si>
    <t>- Gạch Ceramic (60x60) Men, hộp 4 viên</t>
  </si>
  <si>
    <t>- Gạch Granite (60x60) Bóng kính KTS, hộp 4 viên</t>
  </si>
  <si>
    <t>- Gạch ốp (30x45) KTS, hộp 7 viên</t>
  </si>
  <si>
    <t>- Gạch lát nền (40x40), hộp 6 viên</t>
  </si>
  <si>
    <t>- Gạch lát nền (50x50) KTS, hộp 4 viên</t>
  </si>
  <si>
    <t xml:space="preserve">Cty TNHH Sông Hậu, huyện Lai Vung
 (anh Hải 0912 549 030)
</t>
  </si>
  <si>
    <t>* Tạm ngưng khai thác từ ngày 11/5/2016 theo Công văn số 06/CV-CTY ngày 11/5/2016 và Công văn số 08/CV-CTY ngày 09/8/2016 của Cty TNHH Sông Hậu đến khi có thông báo mới</t>
  </si>
  <si>
    <t>Cát đen san lấp: Giá bán tại cửa hàng kinh doanh VLXD của Cty TNHH MTV XL &amp; VLXD Đồng Tháp (áp dụng từ ngày 05/06/2016 theo Bảng Giá số 63/TBG-KD-CTY của Công ty TNHH MTV xây lắp và VLXD Đồng Tháp)</t>
  </si>
  <si>
    <t>Nhũ tương đóng phi COLAS CRS-1 (R65)</t>
  </si>
  <si>
    <t>TCVN 8817:2011</t>
  </si>
  <si>
    <t>Nhũ tương đóng phi COLAS CSS-1 (SS60)</t>
  </si>
  <si>
    <t>Sơn KIM CƯƠNG - Nhà phân phối Hoàng Thành, địa chỉ: số 82 quốc lộ 30, phường Mỹ Phú, thành phố Cao Lãnh, tỉnh Đồng Tháp.  Sđt: 067 3876 695 - anh Hoàng 0918 55 33 50) giá đã bao gồm VAT</t>
  </si>
  <si>
    <t>Đá chẻ (0,8 m2/bao)</t>
  </si>
  <si>
    <t>bao</t>
  </si>
  <si>
    <t>Tấm trần nhựa các loại</t>
  </si>
  <si>
    <t>Tấm trần Việt Nam khỗ rộng 25cm</t>
  </si>
  <si>
    <t>Tấm trần Việt Nam khỗ rộng 30cm</t>
  </si>
  <si>
    <t>Tấm trần Đài Loan khỗ rộng 25cm</t>
  </si>
  <si>
    <t>Tấm trần Đài Loan khỗ rộng 30cm</t>
  </si>
  <si>
    <r>
      <t xml:space="preserve">* Ñaù Antraco: Giao taïi Beán caûng Ñaù ôû  Keânh Taùm Ngaøn thuoäc xaõ  Löông Phi, huyeän Tri Toân, Tænh An Giang 
</t>
    </r>
    <r>
      <rPr>
        <b/>
        <sz val="12"/>
        <color indexed="10"/>
        <rFont val="Times New Roman"/>
        <family val="1"/>
      </rPr>
      <t xml:space="preserve">(xuống phương tiện thuỷ của khách hàng) </t>
    </r>
  </si>
  <si>
    <t>Tôn lạnh mạ hợp kim nhôm kẽm 9 sóng vuông, khổ 1,07m (đúng qui cách)</t>
  </si>
  <si>
    <r>
      <t xml:space="preserve">Cty TNHH Sông Hậu, Lai Vung 
* </t>
    </r>
    <r>
      <rPr>
        <b/>
        <i/>
        <sz val="12"/>
        <color indexed="12"/>
        <rFont val="Times New Roman"/>
        <family val="1"/>
      </rPr>
      <t>Tạm ngưng khai thác từ ngày 11/5/2016 theo Công văn số 06/CV-CTY ngày 11/5/2016 và Công văn số 08/CV-CTY ngày 09/8/2016 của Cty TNHH Sông Hậu đến khi có thông báo mới</t>
    </r>
  </si>
  <si>
    <t>Xi măng PCB 40 Tây Đô (bao 50kg)</t>
  </si>
  <si>
    <t>- Dày 0.20mm</t>
  </si>
  <si>
    <t>- Dày 0,30mm</t>
  </si>
  <si>
    <t>- Dày 0,25mm</t>
  </si>
  <si>
    <t>- Dày 0,32mm</t>
  </si>
  <si>
    <t>Tôn lạnh mạ hợp kim nhôm kẽm và mạ màu, 9 sóng vuông khổ 1,07 m 
( đúng qui cách)</t>
  </si>
  <si>
    <t>- Sơn lót chống kiềm NaNo siêu bóng</t>
  </si>
  <si>
    <t>- Sơn lót chống kiềm ngoài ALKALI</t>
  </si>
  <si>
    <t>- Sơn lót chống kiềm kháng khuẩn nội thất</t>
  </si>
  <si>
    <t>- Sơn lót chống kiềm nội thất ALKALI</t>
  </si>
  <si>
    <t>- Sơn phủ SAPHIRE FELL (hương thơm tự nhiên)</t>
  </si>
  <si>
    <t>- Sơn phủ Peal fell (siêu bóng)</t>
  </si>
  <si>
    <t>- Sơn phủ Opal Fell (chống bám bẩn mờ)</t>
  </si>
  <si>
    <t>- Sơn phủ Quart Fell (kinh tế)</t>
  </si>
  <si>
    <t>- Sơn trắng lăn trần Grand Ceiling</t>
  </si>
  <si>
    <t>- Sơn phủ siêu bóng bền Diamond</t>
  </si>
  <si>
    <t>- Sơn gốc nước đa năng All Season</t>
  </si>
  <si>
    <t>- Sơn phủ siêu bền Ruby fell</t>
  </si>
  <si>
    <t>- Sơn phủ mờ bền Jade Fell</t>
  </si>
  <si>
    <t>- Bột MYKOLOR trong ngoài</t>
  </si>
  <si>
    <t>- Bột MYKOLOR trong</t>
  </si>
  <si>
    <t>- Bột MYKOLOR ngoài</t>
  </si>
  <si>
    <r>
      <t xml:space="preserve">Saûn phaåm cuûa Cty TNHH MTV Xaây laép &amp; VLXD Ñoàng Thaùp (giaù giao taïi xưởng sản xuất treân phöông tieän beân mua)
</t>
    </r>
    <r>
      <rPr>
        <b/>
        <sz val="12"/>
        <color indexed="10"/>
        <rFont val="Times New Roman"/>
        <family val="1"/>
      </rPr>
      <t>tiêu chuẩn thiết kế cầu 22 TCN 272-05 của Bộ GTVT</t>
    </r>
  </si>
  <si>
    <t>TCVN 1452:2004</t>
  </si>
  <si>
    <t>TCXD 90:1982</t>
  </si>
  <si>
    <t>TCVN 2737:1995</t>
  </si>
  <si>
    <t>A755/A755M – AS 2728; JIS G3322</t>
  </si>
  <si>
    <t>JIS G3321</t>
  </si>
  <si>
    <t>JIS G3302</t>
  </si>
  <si>
    <t>TCVN 8491-2:2011/QCVN 16:2014</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</si>
  <si>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</si>
  <si>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</si>
  <si>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</si>
  <si>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</si>
  <si>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</si>
  <si>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</si>
  <si>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</si>
  <si>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</si>
  <si>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</si>
  <si>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</si>
  <si>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</si>
  <si>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</si>
  <si>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</si>
  <si>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</si>
  <si>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</si>
  <si>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</si>
  <si>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</si>
  <si>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TCVN 7745:2007/QCVN 16:2014</t>
  </si>
  <si>
    <t>BS 1387; ASTM A53/A500; JIS G3444/3452/3454; JIS C 8305; KS D 3507/3652; API 5L/5CT; UL6; ANSI C 80.1</t>
  </si>
  <si>
    <t>BS 1387; ASTM A53/A500; JIS G3444/3452/3454; JIS C 8305; KS D 3507/3652; API 5L/5CT</t>
  </si>
  <si>
    <t>BS 1387; ASTM A500; JIS G3444</t>
  </si>
  <si>
    <t>Phi 225 x 10,8mm, PN 8</t>
  </si>
  <si>
    <t>Phi 225 x 16,6mm, PN 12,5</t>
  </si>
  <si>
    <t>Phi 315 x 15mm, PN 8</t>
  </si>
  <si>
    <t>Phi 315 x 23,2mm, PN 12,5</t>
  </si>
  <si>
    <t>DIN 8074:1999</t>
  </si>
  <si>
    <t>- Hoạt tải 65%HL93 (cống qua đường &gt; H10) H10-X60</t>
  </si>
  <si>
    <t>- Hoạt tải 100%HL93 (cống qua đường &gt; H30) H30-XB 80</t>
  </si>
  <si>
    <t>TCVN 9113:2012</t>
  </si>
  <si>
    <t xml:space="preserve">Công ty  TNHH XDCT Hùng Vương, số 435-437 Hoà Hảo, Phường 5, Quận 10, tp. Hồ Chí Minh, Điện thoại: 08.38534548, 08.38534546 (Giá chưa bao gồm thuế VAT, giá đã bao gồm chi phí vận chuyển, bốc dỡ hai đầu đến tình Đồng Tháp): </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</si>
  <si>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</si>
  <si>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</si>
  <si>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</si>
  <si>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</si>
  <si>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</si>
  <si>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</si>
  <si>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</si>
  <si>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</si>
  <si>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</si>
  <si>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</si>
  <si>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</si>
  <si>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</si>
  <si>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</si>
  <si>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</si>
  <si>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</si>
  <si>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</si>
  <si>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</si>
  <si>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</si>
  <si>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</si>
  <si>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</si>
  <si>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8652:2012</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</si>
  <si>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</si>
  <si>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</si>
  <si>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</si>
  <si>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</si>
  <si>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</si>
  <si>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</si>
  <si>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</si>
  <si>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</si>
  <si>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</si>
  <si>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</si>
  <si>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</si>
  <si>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</si>
  <si>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</si>
  <si>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</si>
  <si>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</si>
  <si>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</si>
  <si>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</si>
  <si>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</si>
  <si>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</si>
  <si>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</si>
  <si>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</si>
  <si>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</si>
  <si>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</si>
  <si>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</si>
  <si>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</si>
  <si>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Cống Bê tông HL93, H30-XB 80, mác 300</t>
  </si>
  <si>
    <t>Cống Bê tông 0,65 HL93, H10-X60, mác 300</t>
  </si>
  <si>
    <t>Cống Bê tông vỉa hè, mác 300</t>
  </si>
  <si>
    <r>
      <t>OÁng coáng beâtoâng ly taâm phi 600 daøy 6cm (H10-X 60),</t>
    </r>
    <r>
      <rPr>
        <sz val="12"/>
        <color indexed="12"/>
        <rFont val="Times New Roman"/>
        <family val="1"/>
      </rPr>
      <t xml:space="preserve"> mác 300</t>
    </r>
  </si>
  <si>
    <r>
      <t xml:space="preserve">OÁng coáng beâtoâng ly taâm phi 700 daøy 8cm (H10-X 60), </t>
    </r>
    <r>
      <rPr>
        <sz val="12"/>
        <color indexed="12"/>
        <rFont val="Times New Roman"/>
        <family val="1"/>
      </rPr>
      <t>mác 300</t>
    </r>
  </si>
  <si>
    <r>
      <t xml:space="preserve">OÁng coáng </t>
    </r>
    <r>
      <rPr>
        <sz val="12"/>
        <color indexed="12"/>
        <rFont val="Times New Roman"/>
        <family val="1"/>
      </rPr>
      <t>bê tông</t>
    </r>
    <r>
      <rPr>
        <sz val="12"/>
        <color indexed="12"/>
        <rFont val="Vni-times"/>
        <family val="0"/>
      </rPr>
      <t xml:space="preserve"> ly taâm phi 800 daøy 8cm (H10-X 60), </t>
    </r>
    <r>
      <rPr>
        <sz val="12"/>
        <color indexed="12"/>
        <rFont val="Times New Roman"/>
        <family val="1"/>
      </rPr>
      <t>mác 300</t>
    </r>
  </si>
  <si>
    <r>
      <t xml:space="preserve">OÁng coáng </t>
    </r>
    <r>
      <rPr>
        <sz val="12"/>
        <color indexed="12"/>
        <rFont val="Times New Roman"/>
        <family val="1"/>
      </rPr>
      <t>bê tông</t>
    </r>
    <r>
      <rPr>
        <sz val="12"/>
        <color indexed="12"/>
        <rFont val="Vni-times"/>
        <family val="0"/>
      </rPr>
      <t xml:space="preserve"> ly taâm phi 1000 daøy 10cm (H10-X 60), </t>
    </r>
    <r>
      <rPr>
        <sz val="12"/>
        <color indexed="12"/>
        <rFont val="Times New Roman"/>
        <family val="1"/>
      </rPr>
      <t>mác 300</t>
    </r>
  </si>
  <si>
    <r>
      <t xml:space="preserve">OÁng coáng beâtoâng ly taâm phi 1500 daøy 12cm (H10-X 60), </t>
    </r>
    <r>
      <rPr>
        <sz val="12"/>
        <color indexed="12"/>
        <rFont val="Times New Roman"/>
        <family val="1"/>
      </rPr>
      <t>mác 300</t>
    </r>
  </si>
  <si>
    <r>
      <t xml:space="preserve">OÁng coáng beâtoâng ly taâm phi 600 daøy 6cm (H30-HK 80), </t>
    </r>
    <r>
      <rPr>
        <sz val="12"/>
        <color indexed="12"/>
        <rFont val="Times New Roman"/>
        <family val="1"/>
      </rPr>
      <t>mác 300</t>
    </r>
  </si>
  <si>
    <r>
      <t xml:space="preserve">OÁng coáng beâtoâng ly taâm phi 700 daøy 8cm (H30-HK 80), </t>
    </r>
    <r>
      <rPr>
        <sz val="12"/>
        <color indexed="12"/>
        <rFont val="Times New Roman"/>
        <family val="1"/>
      </rPr>
      <t>mác 300</t>
    </r>
  </si>
  <si>
    <r>
      <t>OÁng coáng beâtoâng ly taâm phi 800 daøy 8cm (H30-HK 80),</t>
    </r>
    <r>
      <rPr>
        <sz val="12"/>
        <color indexed="12"/>
        <rFont val="Times New Roman"/>
        <family val="1"/>
      </rPr>
      <t xml:space="preserve"> mác 300</t>
    </r>
  </si>
  <si>
    <r>
      <t>OÁng coáng beâtoâng ly taâm phi 1000 daøy 10cm (H30-HK 80),</t>
    </r>
    <r>
      <rPr>
        <sz val="12"/>
        <color indexed="12"/>
        <rFont val="Times New Roman"/>
        <family val="1"/>
      </rPr>
      <t xml:space="preserve"> mác 300</t>
    </r>
  </si>
  <si>
    <r>
      <t>OÁng coáng beâtoâng ly taâm phi 1500 daøy 12cm (H30-HK 80),</t>
    </r>
    <r>
      <rPr>
        <sz val="12"/>
        <color indexed="12"/>
        <rFont val="Times New Roman"/>
        <family val="1"/>
      </rPr>
      <t xml:space="preserve"> mác 300</t>
    </r>
  </si>
  <si>
    <r>
      <t xml:space="preserve">OÁng coáng beâtoâng ly taâm phi 600 daøy 6cm væa he, </t>
    </r>
    <r>
      <rPr>
        <sz val="12"/>
        <color indexed="12"/>
        <rFont val="Times New Roman"/>
        <family val="1"/>
      </rPr>
      <t>mác 300</t>
    </r>
  </si>
  <si>
    <r>
      <t xml:space="preserve">OÁng coáng beâtoâng ly taâm phi 700 daøy 8cm væa heø, </t>
    </r>
    <r>
      <rPr>
        <sz val="12"/>
        <color indexed="12"/>
        <rFont val="Times New Roman"/>
        <family val="1"/>
      </rPr>
      <t>mác 300</t>
    </r>
  </si>
  <si>
    <r>
      <t xml:space="preserve">OÁng coáng beâtoâng ly taâm phi 800 daøy 8cm væa heø, </t>
    </r>
    <r>
      <rPr>
        <sz val="12"/>
        <color indexed="12"/>
        <rFont val="Times New Roman"/>
        <family val="1"/>
      </rPr>
      <t>mác 300</t>
    </r>
  </si>
  <si>
    <r>
      <t>OÁng coáng betoâng ly taâm phi 1000 daøy 10cm væa heø,</t>
    </r>
    <r>
      <rPr>
        <sz val="12"/>
        <color indexed="12"/>
        <rFont val="Times New Roman"/>
        <family val="1"/>
      </rPr>
      <t xml:space="preserve"> mác 300</t>
    </r>
  </si>
  <si>
    <r>
      <t xml:space="preserve">OÁng coáng beâtoâng ly taâm phi 1500 daøy 12cm væa heø, </t>
    </r>
    <r>
      <rPr>
        <sz val="12"/>
        <color indexed="12"/>
        <rFont val="Times New Roman"/>
        <family val="1"/>
      </rPr>
      <t>mác 300</t>
    </r>
  </si>
  <si>
    <t>TCVN 6150-2:2003; BS 3505; ASTM D 2241</t>
  </si>
  <si>
    <t>OÁng phi21 daøy 1,6mm, PN 15</t>
  </si>
  <si>
    <t>OÁng phi27 daøy 1,8mm, PN 15</t>
  </si>
  <si>
    <t>OÁng phi 34 daøy 2,0mm, PN 12</t>
  </si>
  <si>
    <t>OÁng phi 42 daøy 2,1mm, PN 10</t>
  </si>
  <si>
    <t>OÁng phi 49 daøy 2,4mm, PN 10</t>
  </si>
  <si>
    <t>OÁng phi 60 daøy 2,5mm, PN 9</t>
  </si>
  <si>
    <t>OÁng phi 168 daøy 7mm, PN 9</t>
  </si>
  <si>
    <t>OÁng phi 220daøy 8mm, PN 8</t>
  </si>
  <si>
    <t>OÁng phi 220 daøy 8,7mm, PN 9</t>
  </si>
  <si>
    <t>TCVN 7745:2007; QCVN 16:2014/BXD</t>
  </si>
  <si>
    <t>TCVN 7745:2007;QCVN 16:2014/BXD</t>
  </si>
  <si>
    <t>TCVN 7451:2004; QCVN 16/BXD</t>
  </si>
  <si>
    <t>TCVN 7239-2003; QCVN 16:2014/BXD</t>
  </si>
  <si>
    <t>JIS A 5335-1987</t>
  </si>
  <si>
    <t>tiêu chuẩn 22 TCN  18-79</t>
  </si>
  <si>
    <t xml:space="preserve">B. Cọc Betong dự ứng lực, cường độ thép 17.250 kg/cm2  </t>
  </si>
  <si>
    <t xml:space="preserve">C. Gạch Terrazzo - Lát vĩa hè </t>
  </si>
  <si>
    <t xml:space="preserve"> Áp dụng từ ngày 05/10/2016</t>
  </si>
  <si>
    <t>- Sơn  nước ngoại thất ATOM SUPER (thùng 18 lít trọng lượng 22,5kg)</t>
  </si>
  <si>
    <t>- Chống thấm gốc nước (CT-J555) (thùng 18 lít trọng lượng 20kg)</t>
  </si>
  <si>
    <t>- Chống thấm gốc nước (CT-J555) màu (thùng 18 lít trọng lượng 20kg)</t>
  </si>
  <si>
    <t>- Sơn  nước ngoại thất ATOM SUPER màu (thùng 18 lít trọng lượng 22,5kg)</t>
  </si>
  <si>
    <t xml:space="preserve"> Boàn tieåu nam INAX U1U-116V maøu </t>
  </si>
  <si>
    <t xml:space="preserve"> Boàn tieåu nam INAX U-116-V traéng </t>
  </si>
  <si>
    <r>
      <t xml:space="preserve"> Theùp hộp 14 x 14  daøy  1.1ly</t>
    </r>
    <r>
      <rPr>
        <sz val="12"/>
        <color indexed="12"/>
        <rFont val="Times New Roman"/>
        <family val="1"/>
      </rPr>
      <t xml:space="preserve"> </t>
    </r>
  </si>
  <si>
    <t xml:space="preserve"> Theùp hộp 20 x 20  daøy 1,2ly </t>
  </si>
  <si>
    <t xml:space="preserve"> Theùp hộp 25 x 25 daøy  1,1ly </t>
  </si>
  <si>
    <t xml:space="preserve"> Theùp hộp 30 x 30  daøy  1,4ly</t>
  </si>
  <si>
    <t xml:space="preserve"> Theùp hộp 40 x 40  daøy 1,4ly</t>
  </si>
  <si>
    <t xml:space="preserve"> Theùp hộp 50 x 50  daøy 1,4ly</t>
  </si>
  <si>
    <t xml:space="preserve"> Theùp hộp 75 x 75  daøy 1,4ly</t>
  </si>
  <si>
    <t>Thép mạ kẽm Hoa Sen Z08</t>
  </si>
  <si>
    <t>Theùp hộp 13 x 26  daøy 1,1ly</t>
  </si>
  <si>
    <t>Theùp hộp 20 x 40  daøy 1,2ly</t>
  </si>
  <si>
    <t>Theùp hộp 30 x 60  daøy 1,4ly</t>
  </si>
  <si>
    <t>Theùp hộp 40 x 80  daøy 1,8ly</t>
  </si>
  <si>
    <t>Theùp hộp 50 x 100  daøy 1,8ly</t>
  </si>
  <si>
    <t>Theùp hộp 60 x 120  daøy 1,4ly</t>
  </si>
  <si>
    <t>- Dày 0,52mm</t>
  </si>
  <si>
    <t xml:space="preserve">  Ф21x1,2 mm, PN 11</t>
  </si>
  <si>
    <t>BS 3505</t>
  </si>
  <si>
    <t xml:space="preserve">  Ф21x1,6 mm, PN 15</t>
  </si>
  <si>
    <t xml:space="preserve">  Ф27x1,8 mm, PN 14</t>
  </si>
  <si>
    <t xml:space="preserve">  Ф27x1,3 mm, PN 10</t>
  </si>
  <si>
    <t xml:space="preserve">  Ф34x1,4 mm, PN 8</t>
  </si>
  <si>
    <t xml:space="preserve">  Ф34x1,8 mm, PN 11</t>
  </si>
  <si>
    <t xml:space="preserve">  Ф42x2,2 mm, PN 12</t>
  </si>
  <si>
    <t xml:space="preserve">  Ф49x2,2 mm, PN 9</t>
  </si>
  <si>
    <t xml:space="preserve">  Ф60x2,0 mm, PN 6</t>
  </si>
  <si>
    <t xml:space="preserve">  Ф60x2,2 mm, PN 7</t>
  </si>
  <si>
    <t xml:space="preserve">  Ф90x2,0 mm, PN 4</t>
  </si>
  <si>
    <t xml:space="preserve">  Ф90x2,6 mm, PN 6</t>
  </si>
  <si>
    <t xml:space="preserve">  Ф114x3,2 mm, PN 5</t>
  </si>
  <si>
    <t xml:space="preserve">  Ф140x4,0 mm, PN 6</t>
  </si>
  <si>
    <t xml:space="preserve">  Ф200x5,9 mm, PN 6</t>
  </si>
  <si>
    <t xml:space="preserve">  Ф220x6,5 mm, PN 7</t>
  </si>
  <si>
    <t>Xi măng ACIFA PCB 40</t>
  </si>
  <si>
    <t>Baøn caàu xoåm Thieân Thanh khoâng thuøng, traéng CT0400T</t>
  </si>
  <si>
    <t xml:space="preserve"> Baøn caàu cao Thieân Thanh tay gaït traéng B2106TGTT; B0707TGTT; B5353TGTT</t>
  </si>
  <si>
    <t>Đá 1x2 (lưới 29)</t>
  </si>
  <si>
    <t>Đá 4x6 xây</t>
  </si>
  <si>
    <t>Đá 5x7 xây</t>
  </si>
  <si>
    <t>Đá 0x4 xương (lưới 40)</t>
  </si>
  <si>
    <t>Đá cát dơ</t>
  </si>
  <si>
    <t>Đá xô bồ</t>
  </si>
  <si>
    <t>Đá mi</t>
  </si>
  <si>
    <t>Bụi xây dựng</t>
  </si>
  <si>
    <t>Đá 40x60</t>
  </si>
  <si>
    <t>Đá 20x30</t>
  </si>
  <si>
    <t>Vữa, Keo xây tô chuyên dụng 50kg/bao</t>
  </si>
  <si>
    <t>- Vữa xây E-Block, mác 7,5 Mpa, 25kg/bao</t>
  </si>
  <si>
    <t>- Vữa tô E-Block, mác 7,5 Mpa, 25kg/bao</t>
  </si>
  <si>
    <t>- Vữa tô Skim coat E-Block, mã số 301 (tô dày 3-4mm/mặt), 25kg/bao</t>
  </si>
  <si>
    <t>- Vữa tô Skim coat E-Block, mã số 302 (tô dày 5-6mm/mặt), 25kg/bao</t>
  </si>
  <si>
    <t>Bas sắt</t>
  </si>
  <si>
    <t xml:space="preserve">Công ty TNHH MTV Xây lắp An Giang (ACC), địa chỉ: Phòng Kinh Doanh Công ty TNHH MTV Xây Lắp An Giang số 316/1A Trần Hưng Đạo - TP Long Xuyên - An Giang, Điện thoại : 076.3943400 - 3841609  Fax  : 076.3841280. Giá giao tại Nhà máy Quốc lộ 91, phường Mỹ Thạnh, Tp. Long Xuyên, An Giang
</t>
  </si>
  <si>
    <t>Gạch không nung 2 lỗ 80x80x180mm, mác 7,5 Mpa</t>
  </si>
  <si>
    <t>Gạch không nung 4 lỗ 80x80x180mm, mác 7,5 Mpa</t>
  </si>
  <si>
    <t>Gạch không nung 2 lỗ 90x90x190mm, mác 7,5 Mpa</t>
  </si>
  <si>
    <t>Gạch không nung 3 lỗ 100x190x390mm, mác 7,5 Mpa</t>
  </si>
  <si>
    <t>Gạch không nung 3 lỗ 190x190x390mm, mác 7,5 Mpa</t>
  </si>
  <si>
    <t>Gạch không nung đặc 80x40x180mm, mác 10 Mpa</t>
  </si>
  <si>
    <t>Gạch không nung đặc 90x45x190mm, mác 10 Mpa</t>
  </si>
  <si>
    <t>Gạch không nung đặc 100x50x190mm, mác 10 Mpa</t>
  </si>
  <si>
    <t xml:space="preserve">Công ty TNHH MTV Xây lắp An Giang (ACC), địa chỉ: Phòng Kinh Doanh Công ty TNHH MTV Xây Lắp An Giang số 316/1A Trần Hưng Đạo - TP Long Xuyên - An Giang, Điện thoại : 076.3943400 - 3841609  Fax  : 076.3841280. Giá giao tại mỏ đá Bà Đội, xã An Hảo, huyện Tịnh Biên, An Giang
</t>
  </si>
  <si>
    <t>- Loại A</t>
  </si>
  <si>
    <t>- Loại AA</t>
  </si>
  <si>
    <t xml:space="preserve">Gạch ACERA - Công ty TNHH MTV Xây lắp An Giang (ACC), địa chỉ: Phòng Kinh Doanh Công ty TNHH MTV Xây Lắp An Giang số 316/1A Trần Hưng Đạo - TP Long Xuyên - An Giang, Điện thoại : 076.3943400 - 3841609  Fax  : 076.3841280. Giá giao tại Nhà máy Quốc lộ 91, phường Mỹ Thạnh, Tp. Long Xuyên, An Giang
</t>
  </si>
  <si>
    <t>Gạch 40x40 cm men matt các mã số: 4109, 4111, 4115, 4124,..(thùng 06 viên tương đương 0,96 m2)</t>
  </si>
  <si>
    <t>Gạch 40x40 cm  các mã số: 4000 KM, 4080, 4097, 4101, 4102, 4107, 4108, 4110, 4114, 4116, 4118, 4121,..(thùng 06 viên tương đương 0,96 m2)</t>
  </si>
  <si>
    <t>Gạch 25x40 cm men bóng (thùng 10 viên tương đương 1 m2)</t>
  </si>
  <si>
    <t>Gạch 25x40 cm màu đặc biệt mã 4267 (thùng 10 viên tương đương 1 m2)</t>
  </si>
  <si>
    <t>Gạch 25x40 cm in kỹ thuật số - mài cạnh (thùng 10 viên tương đương 1 m2)</t>
  </si>
  <si>
    <t>Gạch 30x45 cm in kỹ thuật số - mài cạnh (thùng 07 viên tương đương 0,95 m2)</t>
  </si>
  <si>
    <t>Gạch 30x45 cm in kỹ thuật số - mài cạnh: đặc biệt (thùng 07 viên tương đương 0,95 m2)</t>
  </si>
  <si>
    <t>10</t>
  </si>
  <si>
    <r>
      <t xml:space="preserve"> Cöûa soå goã căm xe Việt Nam: khuoân bao 50x100, ñoá caùnh 40 x 80 (chöa keå kính, </t>
    </r>
    <r>
      <rPr>
        <sz val="12"/>
        <color indexed="12"/>
        <rFont val="Times New Roman"/>
        <family val="1"/>
      </rPr>
      <t>khóa</t>
    </r>
    <r>
      <rPr>
        <sz val="12"/>
        <color indexed="12"/>
        <rFont val="Vni-times"/>
        <family val="0"/>
      </rPr>
      <t xml:space="preserve"> vaø sôn)</t>
    </r>
  </si>
  <si>
    <r>
      <t xml:space="preserve"> Cöûa ñi goã căm xe Việt Nam: khuoân bao 50x100, ñoá 40 x 80, vaùn traùm cöûa daøy 2cm  
(chöa keå kính, kh</t>
    </r>
    <r>
      <rPr>
        <sz val="12"/>
        <color indexed="12"/>
        <rFont val="Times New Roman"/>
        <family val="1"/>
      </rPr>
      <t>óa</t>
    </r>
    <r>
      <rPr>
        <sz val="12"/>
        <color indexed="12"/>
        <rFont val="Vni-times"/>
        <family val="0"/>
      </rPr>
      <t xml:space="preserve"> vaø sôn)</t>
    </r>
  </si>
  <si>
    <r>
      <t>- Hoạt tải 3x10</t>
    </r>
    <r>
      <rPr>
        <vertAlign val="superscript"/>
        <sz val="12"/>
        <color indexed="12"/>
        <rFont val="Times New Roman"/>
        <family val="1"/>
      </rPr>
      <t xml:space="preserve">-3 </t>
    </r>
    <r>
      <rPr>
        <sz val="12"/>
        <color indexed="12"/>
        <rFont val="Times New Roman"/>
        <family val="1"/>
      </rPr>
      <t>Mpa (cống dọc đường), cấp tải thấp</t>
    </r>
  </si>
  <si>
    <t>- Hoạt tải 65%HL93 (cống qua đường &gt; H10) H10-X60, cấp tải thấp</t>
  </si>
  <si>
    <t>- Hoạt tải 100%HL93 (cống qua đường &gt; H30) H30-XB 80, cấp tải cao</t>
  </si>
  <si>
    <t>2. Cống phi 600 mm - D=50mm, M=28Mpa</t>
  </si>
  <si>
    <t>4. Cống phi 1000 mm - D=100mm, M=28Mpa</t>
  </si>
  <si>
    <t>5. Cống phi 1200 mm - D=120mm, M=28Mpa</t>
  </si>
  <si>
    <t>5. Cống phi 1500 mm - D=130mm, M=28Mpa</t>
  </si>
  <si>
    <t>Trần nổi khung Vĩnh Tường - FINELINE 610 X 610mm, ty treo 800-1000mm
Tấm Nhựa trang trí 8mm</t>
  </si>
  <si>
    <t>Trần chìm khung Vĩnh Tường, khẩu độ thanh chính và thanh phụ 800x406 mm
Tấm Nhựa 250mm</t>
  </si>
  <si>
    <t>Trần chìm khung Vĩnh Tường, khẩu độ thanh chính và thanh phụ 800x406 mm
Tấm Nhựa 300mm</t>
  </si>
  <si>
    <t>Hệ thống trần nhựa - Doanh nghiệp tư nhân Vĩnh Tường Tượng, số 20 Nguyễn Văn Cừ, phường 4, Tp. Cao Lãnh, Đồng Tháp, điện thoại: 067. 3871331 - 2240640, fax: 067.6250089 (Bao gồm chi phí nhân công lắp đặt, không bao gồm chi phí dán băng keo lưới và xử lý mối nối).</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</si>
  <si>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</si>
  <si>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</si>
  <si>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</si>
  <si>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</si>
  <si>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</si>
  <si>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</si>
  <si>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</si>
  <si>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</si>
  <si>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</si>
  <si>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</si>
  <si>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</si>
  <si>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</si>
  <si>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</si>
  <si>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1.000 (loại L= 2,5m và 3m) H10-X60, mác 300, dày 10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</si>
  <si>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</si>
  <si>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</si>
  <si>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</si>
  <si>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</si>
  <si>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</si>
  <si>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</si>
  <si>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Cống thoát nước phi 1.000 (loại L= 2,5m và 3m)H30-XB 80, mác 300, dày 10 cm</t>
  </si>
  <si>
    <t>Cống  phi 300 (loại L= 4m) vỉa hè, mác 300, dày 5 cm</t>
  </si>
  <si>
    <t>Cống  phi 400 (loại L= 4m) vỉa hè, mác 300, dày 5 cm</t>
  </si>
  <si>
    <t>Cống  phi 600 (loại L= 4m) vỉa hè, mác 300, dày 8 cm</t>
  </si>
  <si>
    <t>Cống  phi 800 (loại L= 4m) vỉa hè, mác 300, dày 9 cm</t>
  </si>
  <si>
    <t>Cống  phi 1.000 (loại L= 4m) vỉa hè, mác 300, dày 11 cm</t>
  </si>
  <si>
    <t>Cống  phi 300 (loại L= 4m) H10-X60, mác 300, dày 5 cm</t>
  </si>
  <si>
    <t>Cống  phi 400 (loại L= 4m) H10-X60, mác 300, dày 5 cm</t>
  </si>
  <si>
    <t>Cống  phi 600 (loại L= 4m) H10-X60, mác 300, dày 8 cm</t>
  </si>
  <si>
    <t>Cống  phi 800 (loại L= 4m) H10-X60, mác 300, dày 9 cm</t>
  </si>
  <si>
    <t>Cống  phi 1.000 (loại L= 4m) H10-X60, mác 300, dày 11 cm</t>
  </si>
  <si>
    <t>Cống phi 300 (loại L= 4m) H30-XB 80, mác 300, dày 5 cm</t>
  </si>
  <si>
    <t>Cống phi 400 (loại L= 4m) H30-XB 80, mác 300, dày 5 cm</t>
  </si>
  <si>
    <t>Cống phi 600 (loại L= 4m) H30-XB 80, mác 300, dày 8 cm</t>
  </si>
  <si>
    <t>Cống phi 800 (loại L= 4m) H30-XB 80, mác 300, dày 9 cm</t>
  </si>
  <si>
    <t>Cống phi 1.000 (loại L= 4m) H30-XB 80, mác 300, dày 10 cm</t>
  </si>
  <si>
    <t xml:space="preserve">Cát vàng hạt vừa (mỏ Phú An, xã Phú An, huyện Phú Tân, An Giang - ngang xã Thường Phước 1, huyện Hồng Ngự, Đồng Tháp; mỏ Vĩnh Xương, xã Vĩnh Xương , Huyện Tân Châu, Tỉnh An Giang - ngang xã Tân Hoà, huyện Thanh Bình, Đồng Tháp) </t>
  </si>
  <si>
    <t xml:space="preserve">Công ty TNHH MTV Xây lắp An Giang (ACC), địa chỉ: Phòng Kinh Doanh Công ty TNHH MTV Xây Lắp An Giang số 316/1A Trần Hưng Đạo - TP Long Xuyên - An Giang, Điện thoại : 076.3943400 - 3841609  Fax  : 076.3841280. Giá giao tại mỏ khai thác 
</t>
  </si>
  <si>
    <r>
      <t>" G</t>
    </r>
    <r>
      <rPr>
        <b/>
        <sz val="18"/>
        <color indexed="12"/>
        <rFont val="VNI-Times"/>
        <family val="0"/>
      </rPr>
      <t xml:space="preserve">iaù vaät lieäu xaây döïng thaùng 10 naêm 2016 </t>
    </r>
    <r>
      <rPr>
        <sz val="18"/>
        <color indexed="12"/>
        <rFont val="VNI-Times"/>
        <family val="0"/>
      </rPr>
      <t>"</t>
    </r>
  </si>
  <si>
    <t>- Gạch chữ U chống thấm (200x200x75)</t>
  </si>
  <si>
    <t>- Gạch Tàu 30 có chân, chống thấm (300x300x25)</t>
  </si>
  <si>
    <t>- Gạch Tàu 30, chống thấm (300x300x20)</t>
  </si>
  <si>
    <t>- Gạch Tàu 30 LD, tàu 30 nút tròn, chống thấm</t>
  </si>
  <si>
    <t>- Gạch Tàu bậc thềm (300x340), chống thấm</t>
  </si>
  <si>
    <t>- Gạch Tàu 20 (200x200x20), chống thấm</t>
  </si>
  <si>
    <t>- Gạch Tàu lục giác, chống thấm</t>
  </si>
  <si>
    <t>Tôn lạnh Zacs AZ100 mạ nhôm kẽm khổ 1,07 m</t>
  </si>
  <si>
    <t xml:space="preserve">- Tôn dày 0,32mm </t>
  </si>
  <si>
    <t>- Tôn dày 0,35mm</t>
  </si>
  <si>
    <t>- Tôn dày 0,38mm</t>
  </si>
  <si>
    <t>- Tôn dày 0,40mm</t>
  </si>
  <si>
    <t>- Tôn dày 0,42mm</t>
  </si>
  <si>
    <t>- Tôn dày 0,45mm</t>
  </si>
  <si>
    <t>- Tôn dày 0,48mm</t>
  </si>
  <si>
    <t>- Tôn dày 0,51mm</t>
  </si>
  <si>
    <t>Tôn lạnh màu P-Zacs VN mạ nhôm kẽm AZ100 và mạ màu, khổ 1,07 m</t>
  </si>
  <si>
    <t>- Tôn dày 0,50mm</t>
  </si>
  <si>
    <t>OÁng phi 90 daøy 3,8mm, PN 6</t>
  </si>
  <si>
    <t>OÁng phi 114 daøy 5mm, PN 6</t>
  </si>
  <si>
    <t>Cty CP Gạch khối Tân Kỷ Nguyên, 60 Đặng Dung, P. Tân Định, Q1, Tp. Hồ Chí Minh - Phân phối Cty CPXD B&amp;Q, ĐT: 0673.592 592, áp dụng từ ngày 01/10/2016</t>
  </si>
  <si>
    <t>- Gạch bê tông nhẹ E-Block (EB- 4.0) 60cm x 20 cm x 10cm, 60cm x 20cm x 20cm
, Rnén = 4 Mpa</t>
  </si>
  <si>
    <t>- Gạch bê tông nhẹ E-Block (EB-4.0) 60cmx20cmx10cm, 60cmx20cmx20cm,
 Rnén = 5 Mpa</t>
  </si>
  <si>
    <t>CÔNG TY TNHH THÉP SEAH VIỆT NAM (địa chỉ: Số 7 đường 3A-KCN Biên Hòa II-tỉnh Đồng Nai, sđt: 093 800 1413 ) giá đã có VAT và giao hàng tại Đồng Tháp (áp dụng ngày 01 tháng 09 năm 2016 theo công văn số 91 của công ty)</t>
  </si>
  <si>
    <t xml:space="preserve"> Áp dụng từ ngày 20/10/2016</t>
  </si>
  <si>
    <t>Công ty TNHH TM - SX - DV TÍN THỊNH, số 102H, Nguyễn Xuân Khoát, P. Tân Thành, Q. Tân Phú, Tp. Hồ Chí Minh. Số điện thoại: 0862678195, fax: 0862679843 (áp dụng từ ngày 01/10/2016)</t>
  </si>
  <si>
    <t xml:space="preserve">Bát neo tường 8 cm, 10cm (tôn dày 8 dem) </t>
  </si>
  <si>
    <t xml:space="preserve">Bát neo tường 12 cm, 20cm (tôn dày 8 dem) </t>
  </si>
  <si>
    <t>Công ty CP Khoa học công nghệ HIDICO, số 01-03 Hồ Biểu Chánh, Khu 500 căn, phường Phú Mỹ, tp. Cao Lãnh, ĐT: 0673.851976, nhà máy sản xuất Khu công nghiệp C, tp. Sa Đéc, Đồng Tháp (áp dụng từ ngày 19/9/2016)</t>
  </si>
  <si>
    <t>- Sơn  nước ngoại thất JONY màu (thùng 18 lít trọng lượng 21,6kg)</t>
  </si>
  <si>
    <t>Sơn JOTON - CN Công ty CP L.Q JOTON tại Cần Thơ (địa chỉ: KV Thạnh Mỹ, P. Thường Thạnh, Q. Cái Răng, Tp. Cần Thơ-điện thoại: 07103.765.108 - 07103.527.096) (áp dụng từ ngày 01/10/2016)</t>
  </si>
  <si>
    <r>
      <t xml:space="preserve">Sơn MYKOLOR GRAND 2016 - </t>
    </r>
    <r>
      <rPr>
        <b/>
        <sz val="12"/>
        <color indexed="8"/>
        <rFont val="Times New Roman"/>
        <family val="1"/>
      </rPr>
      <t>Cửa hàng trang trí nội thất và VLXD Nhân Hậu (đ/c: 273-275 Ngô Thời Nhậm, phường 2, thành phố Cao Lãnh, sđt: 0673 877 747)</t>
    </r>
  </si>
  <si>
    <t>Tôn lạnh AZ100 mạ nhôm kẽm khổ 1,2 m</t>
  </si>
  <si>
    <t>JIS G3321:2010; BS EN 10346:2009; AS 1397:2011; ASTM A792/A792M-10</t>
  </si>
  <si>
    <t>JIS G3322:2012; BS EN 10169:2010; AS/NZS 2728:2013; ASTM A755/A755M-03</t>
  </si>
  <si>
    <t>- Dày 0,38mm</t>
  </si>
  <si>
    <t>Công ty CP tôn Đông Á (nhà máy số 05, đường số 5, KCN Sóng Thần I, P. Dĩ An, tx. Dĩ An, Bình Dương, điện thoại: 0650.3732575) - Đại lý tại Đồng Tháp: Công ty TNHH Vạn Lợi -Đồng Tháp (số 279, Quốc lộ 30, P. Mỹ Phú, tp. Cao Lãnh, điện thoại: 0673,879666 - 0908444818 (a. Hiếu) (áp dụng từ ngày 27/9/2016)</t>
  </si>
  <si>
    <t>Tôn lạnh mạ nhôm kẽm khổ 1,2 m</t>
  </si>
  <si>
    <t>Xà gồ C mạ kẽm VinaOne - Công ty CP SX thép Vina One, Quốc lộ 1, xã long Hiệp, huyện Bến Lức, tỉnh Long An, điện thoại 0723.989898 - 072.6566789 - Đại lý tại Đồng Tháp: Công ty TNHH Vạn Lợi -Đồng Tháp (số 279, Quốc lộ 30, P. Mỹ Phú, tp. Cao Lãnh, điện thoại: 0673,879666 - 0908444818 (a. Hiếu) (áp dụng từ ngày 27/9/2016)</t>
  </si>
  <si>
    <t>C 40x80x2mm (2,54kg/m)</t>
  </si>
  <si>
    <t>C 50x100x2mm (3,19kg/m)</t>
  </si>
  <si>
    <t>C 50x125x2mm (3,64kg/m)</t>
  </si>
  <si>
    <t>C 50x150x2mm (4,02kg/m)</t>
  </si>
  <si>
    <t>C 50x200x2mm (4,8kg/m)</t>
  </si>
  <si>
    <t>C 65x250x2mm (6,28kg/m)</t>
  </si>
  <si>
    <t>ASTM A653; JIS G3302:2010; JIS G3141:2010</t>
  </si>
  <si>
    <t>D20mmx2,3mm PN 10</t>
  </si>
  <si>
    <t>D20mmx2,8mm PN 16</t>
  </si>
  <si>
    <t>D25mmx2,7mm PN 10</t>
  </si>
  <si>
    <t>D25mmx3,5mm PN 16</t>
  </si>
  <si>
    <t>Ống nước lạnh PPR E-PIPE</t>
  </si>
  <si>
    <t>Công ty Cp Ống Việt (số 554/8 Công Hoà, phường 13, Q. Tân Bình, tp. Hồ Chí Minh, điện thoại: 08.35089779, 08.35594264) - Đại lý tại Đồng Tháp: Công ty TNHH Vạn Lợi -Đồng Tháp (số 279, Quốc lộ 30, P. Mỹ Phú, tp. Cao Lãnh, điện thoại: 0673,879666 - 0908444818 (a. Hiếu) (áp dụng từ ngày 27/9/2016)</t>
  </si>
  <si>
    <t>D32mmx2,9mm PN 10</t>
  </si>
  <si>
    <t>D32mmx4,4mm PN 16</t>
  </si>
  <si>
    <t>D50mmx4,6mm PN 10</t>
  </si>
  <si>
    <t>D50mmx6,9mm PN 16</t>
  </si>
  <si>
    <t>D63mmx5,8mm PN 10</t>
  </si>
  <si>
    <t>D63mmx8,6mm PN 16</t>
  </si>
  <si>
    <t>D90mmx8,2mm PN 10</t>
  </si>
  <si>
    <t>D90mmx12,3mm PN 16</t>
  </si>
  <si>
    <t>D110mmx10mm PN 10</t>
  </si>
  <si>
    <t>D110mmx15,1mm PN 10</t>
  </si>
  <si>
    <t>Ống nước nóng PPR E-PIPE</t>
  </si>
  <si>
    <t>D20mmx3,4mm PN 20</t>
  </si>
  <si>
    <t>D25mmx4,2mm PN 20</t>
  </si>
  <si>
    <t>D32mmx5,4mm PN 20</t>
  </si>
  <si>
    <t>D50mmx8,3mm PN 20</t>
  </si>
  <si>
    <t>D63mmx10,5mm PN 20</t>
  </si>
  <si>
    <t>D90mmx15,0mm PN 20</t>
  </si>
  <si>
    <t>D110mmx18,3mm PN 20</t>
  </si>
  <si>
    <t>DIN 8077-09; DIN 8078:2008-09</t>
  </si>
  <si>
    <t>Ống nước lạnh chống tia cực tím PPR E-PIPE</t>
  </si>
  <si>
    <t>Ống nước nóng chống tia cực tím PPR E-PIPE</t>
  </si>
  <si>
    <t>Số thứtự</t>
  </si>
  <si>
    <t>Ống nhựa uPVC - Cty Minh Hùng, số 103/7 Ao Đôi, P. Bình Trị Đông A, Q. Bình Tân, Tp. Hồ Chí Minh, điện thoại: 08.38755448 - 08.37505381 (áp dụng từ ngày 01/10/2016)</t>
  </si>
  <si>
    <t xml:space="preserve">Cty TNHH NS Bluescope Việt Nam (chi nhánh Cần Thơ, địa chỉ: Tầng 7, toà nhà Sacombank 95-97-99, Võ Văn Tần, P. Tân An, Q. Ninh Kiều, Cần Thơ, điện thoại: 07103839497) đã có VAT, áp dụng từ ngày 01/10/2016 </t>
  </si>
  <si>
    <t xml:space="preserve">CTY TNHH Bluescope LYSAGHT VN, số 95-97-99, Võ Văn Tần, P. Tân An, Q. Ninh Kiều, Cần Thơ, điện thoại: 0710.3839461 -  0710.3839462) đã có VAT, áp dụng từ ngày 01/10/2016 </t>
  </si>
  <si>
    <t xml:space="preserve">CTY TNHH Bluescope LYSAGHT VN:  số 95-97-99, Võ Văn Tần, P. Tân An, Q. Ninh Kiều, Cần Thơ, điện thoại: 0710.3839461 -  0710.3839462) đã có VAT, áp dụng từ ngày 01/10/2016 </t>
  </si>
  <si>
    <t>Sơn SPEC-nhà phân phối Công ty TNHH MTV THIÊN PHÚC (địa chỉ: số 107 A đường Trần Hưng Đạo, phường 1, thành phố Cao Lãnh, tỉnh Đồng Tháp-điện thoại: 0676 285 286) áp dụng từ ngày 03/10/2016</t>
  </si>
  <si>
    <t>Gạch Ngói Đồng Nai - Công ty CP gạch ngói Đồng Nai, số 119 Điện Biên Phủ, Quận 1, Tp. Hồ Chí Minh, điện thoại: 08.38228124 - 08.38295881, áp dụng từ ngày 23/9/2016 (loại A1, đã có VAT)</t>
  </si>
  <si>
    <t>CÔNG TY CỔ PHẦN BÊ TÔNG LY TÂM ĐỒNG THÁP
(Địa chỉ: Số 09 quốc lộ 80 ấp Phú Thành, xã Tân Phú Đông, thành phố Sa Đéc, tỉnh Đồng Tháp)(giá chưa VAT) sđt: 067 377 2222, áp dụng từ ngày 20/01/2016</t>
  </si>
  <si>
    <t>Sơn SAKURA - Công ty TNHH SX TM XNK SAKURA (Địa chỉ: 43/14B, ấp Tiền Lân, Bà Điểm, Hóc Môn, tp HCM, 0901.020.329 anh Yên) áp dụng từ ngày 10/03/2016</t>
  </si>
  <si>
    <t xml:space="preserve"> Gaïch men</t>
  </si>
  <si>
    <t>Công ty CP công nghiệp gốm sứ Taicera: đã có VAT (áp dụng từ ngày 01/7/2016)</t>
  </si>
  <si>
    <t xml:space="preserve"> Áp dụng từ ngày 04/11/2016</t>
  </si>
  <si>
    <t>ĐƠN VỊ TÍNH</t>
  </si>
  <si>
    <t>GIÁ NƠI SX CÓ VAT</t>
  </si>
  <si>
    <t>TP. 
CAO LÃNH
 CÓ THUẾ VAT</t>
  </si>
  <si>
    <t>Kèm theo Công bố giá vật liệu xây dựng tháng 10 năm 2016 số: 382 /CB-LS ngày  09  tháng 11 năm 2016</t>
  </si>
  <si>
    <t>đã ký</t>
  </si>
  <si>
    <r>
      <t xml:space="preserve">                Soá:  382/CB-LS                                                      </t>
    </r>
    <r>
      <rPr>
        <i/>
        <sz val="18"/>
        <color indexed="12"/>
        <rFont val="Times New Roman"/>
        <family val="1"/>
      </rPr>
      <t>Đồng Tháp, ngày  09 tháng  11 năm 2016</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</si>
</sst>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Z$&quot;#,##0_);\(&quot;Z$&quot;#,##0\)"/>
    <numFmt numFmtId="179" formatCode="&quot;Z$&quot;#,##0_);[Red]\(&quot;Z$&quot;#,##0\)"/>
    <numFmt numFmtId="180" formatCode="&quot;Z$&quot;#,##0.00_);\(&quot;Z$&quot;#,##0.00\)"/>
    <numFmt numFmtId="181" formatCode="&quot;Z$&quot;#,##0.00_);[Red]\(&quot;Z$&quot;#,##0.00\)"/>
    <numFmt numFmtId="182" formatCode="_(&quot;Z$&quot;* #,##0_);_(&quot;Z$&quot;* \(#,##0\);_(&quot;Z$&quot;* &quot;-&quot;_);_(@_)"/>
    <numFmt numFmtId="183" formatCode="_(&quot;Z$&quot;* #,##0.00_);_(&quot;Z$&quot;* \(#,##0.00\);_(&quot;Z$&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quot;öS&quot;\ * #,##0_-;\-&quot;öS&quot;\ * #,##0_-;_-&quot;öS&quot;\ * &quot;-&quot;_-;_-@_-"/>
    <numFmt numFmtId="193" formatCode="_-&quot;öS&quot;\ * #,##0.00_-;\-&quot;öS&quot;\ * #,##0.00_-;_-&quot;öS&quot;\ * &quot;-&quot;??_-;_-@_-"/>
    <numFmt numFmtId="194" formatCode="#,##0;[Red]#,##0"/>
    <numFmt numFmtId="195" formatCode="0.000%"/>
    <numFmt numFmtId="196" formatCode="00.000"/>
    <numFmt numFmtId="197" formatCode="&quot;￥&quot;#,##0;&quot;￥&quot;\-#,##0"/>
    <numFmt numFmtId="198" formatCode="#,##0\ &quot;DM&quot;;\-#,##0\ &quot;DM&quot;"/>
    <numFmt numFmtId="199" formatCode="0.000000"/>
    <numFmt numFmtId="200" formatCode="0.0000000"/>
    <numFmt numFmtId="201" formatCode="0.00000"/>
    <numFmt numFmtId="202" formatCode="0.0000"/>
    <numFmt numFmtId="203" formatCode="0.000"/>
    <numFmt numFmtId="204" formatCode="m/d"/>
    <numFmt numFmtId="205" formatCode="m/d/yy"/>
    <numFmt numFmtId="206" formatCode="mmmmm\-yy"/>
    <numFmt numFmtId="207" formatCode="\t\t\-\n\n"/>
    <numFmt numFmtId="208" formatCode="#,##0.00;[Red]#,##0.00"/>
    <numFmt numFmtId="209" formatCode="_(* #,##0_);_(* \(#,##0\);_(*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_-* #,##0_-;\-* #,##0_-;_-* &quot;-&quot;??_-;_-@_-"/>
    <numFmt numFmtId="217" formatCode="_-* #,##0.0_-;\-* #,##0.0_-;_-* &quot;-&quot;??_-;_-@_-"/>
    <numFmt numFmtId="218" formatCode="_-* #,##0_$_-;\-* #,##0_$_-;_-* &quot;-&quot;??_$_-;_-@_-"/>
    <numFmt numFmtId="219" formatCode="_-* #,##0\ _₫_-;\-* #,##0\ _₫_-;_-* &quot;-&quot;??\ _₫_-;_-@_-"/>
    <numFmt numFmtId="220" formatCode="[$-C09]dddd\,\ d\ mmmm\ yyyy"/>
    <numFmt numFmtId="221" formatCode="[$-409]h:mm:ss\ AM/PM"/>
    <numFmt numFmtId="222" formatCode="#,##0.000"/>
    <numFmt numFmtId="223" formatCode="#,##0.0000"/>
    <numFmt numFmtId="224" formatCode="#,##0.00000"/>
  </numFmts>
  <fonts count="195">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b/>
      <sz val="11"/>
      <color indexed="53"/>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Times New Roman"/>
      <family val="1"/>
    </font>
    <font>
      <b/>
      <sz val="11"/>
      <color indexed="10"/>
      <name val="VNI-Times"/>
      <family val="0"/>
    </font>
    <font>
      <sz val="12"/>
      <color indexed="12"/>
      <name val="Times New Roman"/>
      <family val="1"/>
    </font>
    <font>
      <b/>
      <sz val="14"/>
      <color indexed="12"/>
      <name val="Times New Roman"/>
      <family val="1"/>
    </font>
    <font>
      <sz val="11"/>
      <color indexed="53"/>
      <name val="VNI-Times"/>
      <family val="0"/>
    </font>
    <font>
      <b/>
      <sz val="11"/>
      <color indexed="60"/>
      <name val="VNI-Times"/>
      <family val="0"/>
    </font>
    <font>
      <sz val="11"/>
      <name val="VNI-Times"/>
      <family val="0"/>
    </font>
    <font>
      <sz val="11"/>
      <color indexed="48"/>
      <name val="VNI-Times"/>
      <family val="0"/>
    </font>
    <font>
      <sz val="11"/>
      <name val="Times New Roman"/>
      <family val="1"/>
    </font>
    <font>
      <vertAlign val="superscript"/>
      <sz val="11"/>
      <color indexed="53"/>
      <name val="VNI-Times"/>
      <family val="0"/>
    </font>
    <font>
      <vertAlign val="subscript"/>
      <sz val="11"/>
      <color indexed="53"/>
      <name val="VNI-Times"/>
      <family val="0"/>
    </font>
    <font>
      <sz val="11"/>
      <color indexed="60"/>
      <name val="VNI-Times"/>
      <family val="0"/>
    </font>
    <font>
      <sz val="11"/>
      <color indexed="12"/>
      <name val="Symbol"/>
      <family val="1"/>
    </font>
    <font>
      <b/>
      <sz val="11"/>
      <color indexed="12"/>
      <name val="Times New Roman"/>
      <family val="1"/>
    </font>
    <font>
      <sz val="10"/>
      <color indexed="12"/>
      <name val="Times New Roman"/>
      <family val="1"/>
    </font>
    <font>
      <b/>
      <sz val="12"/>
      <color indexed="10"/>
      <name val="VNI-Times"/>
      <family val="0"/>
    </font>
    <font>
      <sz val="14"/>
      <color indexed="12"/>
      <name val="Times New Roman"/>
      <family val="1"/>
    </font>
    <font>
      <b/>
      <sz val="12"/>
      <color indexed="12"/>
      <name val="Times New Roman"/>
      <family val="1"/>
    </font>
    <font>
      <sz val="9"/>
      <color indexed="60"/>
      <name val="VNI-Times"/>
      <family val="0"/>
    </font>
    <font>
      <b/>
      <i/>
      <sz val="14"/>
      <color indexed="12"/>
      <name val="Times New Roman"/>
      <family val="1"/>
    </font>
    <font>
      <b/>
      <sz val="11"/>
      <name val="Times New Roman"/>
      <family val="1"/>
    </font>
    <font>
      <i/>
      <sz val="14"/>
      <color indexed="12"/>
      <name val="VNI-Times"/>
      <family val="0"/>
    </font>
    <font>
      <sz val="16"/>
      <color indexed="12"/>
      <name val="Times New Roman"/>
      <family val="1"/>
    </font>
    <font>
      <vertAlign val="superscript"/>
      <sz val="11"/>
      <color indexed="12"/>
      <name val="Times New Roman"/>
      <family val="1"/>
    </font>
    <font>
      <sz val="16"/>
      <color indexed="12"/>
      <name val="VNI-Times"/>
      <family val="0"/>
    </font>
    <font>
      <sz val="10"/>
      <name val="VNI-Times"/>
      <family val="0"/>
    </font>
    <font>
      <b/>
      <sz val="12"/>
      <color indexed="10"/>
      <name val="Times New Roman"/>
      <family val="1"/>
    </font>
    <font>
      <vertAlign val="superscript"/>
      <sz val="11"/>
      <color indexed="12"/>
      <name val="VNI-Times"/>
      <family val="0"/>
    </font>
    <font>
      <vertAlign val="superscript"/>
      <sz val="10"/>
      <color indexed="12"/>
      <name val="VNI-Times"/>
      <family val="0"/>
    </font>
    <font>
      <vertAlign val="superscript"/>
      <sz val="11"/>
      <name val="VNI-Times"/>
      <family val="0"/>
    </font>
    <font>
      <sz val="15"/>
      <color indexed="12"/>
      <name val="Times New Roman"/>
      <family val="1"/>
    </font>
    <font>
      <b/>
      <sz val="11"/>
      <color indexed="60"/>
      <name val="Times New Roman"/>
      <family val="1"/>
    </font>
    <font>
      <sz val="11"/>
      <color indexed="60"/>
      <name val="Times New Roman"/>
      <family val="1"/>
    </font>
    <font>
      <b/>
      <sz val="18"/>
      <name val="Times New Roman"/>
      <family val="1"/>
    </font>
    <font>
      <i/>
      <sz val="18"/>
      <color indexed="12"/>
      <name val="Times New Roman"/>
      <family val="1"/>
    </font>
    <font>
      <b/>
      <sz val="15"/>
      <color indexed="12"/>
      <name val="Times New Roman"/>
      <family val="1"/>
    </font>
    <font>
      <b/>
      <sz val="14"/>
      <color indexed="53"/>
      <name val="VNI-Times"/>
      <family val="0"/>
    </font>
    <font>
      <b/>
      <sz val="14"/>
      <color indexed="61"/>
      <name val="VNI-Times"/>
      <family val="0"/>
    </font>
    <font>
      <b/>
      <sz val="14"/>
      <color indexed="14"/>
      <name val="Times New Roman"/>
      <family val="1"/>
    </font>
    <font>
      <b/>
      <sz val="14"/>
      <color indexed="14"/>
      <name val="VNI-Times"/>
      <family val="0"/>
    </font>
    <font>
      <b/>
      <sz val="14"/>
      <color indexed="8"/>
      <name val="Times New Roman"/>
      <family val="1"/>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name val="VNI-Times"/>
      <family val="0"/>
    </font>
    <font>
      <vertAlign val="superscript"/>
      <sz val="12"/>
      <color indexed="12"/>
      <name val="Times New Roman"/>
      <family val="1"/>
    </font>
    <font>
      <b/>
      <sz val="12"/>
      <color indexed="14"/>
      <name val="VNI-Times"/>
      <family val="0"/>
    </font>
    <font>
      <b/>
      <sz val="12"/>
      <color indexed="53"/>
      <name val="VNI-Times"/>
      <family val="0"/>
    </font>
    <font>
      <sz val="12"/>
      <color indexed="53"/>
      <name val="VNI-Times"/>
      <family val="0"/>
    </font>
    <font>
      <b/>
      <sz val="12"/>
      <color indexed="60"/>
      <name val="VNI-Times"/>
      <family val="0"/>
    </font>
    <font>
      <vertAlign val="superscript"/>
      <sz val="12"/>
      <color indexed="12"/>
      <name val="VNI-Times"/>
      <family val="0"/>
    </font>
    <font>
      <vertAlign val="subscript"/>
      <sz val="12"/>
      <color indexed="53"/>
      <name val="VNI-Times"/>
      <family val="0"/>
    </font>
    <font>
      <b/>
      <sz val="12"/>
      <color indexed="60"/>
      <name val="Times New Roman"/>
      <family val="1"/>
    </font>
    <font>
      <vertAlign val="superscript"/>
      <sz val="12"/>
      <color indexed="53"/>
      <name val="VNI-Times"/>
      <family val="0"/>
    </font>
    <font>
      <vertAlign val="superscript"/>
      <sz val="12"/>
      <name val="Times New Roman"/>
      <family val="1"/>
    </font>
    <font>
      <b/>
      <sz val="12"/>
      <color indexed="10"/>
      <name val="VNI-Centur"/>
      <family val="0"/>
    </font>
    <font>
      <sz val="12"/>
      <color indexed="60"/>
      <name val="VNI-Times"/>
      <family val="0"/>
    </font>
    <font>
      <sz val="12"/>
      <color indexed="12"/>
      <name val="Symbol"/>
      <family val="1"/>
    </font>
    <font>
      <b/>
      <i/>
      <sz val="12"/>
      <color indexed="10"/>
      <name val="VNI-Times"/>
      <family val="0"/>
    </font>
    <font>
      <sz val="12"/>
      <color indexed="60"/>
      <name val="Times New Roman"/>
      <family val="1"/>
    </font>
    <font>
      <sz val="12"/>
      <color indexed="10"/>
      <name val="VNI-Times"/>
      <family val="0"/>
    </font>
    <font>
      <b/>
      <i/>
      <sz val="12"/>
      <color indexed="10"/>
      <name val="Times New Roman"/>
      <family val="1"/>
    </font>
    <font>
      <b/>
      <sz val="19"/>
      <name val="Times New Roman"/>
      <family val="1"/>
    </font>
    <font>
      <sz val="18"/>
      <color indexed="12"/>
      <name val="VNI-Times"/>
      <family val="0"/>
    </font>
    <font>
      <b/>
      <i/>
      <sz val="11"/>
      <color indexed="12"/>
      <name val="Times New Roman"/>
      <family val="1"/>
    </font>
    <font>
      <sz val="12"/>
      <color indexed="10"/>
      <name val="Times New Roman"/>
      <family val="1"/>
    </font>
    <font>
      <b/>
      <i/>
      <sz val="12"/>
      <color indexed="12"/>
      <name val="Times New Roman"/>
      <family val="1"/>
    </font>
    <font>
      <b/>
      <sz val="15"/>
      <color indexed="12"/>
      <name val="VNI-Times"/>
      <family val="0"/>
    </font>
    <font>
      <b/>
      <sz val="12"/>
      <color indexed="48"/>
      <name val="VNI-Times"/>
      <family val="0"/>
    </font>
    <font>
      <b/>
      <sz val="14"/>
      <name val="Times New Roman"/>
      <family val="1"/>
    </font>
    <font>
      <b/>
      <sz val="12"/>
      <color indexed="8"/>
      <name val="Times New Roman"/>
      <family val="1"/>
    </font>
    <font>
      <b/>
      <sz val="12"/>
      <color indexed="53"/>
      <name val="Times New Roman"/>
      <family val="1"/>
    </font>
    <font>
      <sz val="12"/>
      <color indexed="53"/>
      <name val="Times New Roman"/>
      <family val="1"/>
    </font>
    <font>
      <sz val="11"/>
      <color indexed="53"/>
      <name val="Times New Roman"/>
      <family val="1"/>
    </font>
    <font>
      <b/>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0"/>
      <name val="Times New Roman"/>
      <family val="1"/>
    </font>
    <font>
      <sz val="12"/>
      <color indexed="30"/>
      <name val="Times New Roman"/>
      <family val="1"/>
    </font>
    <font>
      <b/>
      <sz val="12"/>
      <color indexed="30"/>
      <name val="Times New Roman"/>
      <family val="1"/>
    </font>
    <font>
      <sz val="12"/>
      <color indexed="8"/>
      <name val="Times New Roman"/>
      <family val="1"/>
    </font>
    <font>
      <b/>
      <sz val="12"/>
      <color indexed="30"/>
      <name val="VNI-Times"/>
      <family val="0"/>
    </font>
    <font>
      <sz val="12"/>
      <color indexed="12"/>
      <name val="VNI-Times"/>
      <family val="0"/>
    </font>
    <font>
      <b/>
      <sz val="12"/>
      <color indexed="48"/>
      <name val="Times New Roman"/>
      <family val="1"/>
    </font>
    <font>
      <sz val="12"/>
      <color indexed="48"/>
      <name val="Times New Roman"/>
      <family val="1"/>
    </font>
    <font>
      <sz val="12"/>
      <color indexed="18"/>
      <name val="VNI-Times"/>
      <family val="0"/>
    </font>
    <font>
      <sz val="11"/>
      <color indexed="18"/>
      <name val="VNI-Times"/>
      <family val="0"/>
    </font>
    <font>
      <b/>
      <sz val="12"/>
      <color indexed="18"/>
      <name val="Times New Roman"/>
      <family val="1"/>
    </font>
    <font>
      <sz val="13"/>
      <color indexed="8"/>
      <name val="Times New Roman"/>
      <family val="1"/>
    </font>
    <font>
      <b/>
      <sz val="11"/>
      <color indexed="48"/>
      <name val="Times New Roman"/>
      <family val="1"/>
    </font>
    <font>
      <b/>
      <sz val="13"/>
      <color indexed="8"/>
      <name val="Times New Roman"/>
      <family val="1"/>
    </font>
    <font>
      <sz val="10"/>
      <color indexed="63"/>
      <name val="Times New Roman"/>
      <family val="1"/>
    </font>
    <font>
      <sz val="11"/>
      <color indexed="8"/>
      <name val="Times New Roman"/>
      <family val="1"/>
    </font>
    <font>
      <sz val="11"/>
      <color indexed="63"/>
      <name val="Times New Roman"/>
      <family val="1"/>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Times New Roman"/>
      <family val="1"/>
    </font>
    <font>
      <b/>
      <sz val="12"/>
      <color rgb="FFFF0000"/>
      <name val="Times New Roman"/>
      <family val="1"/>
    </font>
    <font>
      <sz val="12"/>
      <color rgb="FF0000FF"/>
      <name val="Times New Roman"/>
      <family val="1"/>
    </font>
    <font>
      <b/>
      <sz val="12"/>
      <color rgb="FFFF0000"/>
      <name val="VNI-Times"/>
      <family val="0"/>
    </font>
    <font>
      <sz val="12"/>
      <color rgb="FF0070C0"/>
      <name val="Times New Roman"/>
      <family val="1"/>
    </font>
    <font>
      <b/>
      <sz val="12"/>
      <color rgb="FF0070C0"/>
      <name val="Times New Roman"/>
      <family val="1"/>
    </font>
    <font>
      <sz val="12"/>
      <color theme="1"/>
      <name val="Times New Roman"/>
      <family val="1"/>
    </font>
    <font>
      <sz val="12"/>
      <color rgb="FFFF0000"/>
      <name val="VNI-Times"/>
      <family val="0"/>
    </font>
    <font>
      <b/>
      <sz val="12"/>
      <color rgb="FF0033CC"/>
      <name val="Times New Roman"/>
      <family val="1"/>
    </font>
    <font>
      <b/>
      <sz val="12"/>
      <color rgb="FF0033CC"/>
      <name val="VNI-Times"/>
      <family val="0"/>
    </font>
    <font>
      <sz val="12"/>
      <color rgb="FF0000FF"/>
      <name val="VNI-Times"/>
      <family val="0"/>
    </font>
    <font>
      <b/>
      <sz val="12"/>
      <color rgb="FF3333FF"/>
      <name val="Times New Roman"/>
      <family val="1"/>
    </font>
    <font>
      <sz val="12"/>
      <color rgb="FF0113BF"/>
      <name val="Times New Roman"/>
      <family val="1"/>
    </font>
    <font>
      <sz val="12"/>
      <color rgb="FF3333FF"/>
      <name val="Times New Roman"/>
      <family val="1"/>
    </font>
    <font>
      <b/>
      <sz val="11"/>
      <color rgb="FFFF0000"/>
      <name val="Times New Roman"/>
      <family val="1"/>
    </font>
    <font>
      <b/>
      <sz val="12"/>
      <color theme="1"/>
      <name val="Times New Roman"/>
      <family val="1"/>
    </font>
    <font>
      <sz val="12"/>
      <color rgb="FF000099"/>
      <name val="VNI-Times"/>
      <family val="0"/>
    </font>
    <font>
      <sz val="11"/>
      <color rgb="FF000099"/>
      <name val="VNI-Times"/>
      <family val="0"/>
    </font>
    <font>
      <b/>
      <sz val="12"/>
      <color rgb="FF000099"/>
      <name val="Times New Roman"/>
      <family val="1"/>
    </font>
    <font>
      <sz val="13"/>
      <color theme="1"/>
      <name val="Times New Roman"/>
      <family val="1"/>
    </font>
    <font>
      <sz val="11"/>
      <color rgb="FF0000FF"/>
      <name val="Times New Roman"/>
      <family val="1"/>
    </font>
    <font>
      <b/>
      <sz val="12"/>
      <color rgb="FF0000FF"/>
      <name val="VNI-Times"/>
      <family val="0"/>
    </font>
    <font>
      <b/>
      <sz val="11"/>
      <color rgb="FF3333FF"/>
      <name val="Times New Roman"/>
      <family val="1"/>
    </font>
    <font>
      <sz val="12"/>
      <color rgb="FF0033CC"/>
      <name val="Times New Roman"/>
      <family val="1"/>
    </font>
    <font>
      <b/>
      <sz val="12"/>
      <color rgb="FF0000FF"/>
      <name val="Times New Roman"/>
      <family val="1"/>
    </font>
    <font>
      <b/>
      <sz val="13"/>
      <color theme="1"/>
      <name val="Times New Roman"/>
      <family val="1"/>
    </font>
    <font>
      <sz val="10"/>
      <color rgb="FF464646"/>
      <name val="Times New Roman"/>
      <family val="1"/>
    </font>
    <font>
      <sz val="11"/>
      <color rgb="FF000000"/>
      <name val="Times New Roman"/>
      <family val="1"/>
    </font>
    <font>
      <sz val="12"/>
      <color rgb="FF000000"/>
      <name val="Times New Roman"/>
      <family val="1"/>
    </font>
    <font>
      <sz val="11"/>
      <color rgb="FF333333"/>
      <name val="Times New Roman"/>
      <family val="1"/>
    </font>
    <font>
      <sz val="10"/>
      <color rgb="FF333333"/>
      <name val="Arial"/>
      <family val="2"/>
    </font>
    <font>
      <b/>
      <sz val="14"/>
      <color theme="1"/>
      <name val="Times New Roman"/>
      <family val="1"/>
    </font>
    <font>
      <b/>
      <sz val="12"/>
      <color rgb="FFFF0000"/>
      <name val="VNI-Centur"/>
      <family val="0"/>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2">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thin"/>
      <bottom style="thin"/>
    </border>
    <border>
      <left style="thin"/>
      <right style="thin"/>
      <top style="hair"/>
      <bottom>
        <color indexed="63"/>
      </bottom>
    </border>
    <border>
      <left style="thin"/>
      <right>
        <color indexed="63"/>
      </right>
      <top style="hair"/>
      <bottom style="hair"/>
    </border>
    <border>
      <left style="thin"/>
      <right style="thin"/>
      <top>
        <color indexed="63"/>
      </top>
      <bottom style="thin"/>
    </border>
    <border>
      <left style="thin"/>
      <right style="thin"/>
      <top>
        <color indexed="63"/>
      </top>
      <bottom style="hair"/>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3" fillId="2" borderId="1">
      <alignment horizontal="center"/>
      <protection/>
    </xf>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5"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1"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7" fillId="26" borderId="0" applyNumberFormat="0" applyBorder="0" applyAlignment="0" applyProtection="0"/>
    <xf numFmtId="0" fontId="148" fillId="27" borderId="2" applyNumberFormat="0" applyAlignment="0" applyProtection="0"/>
    <xf numFmtId="0" fontId="149" fillId="28"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50" fillId="0" borderId="0" applyNumberFormat="0" applyFill="0" applyBorder="0" applyAlignment="0" applyProtection="0"/>
    <xf numFmtId="0" fontId="14" fillId="0" borderId="0" applyNumberFormat="0" applyFill="0" applyBorder="0" applyAlignment="0" applyProtection="0"/>
    <xf numFmtId="0" fontId="151" fillId="29" borderId="0" applyNumberFormat="0" applyBorder="0" applyAlignment="0" applyProtection="0"/>
    <xf numFmtId="0" fontId="15" fillId="0" borderId="4" applyNumberFormat="0" applyAlignment="0" applyProtection="0"/>
    <xf numFmtId="0" fontId="15" fillId="0" borderId="5">
      <alignment horizontal="left" vertical="center"/>
      <protection/>
    </xf>
    <xf numFmtId="0" fontId="152" fillId="0" borderId="6" applyNumberFormat="0" applyFill="0" applyAlignment="0" applyProtection="0"/>
    <xf numFmtId="0" fontId="153" fillId="0" borderId="7" applyNumberFormat="0" applyFill="0" applyAlignment="0" applyProtection="0"/>
    <xf numFmtId="0" fontId="154" fillId="0" borderId="8" applyNumberFormat="0" applyFill="0" applyAlignment="0" applyProtection="0"/>
    <xf numFmtId="0" fontId="154" fillId="0" borderId="0" applyNumberFormat="0" applyFill="0" applyBorder="0" applyAlignment="0" applyProtection="0"/>
    <xf numFmtId="0" fontId="16" fillId="0" borderId="0" applyNumberFormat="0" applyFill="0" applyBorder="0" applyAlignment="0" applyProtection="0"/>
    <xf numFmtId="0" fontId="155" fillId="30" borderId="2" applyNumberFormat="0" applyAlignment="0" applyProtection="0"/>
    <xf numFmtId="0" fontId="156" fillId="0" borderId="9" applyNumberFormat="0" applyFill="0" applyAlignment="0" applyProtection="0"/>
    <xf numFmtId="0" fontId="157" fillId="31" borderId="0" applyNumberFormat="0" applyBorder="0" applyAlignment="0" applyProtection="0"/>
    <xf numFmtId="0" fontId="23" fillId="0" borderId="0">
      <alignment/>
      <protection/>
    </xf>
    <xf numFmtId="0" fontId="59" fillId="0" borderId="0">
      <alignment/>
      <protection/>
    </xf>
    <xf numFmtId="0" fontId="0" fillId="32" borderId="10" applyNumberFormat="0" applyFont="0" applyAlignment="0" applyProtection="0"/>
    <xf numFmtId="0" fontId="158" fillId="27" borderId="11" applyNumberFormat="0" applyAlignment="0" applyProtection="0"/>
    <xf numFmtId="9" fontId="0" fillId="0" borderId="0" applyFont="0" applyFill="0" applyBorder="0" applyAlignment="0" applyProtection="0"/>
    <xf numFmtId="0" fontId="159" fillId="0" borderId="0" applyNumberFormat="0" applyFill="0" applyBorder="0" applyAlignment="0" applyProtection="0"/>
    <xf numFmtId="0" fontId="160" fillId="0" borderId="12" applyNumberFormat="0" applyFill="0" applyAlignment="0" applyProtection="0"/>
    <xf numFmtId="0" fontId="161"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alignment/>
      <protection/>
    </xf>
    <xf numFmtId="0" fontId="20" fillId="0" borderId="0">
      <alignment/>
      <protection/>
    </xf>
    <xf numFmtId="169" fontId="20" fillId="0" borderId="0" applyFont="0" applyFill="0" applyBorder="0" applyAlignment="0" applyProtection="0"/>
    <xf numFmtId="171" fontId="20" fillId="0" borderId="0" applyFont="0" applyFill="0" applyBorder="0" applyAlignment="0" applyProtection="0"/>
    <xf numFmtId="198" fontId="21" fillId="0" borderId="0" applyFont="0" applyFill="0" applyBorder="0" applyAlignment="0" applyProtection="0"/>
    <xf numFmtId="195" fontId="21" fillId="0" borderId="0" applyFont="0" applyFill="0" applyBorder="0" applyAlignment="0" applyProtection="0"/>
    <xf numFmtId="197" fontId="21" fillId="0" borderId="0" applyFont="0" applyFill="0" applyBorder="0" applyAlignment="0" applyProtection="0"/>
    <xf numFmtId="196" fontId="21" fillId="0" borderId="0" applyFont="0" applyFill="0" applyBorder="0" applyAlignment="0" applyProtection="0"/>
    <xf numFmtId="0" fontId="22" fillId="0" borderId="0">
      <alignment/>
      <protection/>
    </xf>
    <xf numFmtId="0" fontId="23" fillId="0" borderId="0">
      <alignment/>
      <protection/>
    </xf>
    <xf numFmtId="176" fontId="20" fillId="0" borderId="0" applyFont="0" applyFill="0" applyBorder="0" applyAlignment="0" applyProtection="0"/>
    <xf numFmtId="177" fontId="20" fillId="0" borderId="0" applyFont="0" applyFill="0" applyBorder="0" applyAlignment="0" applyProtection="0"/>
  </cellStyleXfs>
  <cellXfs count="641">
    <xf numFmtId="0" fontId="0" fillId="0" borderId="0" xfId="0" applyAlignment="1">
      <alignment/>
    </xf>
    <xf numFmtId="0" fontId="24" fillId="5" borderId="0" xfId="83" applyFont="1" applyFill="1">
      <alignment/>
      <protection/>
    </xf>
    <xf numFmtId="0" fontId="23" fillId="0" borderId="0" xfId="83">
      <alignment/>
      <protection/>
    </xf>
    <xf numFmtId="0" fontId="23" fillId="5" borderId="0" xfId="83" applyFill="1">
      <alignment/>
      <protection/>
    </xf>
    <xf numFmtId="0" fontId="23" fillId="33" borderId="13" xfId="83" applyFill="1" applyBorder="1">
      <alignment/>
      <protection/>
    </xf>
    <xf numFmtId="0" fontId="25" fillId="34" borderId="14" xfId="83" applyFont="1" applyFill="1" applyBorder="1" applyAlignment="1">
      <alignment horizontal="center"/>
      <protection/>
    </xf>
    <xf numFmtId="0" fontId="26" fillId="35" borderId="15" xfId="83" applyFont="1" applyFill="1" applyBorder="1" applyAlignment="1">
      <alignment horizontal="center"/>
      <protection/>
    </xf>
    <xf numFmtId="0" fontId="25" fillId="34" borderId="15" xfId="83" applyFont="1" applyFill="1" applyBorder="1" applyAlignment="1">
      <alignment horizontal="center"/>
      <protection/>
    </xf>
    <xf numFmtId="0" fontId="25" fillId="34" borderId="16" xfId="83" applyFont="1" applyFill="1" applyBorder="1" applyAlignment="1">
      <alignment horizontal="center"/>
      <protection/>
    </xf>
    <xf numFmtId="0" fontId="23" fillId="33" borderId="17" xfId="83" applyFill="1" applyBorder="1">
      <alignment/>
      <protection/>
    </xf>
    <xf numFmtId="0" fontId="23" fillId="33" borderId="18" xfId="83"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27" fillId="0" borderId="19" xfId="0" applyFont="1" applyBorder="1" applyAlignment="1">
      <alignment vertical="top"/>
    </xf>
    <xf numFmtId="0" fontId="4" fillId="0" borderId="0" xfId="0"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xf>
    <xf numFmtId="0" fontId="27" fillId="0" borderId="19" xfId="0" applyFont="1" applyBorder="1" applyAlignment="1">
      <alignment vertical="top" wrapText="1"/>
    </xf>
    <xf numFmtId="0" fontId="27" fillId="0" borderId="20" xfId="0" applyFont="1" applyBorder="1" applyAlignment="1">
      <alignment vertical="top" wrapText="1"/>
    </xf>
    <xf numFmtId="0" fontId="28" fillId="0" borderId="0" xfId="0" applyFont="1" applyBorder="1" applyAlignment="1">
      <alignment horizontal="center"/>
    </xf>
    <xf numFmtId="0" fontId="29" fillId="0" borderId="0" xfId="0" applyFont="1" applyBorder="1" applyAlignment="1">
      <alignment/>
    </xf>
    <xf numFmtId="0" fontId="31" fillId="0" borderId="0" xfId="0" applyFont="1" applyAlignment="1">
      <alignment vertical="top"/>
    </xf>
    <xf numFmtId="0" fontId="33" fillId="0" borderId="19" xfId="0" applyFont="1" applyBorder="1" applyAlignment="1">
      <alignment vertical="top" wrapText="1"/>
    </xf>
    <xf numFmtId="0" fontId="3" fillId="0" borderId="19" xfId="0" applyFont="1" applyBorder="1" applyAlignment="1">
      <alignment horizontal="center" vertical="top"/>
    </xf>
    <xf numFmtId="0" fontId="33" fillId="0" borderId="19" xfId="0" applyFont="1" applyBorder="1" applyAlignment="1">
      <alignment horizontal="center" vertical="top"/>
    </xf>
    <xf numFmtId="0" fontId="3" fillId="0" borderId="19" xfId="0" applyFont="1" applyBorder="1" applyAlignment="1">
      <alignment vertical="top" wrapText="1"/>
    </xf>
    <xf numFmtId="0" fontId="3" fillId="0" borderId="19" xfId="0" applyFont="1" applyBorder="1" applyAlignment="1">
      <alignment horizontal="center" vertical="top" wrapText="1"/>
    </xf>
    <xf numFmtId="0" fontId="34" fillId="0" borderId="19" xfId="0" applyFont="1" applyBorder="1" applyAlignment="1">
      <alignment vertical="top" wrapText="1"/>
    </xf>
    <xf numFmtId="0" fontId="35" fillId="0" borderId="19" xfId="0" applyFont="1" applyBorder="1" applyAlignment="1">
      <alignment vertical="top" wrapText="1"/>
    </xf>
    <xf numFmtId="0" fontId="35" fillId="0" borderId="19" xfId="0" applyFont="1" applyBorder="1" applyAlignment="1">
      <alignment horizontal="left" vertical="top" wrapText="1"/>
    </xf>
    <xf numFmtId="0" fontId="39" fillId="0" borderId="21" xfId="0" applyFont="1" applyBorder="1" applyAlignment="1">
      <alignment vertical="top" wrapText="1"/>
    </xf>
    <xf numFmtId="0" fontId="33" fillId="0" borderId="19" xfId="0" applyFont="1" applyBorder="1" applyAlignment="1">
      <alignment vertical="center" wrapText="1"/>
    </xf>
    <xf numFmtId="0" fontId="39" fillId="0" borderId="19" xfId="0" applyFont="1" applyBorder="1" applyAlignment="1">
      <alignment vertical="top" wrapText="1"/>
    </xf>
    <xf numFmtId="0" fontId="32" fillId="0" borderId="0" xfId="0" applyFont="1" applyAlignment="1">
      <alignment vertical="top"/>
    </xf>
    <xf numFmtId="0" fontId="35" fillId="0" borderId="22" xfId="0" applyFont="1" applyBorder="1" applyAlignment="1">
      <alignment horizontal="center" vertical="top"/>
    </xf>
    <xf numFmtId="0" fontId="38" fillId="0" borderId="21" xfId="0" applyFont="1" applyBorder="1" applyAlignment="1">
      <alignment horizontal="center" vertical="top"/>
    </xf>
    <xf numFmtId="0" fontId="38" fillId="0" borderId="0" xfId="0" applyFont="1" applyAlignment="1">
      <alignment vertical="top"/>
    </xf>
    <xf numFmtId="0" fontId="3" fillId="0" borderId="19" xfId="0" applyFont="1" applyBorder="1" applyAlignment="1">
      <alignment horizontal="center" vertical="center"/>
    </xf>
    <xf numFmtId="0" fontId="38" fillId="0" borderId="19" xfId="0" applyFont="1" applyBorder="1" applyAlignment="1">
      <alignment horizontal="center" vertical="top"/>
    </xf>
    <xf numFmtId="0" fontId="38" fillId="0" borderId="19" xfId="0" applyFont="1" applyBorder="1" applyAlignment="1">
      <alignment horizontal="center" wrapText="1"/>
    </xf>
    <xf numFmtId="0" fontId="45" fillId="0" borderId="19" xfId="0" applyFont="1" applyBorder="1" applyAlignment="1">
      <alignment horizontal="center" vertical="top"/>
    </xf>
    <xf numFmtId="0" fontId="3" fillId="0" borderId="19" xfId="0" applyFont="1" applyBorder="1" applyAlignment="1" quotePrefix="1">
      <alignment horizontal="center" vertical="top" wrapText="1"/>
    </xf>
    <xf numFmtId="3" fontId="3" fillId="0" borderId="19" xfId="0" applyNumberFormat="1" applyFont="1" applyFill="1" applyBorder="1" applyAlignment="1">
      <alignment horizontal="right" vertical="top"/>
    </xf>
    <xf numFmtId="0" fontId="3" fillId="0" borderId="19" xfId="0" applyFont="1" applyFill="1" applyBorder="1" applyAlignment="1">
      <alignment horizontal="center" vertical="top"/>
    </xf>
    <xf numFmtId="0" fontId="3" fillId="0" borderId="19" xfId="0" applyFont="1" applyFill="1" applyBorder="1" applyAlignment="1">
      <alignment vertical="top" wrapText="1"/>
    </xf>
    <xf numFmtId="0" fontId="35" fillId="0" borderId="19" xfId="0" applyFont="1" applyBorder="1" applyAlignment="1">
      <alignment vertical="center" wrapText="1"/>
    </xf>
    <xf numFmtId="0" fontId="33" fillId="0" borderId="0" xfId="0" applyFont="1" applyAlignment="1">
      <alignment vertical="top"/>
    </xf>
    <xf numFmtId="0" fontId="39" fillId="0" borderId="19" xfId="0" applyFont="1" applyBorder="1" applyAlignment="1">
      <alignment horizontal="center" vertical="center"/>
    </xf>
    <xf numFmtId="3" fontId="3" fillId="0" borderId="19" xfId="0" applyNumberFormat="1" applyFont="1" applyBorder="1" applyAlignment="1">
      <alignment horizontal="right" vertical="center"/>
    </xf>
    <xf numFmtId="0" fontId="32" fillId="0" borderId="19" xfId="0" applyFont="1" applyBorder="1" applyAlignment="1">
      <alignment horizontal="center" vertical="top" wrapText="1"/>
    </xf>
    <xf numFmtId="0" fontId="11" fillId="0" borderId="0" xfId="0" applyFont="1" applyAlignment="1" quotePrefix="1">
      <alignment horizontal="left" vertical="top" wrapText="1"/>
    </xf>
    <xf numFmtId="0" fontId="34" fillId="0" borderId="19" xfId="0" applyFont="1" applyBorder="1" applyAlignment="1">
      <alignment vertical="center" wrapText="1"/>
    </xf>
    <xf numFmtId="3" fontId="3" fillId="2" borderId="19" xfId="0" applyNumberFormat="1" applyFont="1" applyFill="1" applyBorder="1" applyAlignment="1">
      <alignment horizontal="right" vertical="center"/>
    </xf>
    <xf numFmtId="0" fontId="33" fillId="0" borderId="19" xfId="0" applyFont="1" applyBorder="1" applyAlignment="1">
      <alignment horizontal="center" vertical="center"/>
    </xf>
    <xf numFmtId="0" fontId="11" fillId="0" borderId="0" xfId="0" applyFont="1" applyAlignment="1">
      <alignment horizontal="center" vertical="center" wrapText="1"/>
    </xf>
    <xf numFmtId="0" fontId="3"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35" fillId="0" borderId="22" xfId="0" applyFont="1" applyBorder="1" applyAlignment="1">
      <alignment horizontal="center" vertical="center"/>
    </xf>
    <xf numFmtId="0" fontId="39" fillId="0" borderId="21" xfId="0" applyFont="1" applyBorder="1" applyAlignment="1">
      <alignment horizontal="center" vertical="center"/>
    </xf>
    <xf numFmtId="0" fontId="41" fillId="2" borderId="19" xfId="0" applyFont="1" applyFill="1" applyBorder="1" applyAlignment="1">
      <alignment horizontal="center" vertical="center"/>
    </xf>
    <xf numFmtId="0" fontId="39" fillId="2" borderId="19" xfId="0" applyFont="1" applyFill="1" applyBorder="1" applyAlignment="1">
      <alignment horizontal="center" vertical="center"/>
    </xf>
    <xf numFmtId="0" fontId="12" fillId="0" borderId="19" xfId="0" applyFont="1" applyBorder="1" applyAlignment="1">
      <alignment horizontal="center" vertical="center"/>
    </xf>
    <xf numFmtId="0" fontId="32" fillId="0" borderId="19" xfId="0" applyFont="1" applyBorder="1" applyAlignment="1">
      <alignment horizontal="center" vertical="center"/>
    </xf>
    <xf numFmtId="0" fontId="3" fillId="0" borderId="19" xfId="0" applyFont="1" applyFill="1" applyBorder="1" applyAlignment="1">
      <alignment horizontal="center" vertical="center"/>
    </xf>
    <xf numFmtId="0" fontId="33" fillId="0" borderId="19" xfId="0" applyFont="1" applyBorder="1" applyAlignment="1" quotePrefix="1">
      <alignment vertical="center" wrapText="1"/>
    </xf>
    <xf numFmtId="0" fontId="47" fillId="0" borderId="19" xfId="0" applyFont="1" applyFill="1" applyBorder="1" applyAlignment="1">
      <alignment horizontal="center" vertical="center"/>
    </xf>
    <xf numFmtId="3" fontId="3" fillId="0" borderId="19" xfId="0" applyNumberFormat="1" applyFont="1" applyFill="1" applyBorder="1" applyAlignment="1">
      <alignment horizontal="right" vertical="center"/>
    </xf>
    <xf numFmtId="0" fontId="33" fillId="0" borderId="19" xfId="0" applyFont="1" applyFill="1" applyBorder="1" applyAlignment="1">
      <alignment horizontal="center" vertical="center"/>
    </xf>
    <xf numFmtId="3" fontId="37" fillId="0" borderId="0" xfId="0" applyNumberFormat="1" applyFont="1" applyAlignment="1">
      <alignment horizontal="center" vertical="center"/>
    </xf>
    <xf numFmtId="0" fontId="1" fillId="0" borderId="0" xfId="0" applyFont="1" applyAlignment="1">
      <alignment horizontal="center" vertical="top" wrapText="1"/>
    </xf>
    <xf numFmtId="0" fontId="35" fillId="0" borderId="22" xfId="0" applyFont="1" applyBorder="1" applyAlignment="1">
      <alignment horizontal="center" vertical="top" wrapText="1"/>
    </xf>
    <xf numFmtId="0" fontId="12" fillId="0" borderId="21" xfId="0" applyFont="1" applyBorder="1" applyAlignment="1">
      <alignment horizontal="center" vertical="top" wrapText="1"/>
    </xf>
    <xf numFmtId="0" fontId="12" fillId="0" borderId="19" xfId="0" applyFont="1" applyBorder="1" applyAlignment="1">
      <alignment horizontal="center" vertical="top" wrapText="1"/>
    </xf>
    <xf numFmtId="0" fontId="12" fillId="0" borderId="19" xfId="0" applyFont="1" applyBorder="1" applyAlignment="1">
      <alignment horizontal="center" wrapText="1"/>
    </xf>
    <xf numFmtId="0" fontId="38" fillId="0" borderId="19" xfId="0" applyFont="1" applyBorder="1" applyAlignment="1">
      <alignment horizontal="center" vertical="top" wrapText="1"/>
    </xf>
    <xf numFmtId="0" fontId="39" fillId="0" borderId="19" xfId="0" applyFont="1" applyBorder="1" applyAlignment="1">
      <alignment horizontal="center" vertical="top" wrapText="1"/>
    </xf>
    <xf numFmtId="0" fontId="45" fillId="0" borderId="19" xfId="0" applyFont="1" applyBorder="1" applyAlignment="1">
      <alignment horizontal="center" vertical="top" wrapText="1"/>
    </xf>
    <xf numFmtId="0" fontId="33" fillId="0" borderId="19" xfId="0" applyFont="1" applyBorder="1" applyAlignment="1">
      <alignment horizontal="center" vertical="top" wrapText="1"/>
    </xf>
    <xf numFmtId="0" fontId="3" fillId="0" borderId="19" xfId="0" applyFont="1" applyFill="1" applyBorder="1" applyAlignment="1">
      <alignment horizontal="center" vertical="top" wrapText="1"/>
    </xf>
    <xf numFmtId="0" fontId="39" fillId="0" borderId="19" xfId="0" applyFont="1" applyBorder="1" applyAlignment="1">
      <alignment horizontal="center" vertical="center" wrapText="1"/>
    </xf>
    <xf numFmtId="0" fontId="3" fillId="0" borderId="0" xfId="0" applyFont="1" applyAlignment="1">
      <alignment vertical="top" wrapText="1"/>
    </xf>
    <xf numFmtId="0" fontId="28" fillId="0" borderId="0" xfId="0" applyFont="1" applyAlignment="1">
      <alignment horizontal="center" vertical="center"/>
    </xf>
    <xf numFmtId="0" fontId="35" fillId="0" borderId="0" xfId="0" applyFont="1" applyAlignment="1">
      <alignment wrapText="1"/>
    </xf>
    <xf numFmtId="3" fontId="37" fillId="0" borderId="0" xfId="0" applyNumberFormat="1" applyFont="1" applyAlignment="1">
      <alignment horizontal="right" vertical="center"/>
    </xf>
    <xf numFmtId="3" fontId="5" fillId="0" borderId="0" xfId="0" applyNumberFormat="1" applyFont="1" applyAlignment="1">
      <alignment horizontal="right" vertical="center"/>
    </xf>
    <xf numFmtId="3" fontId="1" fillId="0" borderId="0" xfId="0" applyNumberFormat="1" applyFont="1" applyAlignment="1">
      <alignment horizontal="right" vertical="center"/>
    </xf>
    <xf numFmtId="0" fontId="1" fillId="0" borderId="0" xfId="0" applyFont="1" applyAlignment="1">
      <alignment horizontal="right" vertical="center"/>
    </xf>
    <xf numFmtId="3" fontId="38" fillId="0" borderId="21" xfId="0" applyNumberFormat="1" applyFont="1" applyBorder="1" applyAlignment="1">
      <alignment horizontal="right" vertical="center"/>
    </xf>
    <xf numFmtId="0" fontId="38" fillId="0" borderId="21" xfId="0" applyFont="1" applyBorder="1" applyAlignment="1">
      <alignment horizontal="right" vertical="center"/>
    </xf>
    <xf numFmtId="0" fontId="3" fillId="0" borderId="19" xfId="0" applyFont="1" applyBorder="1" applyAlignment="1">
      <alignment horizontal="right" vertical="center"/>
    </xf>
    <xf numFmtId="3" fontId="38" fillId="0" borderId="19" xfId="0" applyNumberFormat="1" applyFont="1" applyBorder="1" applyAlignment="1">
      <alignment horizontal="right" vertical="center"/>
    </xf>
    <xf numFmtId="0" fontId="38" fillId="0" borderId="19" xfId="0" applyFont="1" applyBorder="1" applyAlignment="1">
      <alignment horizontal="right" vertical="center"/>
    </xf>
    <xf numFmtId="4" fontId="3" fillId="0" borderId="19" xfId="0" applyNumberFormat="1" applyFont="1" applyBorder="1" applyAlignment="1">
      <alignment horizontal="right" vertical="center"/>
    </xf>
    <xf numFmtId="3" fontId="45" fillId="0" borderId="19" xfId="0" applyNumberFormat="1" applyFont="1" applyBorder="1" applyAlignment="1">
      <alignment horizontal="right" vertical="center" wrapText="1"/>
    </xf>
    <xf numFmtId="0" fontId="3" fillId="0" borderId="19" xfId="0" applyFont="1" applyBorder="1" applyAlignment="1">
      <alignment horizontal="right" vertical="center" wrapText="1"/>
    </xf>
    <xf numFmtId="3" fontId="45" fillId="0" borderId="19" xfId="0" applyNumberFormat="1" applyFont="1" applyBorder="1" applyAlignment="1">
      <alignment horizontal="right" vertical="center"/>
    </xf>
    <xf numFmtId="3" fontId="33" fillId="0" borderId="19" xfId="0" applyNumberFormat="1" applyFont="1" applyBorder="1" applyAlignment="1">
      <alignment horizontal="right" vertical="center"/>
    </xf>
    <xf numFmtId="0" fontId="3" fillId="0" borderId="0" xfId="0" applyFont="1" applyAlignment="1">
      <alignment horizontal="right" vertical="center"/>
    </xf>
    <xf numFmtId="0" fontId="11" fillId="0" borderId="0" xfId="0" applyFont="1" applyAlignment="1" quotePrefix="1">
      <alignment horizontal="right" vertical="center" wrapText="1"/>
    </xf>
    <xf numFmtId="3" fontId="4" fillId="0" borderId="0" xfId="0" applyNumberFormat="1" applyFont="1" applyAlignment="1">
      <alignment horizontal="right" vertical="center"/>
    </xf>
    <xf numFmtId="0" fontId="31" fillId="0" borderId="0" xfId="0" applyFont="1" applyAlignment="1">
      <alignment horizontal="right" vertical="center"/>
    </xf>
    <xf numFmtId="3" fontId="36" fillId="0" borderId="0" xfId="0" applyNumberFormat="1" applyFont="1" applyAlignment="1">
      <alignment horizontal="right" vertical="center"/>
    </xf>
    <xf numFmtId="0" fontId="2" fillId="0" borderId="0" xfId="0" applyFont="1" applyAlignment="1">
      <alignment horizontal="righ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4" fillId="0" borderId="0" xfId="0" applyFont="1" applyAlignment="1">
      <alignment horizontal="right" vertical="center"/>
    </xf>
    <xf numFmtId="0" fontId="38" fillId="0" borderId="19" xfId="0" applyFont="1" applyBorder="1" applyAlignment="1">
      <alignment horizontal="center" vertical="center" wrapText="1"/>
    </xf>
    <xf numFmtId="0" fontId="47" fillId="0" borderId="19" xfId="0" applyFont="1" applyFill="1" applyBorder="1" applyAlignment="1">
      <alignment horizontal="center"/>
    </xf>
    <xf numFmtId="0" fontId="3" fillId="0" borderId="0" xfId="0" applyFont="1" applyFill="1" applyAlignment="1">
      <alignment vertical="top"/>
    </xf>
    <xf numFmtId="0" fontId="3" fillId="2" borderId="19" xfId="0" applyFont="1" applyFill="1" applyBorder="1" applyAlignment="1">
      <alignment horizontal="center" vertical="center"/>
    </xf>
    <xf numFmtId="0" fontId="3" fillId="2" borderId="0" xfId="0" applyFont="1" applyFill="1" applyAlignment="1">
      <alignment vertical="top"/>
    </xf>
    <xf numFmtId="0" fontId="3" fillId="0" borderId="19" xfId="0" applyFont="1" applyBorder="1" applyAlignment="1">
      <alignment vertical="center" wrapText="1"/>
    </xf>
    <xf numFmtId="3" fontId="3" fillId="36" borderId="19" xfId="0" applyNumberFormat="1" applyFont="1" applyFill="1" applyBorder="1" applyAlignment="1">
      <alignment horizontal="right" vertical="center"/>
    </xf>
    <xf numFmtId="3" fontId="38" fillId="36" borderId="19" xfId="0" applyNumberFormat="1" applyFont="1" applyFill="1" applyBorder="1" applyAlignment="1">
      <alignment horizontal="right" vertical="center"/>
    </xf>
    <xf numFmtId="0" fontId="33" fillId="0" borderId="0" xfId="0" applyFont="1" applyAlignment="1" quotePrefix="1">
      <alignment/>
    </xf>
    <xf numFmtId="0" fontId="2" fillId="0" borderId="19" xfId="0" applyFont="1" applyBorder="1" applyAlignment="1">
      <alignment horizontal="center" vertical="top"/>
    </xf>
    <xf numFmtId="0" fontId="33" fillId="0" borderId="0" xfId="0" applyFont="1" applyBorder="1" applyAlignment="1">
      <alignment vertical="top"/>
    </xf>
    <xf numFmtId="0" fontId="42" fillId="0" borderId="19" xfId="0" applyFont="1" applyBorder="1" applyAlignment="1">
      <alignment horizontal="left" vertical="top" wrapText="1"/>
    </xf>
    <xf numFmtId="0" fontId="40" fillId="0" borderId="19" xfId="0" applyFont="1" applyBorder="1" applyAlignment="1">
      <alignment horizontal="left" vertical="top" wrapText="1"/>
    </xf>
    <xf numFmtId="0" fontId="40" fillId="0" borderId="19" xfId="0" applyFont="1" applyBorder="1" applyAlignment="1">
      <alignment horizontal="center" vertical="top" wrapText="1"/>
    </xf>
    <xf numFmtId="3" fontId="40" fillId="0" borderId="19" xfId="0" applyNumberFormat="1" applyFont="1" applyBorder="1" applyAlignment="1">
      <alignment horizontal="right" vertical="top" wrapText="1"/>
    </xf>
    <xf numFmtId="0" fontId="3" fillId="0" borderId="19" xfId="0" applyFont="1" applyBorder="1" applyAlignment="1">
      <alignment horizontal="center" vertical="center" wrapText="1"/>
    </xf>
    <xf numFmtId="0" fontId="33" fillId="0" borderId="19" xfId="0" applyFont="1" applyBorder="1" applyAlignment="1">
      <alignment horizontal="left" vertical="center" wrapText="1"/>
    </xf>
    <xf numFmtId="0" fontId="34" fillId="0" borderId="19" xfId="0" applyFont="1" applyBorder="1" applyAlignment="1">
      <alignment horizontal="left" vertical="top" wrapText="1"/>
    </xf>
    <xf numFmtId="0" fontId="45" fillId="0" borderId="19" xfId="0" applyFont="1" applyBorder="1" applyAlignment="1">
      <alignment horizontal="center" vertical="center" wrapText="1"/>
    </xf>
    <xf numFmtId="0" fontId="3" fillId="0" borderId="0" xfId="0" applyFont="1" applyAlignment="1">
      <alignment vertical="center" wrapText="1"/>
    </xf>
    <xf numFmtId="0" fontId="40" fillId="0" borderId="19" xfId="0" applyFont="1" applyBorder="1" applyAlignment="1">
      <alignment horizontal="right" vertical="top" wrapText="1"/>
    </xf>
    <xf numFmtId="0" fontId="50" fillId="0" borderId="0" xfId="0" applyFont="1" applyAlignment="1">
      <alignment vertical="top"/>
    </xf>
    <xf numFmtId="0" fontId="4" fillId="0" borderId="0" xfId="0" applyFont="1" applyAlignment="1">
      <alignment horizontal="center" vertical="top" wrapText="1"/>
    </xf>
    <xf numFmtId="0" fontId="58" fillId="0" borderId="0" xfId="0" applyFont="1" applyAlignment="1">
      <alignment vertical="top"/>
    </xf>
    <xf numFmtId="0" fontId="53" fillId="0" borderId="0" xfId="0" applyFont="1" applyAlignment="1">
      <alignment vertical="top"/>
    </xf>
    <xf numFmtId="0" fontId="4" fillId="0" borderId="0" xfId="0" applyFont="1" applyAlignment="1" quotePrefix="1">
      <alignment vertical="top"/>
    </xf>
    <xf numFmtId="0" fontId="35" fillId="0" borderId="23" xfId="0" applyFont="1" applyBorder="1" applyAlignment="1">
      <alignment vertical="top" wrapText="1"/>
    </xf>
    <xf numFmtId="0" fontId="45" fillId="0" borderId="23" xfId="0" applyFont="1" applyBorder="1" applyAlignment="1">
      <alignment horizontal="center" vertical="top" wrapText="1"/>
    </xf>
    <xf numFmtId="0" fontId="45" fillId="0" borderId="23" xfId="0" applyFont="1" applyBorder="1" applyAlignment="1">
      <alignment horizontal="center" vertical="top"/>
    </xf>
    <xf numFmtId="3" fontId="3" fillId="0" borderId="23" xfId="0" applyNumberFormat="1" applyFont="1" applyBorder="1" applyAlignment="1">
      <alignment horizontal="right" vertical="center"/>
    </xf>
    <xf numFmtId="3" fontId="3" fillId="2" borderId="23" xfId="0" applyNumberFormat="1" applyFont="1" applyFill="1" applyBorder="1" applyAlignment="1">
      <alignment horizontal="right" vertical="center"/>
    </xf>
    <xf numFmtId="0" fontId="3" fillId="0" borderId="23" xfId="0" applyFont="1" applyBorder="1" applyAlignment="1">
      <alignment horizontal="right" vertical="center"/>
    </xf>
    <xf numFmtId="0" fontId="33" fillId="0" borderId="0" xfId="0" applyFont="1" applyAlignment="1">
      <alignment vertical="center"/>
    </xf>
    <xf numFmtId="0" fontId="38" fillId="0" borderId="0" xfId="0" applyFont="1" applyAlignment="1">
      <alignment vertical="center"/>
    </xf>
    <xf numFmtId="49" fontId="3" fillId="0" borderId="19" xfId="0" applyNumberFormat="1" applyFont="1" applyBorder="1" applyAlignment="1">
      <alignment vertical="top" wrapText="1"/>
    </xf>
    <xf numFmtId="49" fontId="33" fillId="0" borderId="19" xfId="0" applyNumberFormat="1" applyFont="1" applyBorder="1" applyAlignment="1">
      <alignment vertical="top" wrapText="1"/>
    </xf>
    <xf numFmtId="49" fontId="3" fillId="0" borderId="19" xfId="0" applyNumberFormat="1" applyFont="1" applyFill="1" applyBorder="1" applyAlignment="1">
      <alignment vertical="top" wrapText="1"/>
    </xf>
    <xf numFmtId="49" fontId="35" fillId="0" borderId="19" xfId="0" applyNumberFormat="1" applyFont="1" applyFill="1" applyBorder="1" applyAlignment="1">
      <alignment vertical="top" wrapText="1"/>
    </xf>
    <xf numFmtId="3" fontId="48" fillId="0" borderId="19" xfId="0" applyNumberFormat="1" applyFont="1" applyBorder="1" applyAlignment="1">
      <alignment horizontal="center" vertical="center"/>
    </xf>
    <xf numFmtId="3" fontId="33" fillId="36" borderId="19" xfId="0" applyNumberFormat="1" applyFont="1" applyFill="1" applyBorder="1" applyAlignment="1">
      <alignment horizontal="right" vertical="center"/>
    </xf>
    <xf numFmtId="49" fontId="33" fillId="0" borderId="19" xfId="0" applyNumberFormat="1" applyFont="1" applyFill="1" applyBorder="1" applyAlignment="1" quotePrefix="1">
      <alignment vertical="top" wrapText="1"/>
    </xf>
    <xf numFmtId="49" fontId="47" fillId="0" borderId="19" xfId="0" applyNumberFormat="1" applyFont="1" applyFill="1" applyBorder="1" applyAlignment="1" quotePrefix="1">
      <alignment vertical="center" wrapText="1"/>
    </xf>
    <xf numFmtId="0" fontId="3" fillId="0" borderId="19" xfId="0" applyFont="1" applyFill="1" applyBorder="1" applyAlignment="1">
      <alignment vertical="center"/>
    </xf>
    <xf numFmtId="0" fontId="33" fillId="0" borderId="19" xfId="0" applyNumberFormat="1" applyFont="1" applyFill="1" applyBorder="1" applyAlignment="1" quotePrefix="1">
      <alignment vertical="top" wrapText="1"/>
    </xf>
    <xf numFmtId="49" fontId="47" fillId="0" borderId="19" xfId="0" applyNumberFormat="1" applyFont="1" applyFill="1" applyBorder="1" applyAlignment="1" quotePrefix="1">
      <alignment vertical="top" wrapText="1"/>
    </xf>
    <xf numFmtId="4" fontId="1" fillId="0" borderId="0" xfId="0" applyNumberFormat="1" applyFont="1" applyAlignment="1">
      <alignment horizontal="right" vertical="center"/>
    </xf>
    <xf numFmtId="3" fontId="48" fillId="0" borderId="19" xfId="0" applyNumberFormat="1" applyFont="1" applyBorder="1" applyAlignment="1">
      <alignment horizontal="right" vertical="center"/>
    </xf>
    <xf numFmtId="0" fontId="33" fillId="0" borderId="19" xfId="0" applyFont="1" applyFill="1" applyBorder="1" applyAlignment="1">
      <alignment horizontal="center" vertical="top"/>
    </xf>
    <xf numFmtId="3" fontId="33"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top"/>
    </xf>
    <xf numFmtId="3" fontId="32" fillId="0" borderId="19" xfId="0" applyNumberFormat="1" applyFont="1" applyFill="1" applyBorder="1" applyAlignment="1">
      <alignment horizontal="right" vertical="center"/>
    </xf>
    <xf numFmtId="0" fontId="32" fillId="0" borderId="0" xfId="0" applyFont="1" applyFill="1" applyAlignment="1">
      <alignment vertical="top"/>
    </xf>
    <xf numFmtId="0" fontId="33" fillId="0" borderId="19" xfId="0" applyFont="1" applyBorder="1" applyAlignment="1">
      <alignment horizontal="center" vertical="center" wrapText="1"/>
    </xf>
    <xf numFmtId="49" fontId="33" fillId="0" borderId="19" xfId="0" applyNumberFormat="1" applyFont="1" applyFill="1" applyBorder="1" applyAlignment="1" quotePrefix="1">
      <alignment vertical="center" wrapText="1"/>
    </xf>
    <xf numFmtId="0" fontId="33" fillId="0" borderId="19" xfId="0" applyNumberFormat="1" applyFont="1" applyFill="1" applyBorder="1" applyAlignment="1" quotePrefix="1">
      <alignment vertical="center" wrapText="1"/>
    </xf>
    <xf numFmtId="0" fontId="162" fillId="0" borderId="0" xfId="0" applyFont="1" applyFill="1" applyAlignment="1">
      <alignment vertical="top"/>
    </xf>
    <xf numFmtId="0" fontId="33" fillId="0" borderId="24" xfId="0" applyFont="1" applyBorder="1" applyAlignment="1">
      <alignment vertical="center" wrapText="1"/>
    </xf>
    <xf numFmtId="0" fontId="27" fillId="0" borderId="22" xfId="0" applyFont="1" applyBorder="1" applyAlignment="1" quotePrefix="1">
      <alignment vertical="center" wrapText="1"/>
    </xf>
    <xf numFmtId="0" fontId="35" fillId="0" borderId="22" xfId="0" applyFont="1" applyFill="1" applyBorder="1" applyAlignment="1">
      <alignment horizontal="center" vertical="center"/>
    </xf>
    <xf numFmtId="0" fontId="1" fillId="0" borderId="19" xfId="0" applyFont="1" applyFill="1" applyBorder="1" applyAlignment="1">
      <alignment horizontal="center" vertical="center"/>
    </xf>
    <xf numFmtId="49" fontId="34" fillId="0" borderId="19" xfId="0" applyNumberFormat="1" applyFont="1" applyFill="1" applyBorder="1" applyAlignment="1">
      <alignment vertical="top" wrapText="1"/>
    </xf>
    <xf numFmtId="0" fontId="45" fillId="0" borderId="19" xfId="0" applyFont="1" applyFill="1" applyBorder="1" applyAlignment="1">
      <alignment horizontal="center" vertical="top"/>
    </xf>
    <xf numFmtId="0" fontId="45" fillId="0" borderId="19" xfId="0" applyFont="1" applyFill="1" applyBorder="1" applyAlignment="1">
      <alignment horizontal="center" vertical="center"/>
    </xf>
    <xf numFmtId="3" fontId="45" fillId="0" borderId="19" xfId="0" applyNumberFormat="1" applyFont="1" applyFill="1" applyBorder="1" applyAlignment="1">
      <alignment horizontal="right" vertical="top"/>
    </xf>
    <xf numFmtId="3" fontId="3" fillId="0" borderId="19" xfId="0" applyNumberFormat="1" applyFont="1" applyFill="1" applyBorder="1" applyAlignment="1">
      <alignment horizontal="right"/>
    </xf>
    <xf numFmtId="0" fontId="47" fillId="0" borderId="0" xfId="0" applyFont="1" applyFill="1" applyAlignment="1">
      <alignment vertical="top"/>
    </xf>
    <xf numFmtId="0" fontId="45" fillId="0" borderId="0" xfId="0" applyFont="1" applyFill="1" applyAlignment="1">
      <alignment vertical="top"/>
    </xf>
    <xf numFmtId="0" fontId="1" fillId="0" borderId="0" xfId="0" applyFont="1" applyFill="1" applyBorder="1" applyAlignment="1">
      <alignment horizontal="center" vertical="center"/>
    </xf>
    <xf numFmtId="49" fontId="3" fillId="0" borderId="0" xfId="0" applyNumberFormat="1"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right" vertical="top"/>
    </xf>
    <xf numFmtId="0" fontId="73" fillId="0" borderId="17" xfId="0" applyFont="1" applyBorder="1" applyAlignment="1">
      <alignment horizontal="center" vertical="center"/>
    </xf>
    <xf numFmtId="0" fontId="72" fillId="0" borderId="1" xfId="0" applyFont="1" applyBorder="1" applyAlignment="1">
      <alignment horizontal="center" vertical="center"/>
    </xf>
    <xf numFmtId="0" fontId="72" fillId="0" borderId="1" xfId="0" applyFont="1" applyFill="1" applyBorder="1" applyAlignment="1">
      <alignment horizontal="center" vertical="center"/>
    </xf>
    <xf numFmtId="0" fontId="72" fillId="0" borderId="25" xfId="0" applyFont="1" applyFill="1" applyBorder="1" applyAlignment="1">
      <alignment horizontal="center" vertical="center"/>
    </xf>
    <xf numFmtId="0" fontId="38" fillId="36" borderId="19" xfId="0" applyFont="1" applyFill="1" applyBorder="1" applyAlignment="1">
      <alignment horizontal="right" vertical="center"/>
    </xf>
    <xf numFmtId="0" fontId="3" fillId="36" borderId="19" xfId="0" applyFont="1" applyFill="1" applyBorder="1" applyAlignment="1">
      <alignment horizontal="right" vertical="center"/>
    </xf>
    <xf numFmtId="0" fontId="4" fillId="0" borderId="0" xfId="0" applyFont="1" applyAlignment="1" quotePrefix="1">
      <alignment vertical="center"/>
    </xf>
    <xf numFmtId="0" fontId="4" fillId="0" borderId="0" xfId="0" applyFont="1" applyAlignment="1">
      <alignment horizontal="center" vertical="center" wrapText="1"/>
    </xf>
    <xf numFmtId="49" fontId="4" fillId="0" borderId="0" xfId="0" applyNumberFormat="1" applyFont="1" applyAlignment="1">
      <alignment horizontal="right" vertical="center" wrapText="1"/>
    </xf>
    <xf numFmtId="0" fontId="35" fillId="0" borderId="22" xfId="0" applyFont="1" applyFill="1" applyBorder="1" applyAlignment="1">
      <alignment horizontal="center" vertical="center" wrapText="1"/>
    </xf>
    <xf numFmtId="49" fontId="33" fillId="0" borderId="19" xfId="0" applyNumberFormat="1" applyFont="1" applyFill="1" applyBorder="1" applyAlignment="1">
      <alignment vertical="top" wrapText="1"/>
    </xf>
    <xf numFmtId="0" fontId="27" fillId="0" borderId="26" xfId="0" applyFont="1" applyBorder="1" applyAlignment="1">
      <alignment vertical="top" wrapText="1"/>
    </xf>
    <xf numFmtId="0" fontId="27" fillId="0" borderId="21" xfId="0" applyFont="1" applyBorder="1" applyAlignment="1" quotePrefix="1">
      <alignment vertical="top" wrapText="1"/>
    </xf>
    <xf numFmtId="3" fontId="40" fillId="36" borderId="19" xfId="0" applyNumberFormat="1" applyFont="1" applyFill="1" applyBorder="1" applyAlignment="1">
      <alignment horizontal="right" vertical="center"/>
    </xf>
    <xf numFmtId="0" fontId="75" fillId="0" borderId="0" xfId="0" applyFont="1" applyAlignment="1">
      <alignment horizontal="right" vertical="center"/>
    </xf>
    <xf numFmtId="0" fontId="75" fillId="0" borderId="0" xfId="0" applyFont="1" applyAlignment="1">
      <alignment horizontal="center" vertical="top" wrapText="1"/>
    </xf>
    <xf numFmtId="0" fontId="75" fillId="0" borderId="0" xfId="0" applyFont="1" applyAlignment="1">
      <alignment horizontal="center" vertical="top"/>
    </xf>
    <xf numFmtId="3" fontId="75" fillId="0" borderId="0" xfId="0" applyNumberFormat="1" applyFont="1" applyAlignment="1">
      <alignment horizontal="right" vertical="center"/>
    </xf>
    <xf numFmtId="3" fontId="78" fillId="0" borderId="0" xfId="0" applyNumberFormat="1" applyFont="1" applyAlignment="1">
      <alignment horizontal="right" vertical="center"/>
    </xf>
    <xf numFmtId="3" fontId="6" fillId="0" borderId="0" xfId="0" applyNumberFormat="1" applyFont="1" applyAlignment="1">
      <alignment horizontal="right" vertical="center"/>
    </xf>
    <xf numFmtId="0" fontId="79" fillId="0" borderId="19" xfId="0" applyFont="1" applyFill="1" applyBorder="1" applyAlignment="1">
      <alignment horizontal="center" vertical="top"/>
    </xf>
    <xf numFmtId="49" fontId="163" fillId="0" borderId="19" xfId="0" applyNumberFormat="1" applyFont="1" applyFill="1" applyBorder="1" applyAlignment="1">
      <alignment vertical="center" wrapText="1"/>
    </xf>
    <xf numFmtId="0" fontId="28" fillId="0" borderId="19" xfId="0" applyFont="1" applyFill="1" applyBorder="1" applyAlignment="1">
      <alignment horizontal="center" vertical="center"/>
    </xf>
    <xf numFmtId="3" fontId="28" fillId="0" borderId="19" xfId="0" applyNumberFormat="1" applyFont="1" applyFill="1" applyBorder="1" applyAlignment="1">
      <alignment horizontal="right" vertical="top"/>
    </xf>
    <xf numFmtId="0" fontId="1" fillId="0" borderId="0" xfId="0" applyFont="1" applyFill="1" applyAlignment="1">
      <alignment vertical="top"/>
    </xf>
    <xf numFmtId="49" fontId="164" fillId="0" borderId="19" xfId="0" applyNumberFormat="1" applyFont="1" applyFill="1" applyBorder="1" applyAlignment="1" quotePrefix="1">
      <alignment horizontal="left" vertical="center" wrapText="1"/>
    </xf>
    <xf numFmtId="37" fontId="164" fillId="0" borderId="19" xfId="43" applyNumberFormat="1" applyFont="1" applyFill="1" applyBorder="1" applyAlignment="1">
      <alignment horizontal="right" vertical="center" wrapText="1"/>
    </xf>
    <xf numFmtId="37" fontId="164" fillId="0" borderId="19" xfId="43" applyNumberFormat="1" applyFont="1" applyFill="1" applyBorder="1" applyAlignment="1">
      <alignment horizontal="right" vertical="center"/>
    </xf>
    <xf numFmtId="49" fontId="164" fillId="0" borderId="19" xfId="0" applyNumberFormat="1" applyFont="1" applyFill="1" applyBorder="1" applyAlignment="1" quotePrefix="1">
      <alignment vertical="center" wrapText="1"/>
    </xf>
    <xf numFmtId="0" fontId="165" fillId="0" borderId="19" xfId="0" applyFont="1" applyFill="1" applyBorder="1" applyAlignment="1">
      <alignment horizontal="center" vertical="center"/>
    </xf>
    <xf numFmtId="0" fontId="9" fillId="0" borderId="0" xfId="0" applyFont="1" applyFill="1" applyAlignment="1">
      <alignment vertical="top"/>
    </xf>
    <xf numFmtId="0" fontId="51" fillId="0" borderId="19" xfId="0" applyFont="1" applyFill="1" applyBorder="1" applyAlignment="1">
      <alignment horizontal="center" vertical="center"/>
    </xf>
    <xf numFmtId="0" fontId="84" fillId="0" borderId="19" xfId="0" applyFont="1" applyFill="1" applyBorder="1" applyAlignment="1">
      <alignment horizontal="center" vertical="top"/>
    </xf>
    <xf numFmtId="3" fontId="1" fillId="0" borderId="19" xfId="0" applyNumberFormat="1" applyFont="1" applyFill="1" applyBorder="1" applyAlignment="1">
      <alignment horizontal="right" vertical="top"/>
    </xf>
    <xf numFmtId="3" fontId="36" fillId="0" borderId="19" xfId="0" applyNumberFormat="1" applyFont="1" applyFill="1" applyBorder="1" applyAlignment="1">
      <alignment horizontal="right" vertical="top"/>
    </xf>
    <xf numFmtId="49" fontId="1" fillId="0" borderId="19" xfId="0" applyNumberFormat="1" applyFont="1" applyFill="1" applyBorder="1" applyAlignment="1">
      <alignment vertical="top" wrapText="1"/>
    </xf>
    <xf numFmtId="0" fontId="1" fillId="0" borderId="19" xfId="0" applyFont="1" applyFill="1" applyBorder="1" applyAlignment="1">
      <alignment horizontal="center" vertical="top"/>
    </xf>
    <xf numFmtId="49" fontId="49" fillId="0" borderId="19" xfId="0" applyNumberFormat="1" applyFont="1" applyFill="1" applyBorder="1" applyAlignment="1">
      <alignment vertical="center" wrapText="1"/>
    </xf>
    <xf numFmtId="0" fontId="166" fillId="0" borderId="0" xfId="0" applyFont="1" applyFill="1" applyAlignment="1">
      <alignment vertical="top"/>
    </xf>
    <xf numFmtId="3" fontId="1" fillId="0" borderId="19" xfId="0" applyNumberFormat="1" applyFont="1" applyFill="1" applyBorder="1" applyAlignment="1">
      <alignment horizontal="right" vertical="center"/>
    </xf>
    <xf numFmtId="0" fontId="27" fillId="0" borderId="19" xfId="61" applyNumberFormat="1" applyFont="1" applyFill="1" applyBorder="1" applyAlignment="1">
      <alignment horizontal="left" vertical="center" wrapText="1"/>
      <protection/>
    </xf>
    <xf numFmtId="3" fontId="166" fillId="0" borderId="19" xfId="0" applyNumberFormat="1" applyFont="1" applyFill="1" applyBorder="1" applyAlignment="1">
      <alignment horizontal="right" vertical="center"/>
    </xf>
    <xf numFmtId="209" fontId="27" fillId="0" borderId="19" xfId="45" applyNumberFormat="1" applyFont="1" applyFill="1" applyBorder="1" applyAlignment="1">
      <alignment horizontal="center" vertical="center"/>
    </xf>
    <xf numFmtId="0" fontId="167" fillId="0" borderId="19" xfId="0" applyFont="1" applyFill="1" applyBorder="1" applyAlignment="1">
      <alignment horizontal="center" vertical="center"/>
    </xf>
    <xf numFmtId="0" fontId="166" fillId="0" borderId="19" xfId="0" applyFont="1" applyFill="1" applyBorder="1" applyAlignment="1">
      <alignment horizontal="center" vertical="center"/>
    </xf>
    <xf numFmtId="0" fontId="168" fillId="0" borderId="19" xfId="0" applyFont="1" applyFill="1" applyBorder="1" applyAlignment="1">
      <alignment horizontal="left" vertical="center"/>
    </xf>
    <xf numFmtId="0" fontId="168" fillId="0" borderId="19" xfId="0" applyFont="1" applyFill="1" applyBorder="1" applyAlignment="1">
      <alignment horizontal="left" vertical="center" wrapText="1"/>
    </xf>
    <xf numFmtId="209" fontId="168" fillId="0" borderId="19" xfId="43" applyNumberFormat="1" applyFont="1" applyFill="1" applyBorder="1" applyAlignment="1">
      <alignment horizontal="center" vertical="center"/>
    </xf>
    <xf numFmtId="0" fontId="36" fillId="0" borderId="19" xfId="0" applyFont="1" applyFill="1" applyBorder="1" applyAlignment="1">
      <alignment horizontal="center" vertical="center"/>
    </xf>
    <xf numFmtId="0" fontId="36" fillId="0" borderId="19" xfId="0" applyFont="1" applyFill="1" applyBorder="1" applyAlignment="1">
      <alignment horizontal="center" vertical="top"/>
    </xf>
    <xf numFmtId="0" fontId="51" fillId="0" borderId="0" xfId="0" applyFont="1" applyFill="1" applyAlignment="1">
      <alignment vertical="top"/>
    </xf>
    <xf numFmtId="49" fontId="49" fillId="0" borderId="19" xfId="0" applyNumberFormat="1" applyFont="1" applyFill="1" applyBorder="1" applyAlignment="1">
      <alignment vertical="top" wrapText="1"/>
    </xf>
    <xf numFmtId="0" fontId="9" fillId="0" borderId="19" xfId="0" applyFont="1" applyFill="1" applyBorder="1" applyAlignment="1">
      <alignment horizontal="center" vertical="center"/>
    </xf>
    <xf numFmtId="216" fontId="169" fillId="0" borderId="19" xfId="45" applyNumberFormat="1" applyFont="1" applyFill="1" applyBorder="1" applyAlignment="1">
      <alignment vertical="top"/>
    </xf>
    <xf numFmtId="0" fontId="3" fillId="0" borderId="19" xfId="0" applyFont="1" applyBorder="1" applyAlignment="1">
      <alignment vertical="center"/>
    </xf>
    <xf numFmtId="0" fontId="99" fillId="0" borderId="19" xfId="0" applyFont="1" applyBorder="1" applyAlignment="1">
      <alignment horizontal="center" vertical="center"/>
    </xf>
    <xf numFmtId="0" fontId="27" fillId="0" borderId="21" xfId="0" applyFont="1" applyBorder="1" applyAlignment="1">
      <alignment/>
    </xf>
    <xf numFmtId="0" fontId="27" fillId="0" borderId="26" xfId="0" applyFont="1" applyBorder="1" applyAlignment="1">
      <alignment vertical="top"/>
    </xf>
    <xf numFmtId="0" fontId="27" fillId="0" borderId="25" xfId="0" applyFont="1" applyBorder="1" applyAlignment="1">
      <alignment vertical="top" wrapText="1"/>
    </xf>
    <xf numFmtId="0" fontId="27" fillId="0" borderId="22" xfId="0" applyFont="1" applyBorder="1" applyAlignment="1">
      <alignment horizontal="center" vertical="center"/>
    </xf>
    <xf numFmtId="0" fontId="27" fillId="0" borderId="20" xfId="0" applyFont="1" applyBorder="1" applyAlignment="1">
      <alignment vertical="top"/>
    </xf>
    <xf numFmtId="0" fontId="27" fillId="0" borderId="19" xfId="0" applyFont="1" applyBorder="1" applyAlignment="1">
      <alignment vertical="center" wrapText="1"/>
    </xf>
    <xf numFmtId="0" fontId="28" fillId="0" borderId="22" xfId="0" applyFont="1" applyBorder="1" applyAlignment="1">
      <alignment vertical="top" wrapText="1"/>
    </xf>
    <xf numFmtId="0" fontId="28" fillId="0" borderId="22" xfId="0" applyFont="1" applyBorder="1" applyAlignment="1">
      <alignment horizontal="left" vertical="center" wrapText="1"/>
    </xf>
    <xf numFmtId="0" fontId="28" fillId="37" borderId="22" xfId="0" applyFont="1" applyFill="1" applyBorder="1" applyAlignment="1">
      <alignment horizontal="center"/>
    </xf>
    <xf numFmtId="0" fontId="29" fillId="37" borderId="22" xfId="0" applyFont="1" applyFill="1" applyBorder="1" applyAlignment="1">
      <alignment/>
    </xf>
    <xf numFmtId="0" fontId="28" fillId="37" borderId="22" xfId="0" applyFont="1" applyFill="1" applyBorder="1" applyAlignment="1">
      <alignment horizontal="center" vertical="top"/>
    </xf>
    <xf numFmtId="0" fontId="170" fillId="0" borderId="19" xfId="0" applyFont="1" applyFill="1" applyBorder="1" applyAlignment="1">
      <alignment vertical="center" wrapText="1"/>
    </xf>
    <xf numFmtId="0" fontId="32" fillId="0" borderId="19" xfId="0" applyFont="1" applyFill="1" applyBorder="1" applyAlignment="1">
      <alignment horizontal="center" vertical="center"/>
    </xf>
    <xf numFmtId="0" fontId="9" fillId="0" borderId="20" xfId="0" applyFont="1" applyFill="1" applyBorder="1" applyAlignment="1">
      <alignment horizontal="center" vertical="center"/>
    </xf>
    <xf numFmtId="49" fontId="3" fillId="0" borderId="20" xfId="0" applyNumberFormat="1" applyFont="1" applyFill="1" applyBorder="1" applyAlignment="1">
      <alignment vertical="top" wrapText="1"/>
    </xf>
    <xf numFmtId="0" fontId="3" fillId="0" borderId="20" xfId="0" applyFont="1" applyFill="1" applyBorder="1" applyAlignment="1">
      <alignment horizontal="center" vertical="top"/>
    </xf>
    <xf numFmtId="0" fontId="3" fillId="0" borderId="20" xfId="0" applyFont="1" applyFill="1" applyBorder="1" applyAlignment="1">
      <alignment horizontal="center" vertical="center"/>
    </xf>
    <xf numFmtId="3" fontId="3" fillId="0" borderId="20" xfId="0" applyNumberFormat="1" applyFont="1" applyFill="1" applyBorder="1" applyAlignment="1">
      <alignment horizontal="right" vertical="top"/>
    </xf>
    <xf numFmtId="0" fontId="66" fillId="0" borderId="19" xfId="0" applyFont="1" applyBorder="1" applyAlignment="1">
      <alignment horizontal="right" vertical="center"/>
    </xf>
    <xf numFmtId="3" fontId="66" fillId="0" borderId="19" xfId="0" applyNumberFormat="1" applyFont="1" applyBorder="1" applyAlignment="1">
      <alignment horizontal="right" vertical="center"/>
    </xf>
    <xf numFmtId="3" fontId="33" fillId="0" borderId="19" xfId="0" applyNumberFormat="1" applyFont="1" applyFill="1" applyBorder="1" applyAlignment="1">
      <alignment horizontal="right" vertical="center"/>
    </xf>
    <xf numFmtId="216" fontId="66" fillId="0" borderId="19" xfId="43" applyNumberFormat="1" applyFont="1" applyBorder="1" applyAlignment="1">
      <alignment horizontal="right" vertical="center"/>
    </xf>
    <xf numFmtId="3" fontId="66" fillId="36" borderId="19" xfId="0" applyNumberFormat="1" applyFont="1" applyFill="1" applyBorder="1" applyAlignment="1">
      <alignment horizontal="right" vertical="center"/>
    </xf>
    <xf numFmtId="4" fontId="33" fillId="36" borderId="19" xfId="0" applyNumberFormat="1" applyFont="1" applyFill="1" applyBorder="1" applyAlignment="1">
      <alignment horizontal="right" vertical="center"/>
    </xf>
    <xf numFmtId="4" fontId="47" fillId="36" borderId="19" xfId="0" applyNumberFormat="1" applyFont="1" applyFill="1" applyBorder="1" applyAlignment="1">
      <alignment horizontal="right" vertical="center"/>
    </xf>
    <xf numFmtId="3" fontId="76" fillId="0" borderId="0" xfId="0" applyNumberFormat="1" applyFont="1" applyAlignment="1">
      <alignment horizontal="center" vertical="center"/>
    </xf>
    <xf numFmtId="3" fontId="10" fillId="0" borderId="0" xfId="0" applyNumberFormat="1"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center" vertical="top"/>
    </xf>
    <xf numFmtId="0" fontId="4" fillId="0" borderId="0" xfId="0" applyFont="1" applyFill="1" applyAlignment="1">
      <alignment horizontal="center" vertical="center"/>
    </xf>
    <xf numFmtId="3" fontId="4" fillId="0" borderId="0" xfId="0" applyNumberFormat="1" applyFont="1" applyFill="1" applyAlignment="1">
      <alignment horizontal="right" vertical="top"/>
    </xf>
    <xf numFmtId="3" fontId="55" fillId="0" borderId="0" xfId="0" applyNumberFormat="1" applyFont="1" applyFill="1" applyAlignment="1">
      <alignment vertical="top"/>
    </xf>
    <xf numFmtId="0" fontId="5" fillId="0" borderId="0" xfId="0" applyFont="1" applyFill="1" applyAlignment="1">
      <alignment horizontal="center" vertical="center"/>
    </xf>
    <xf numFmtId="49" fontId="10" fillId="0" borderId="0" xfId="0" applyNumberFormat="1" applyFont="1" applyFill="1" applyAlignment="1">
      <alignment horizontal="center" vertical="top"/>
    </xf>
    <xf numFmtId="0" fontId="4" fillId="0" borderId="0" xfId="0" applyFont="1" applyFill="1" applyAlignment="1">
      <alignment horizontal="center" vertical="top"/>
    </xf>
    <xf numFmtId="0" fontId="4" fillId="0" borderId="0" xfId="0" applyFont="1" applyFill="1" applyAlignment="1">
      <alignment horizontal="left" vertical="center"/>
    </xf>
    <xf numFmtId="0" fontId="102" fillId="0" borderId="0" xfId="0" applyFont="1" applyFill="1" applyAlignment="1">
      <alignment horizontal="left" vertical="top" wrapText="1"/>
    </xf>
    <xf numFmtId="0" fontId="7" fillId="0" borderId="0" xfId="0" applyFont="1" applyFill="1" applyAlignment="1">
      <alignment horizontal="left" vertical="top" wrapText="1"/>
    </xf>
    <xf numFmtId="0" fontId="83" fillId="0" borderId="0" xfId="0" applyFont="1" applyFill="1" applyAlignment="1">
      <alignment vertical="top"/>
    </xf>
    <xf numFmtId="0" fontId="38" fillId="0" borderId="0" xfId="0" applyFont="1" applyFill="1" applyAlignment="1">
      <alignment vertical="top"/>
    </xf>
    <xf numFmtId="0" fontId="103" fillId="0" borderId="19" xfId="0" applyFont="1" applyFill="1" applyBorder="1" applyAlignment="1">
      <alignment horizontal="center" vertical="center"/>
    </xf>
    <xf numFmtId="49" fontId="36" fillId="0" borderId="19" xfId="0" applyNumberFormat="1" applyFont="1" applyFill="1" applyBorder="1" applyAlignment="1">
      <alignment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right" vertical="top"/>
    </xf>
    <xf numFmtId="49" fontId="36" fillId="0" borderId="19" xfId="0" applyNumberFormat="1" applyFont="1" applyFill="1" applyBorder="1" applyAlignment="1">
      <alignment vertical="top" wrapText="1"/>
    </xf>
    <xf numFmtId="0" fontId="84" fillId="0" borderId="19" xfId="0" applyFont="1" applyFill="1" applyBorder="1" applyAlignment="1">
      <alignment horizontal="center" vertical="center"/>
    </xf>
    <xf numFmtId="0" fontId="82" fillId="0" borderId="19" xfId="0" applyFont="1" applyFill="1" applyBorder="1" applyAlignment="1">
      <alignment horizontal="center" vertical="top"/>
    </xf>
    <xf numFmtId="0" fontId="83" fillId="0" borderId="19" xfId="0" applyFont="1" applyFill="1" applyBorder="1" applyAlignment="1">
      <alignment horizontal="center" vertical="center"/>
    </xf>
    <xf numFmtId="3" fontId="83" fillId="0" borderId="19" xfId="0" applyNumberFormat="1" applyFont="1" applyFill="1" applyBorder="1" applyAlignment="1">
      <alignment horizontal="right" vertical="top"/>
    </xf>
    <xf numFmtId="49" fontId="36" fillId="0" borderId="19" xfId="0" applyNumberFormat="1" applyFont="1" applyFill="1" applyBorder="1" applyAlignment="1" quotePrefix="1">
      <alignment vertical="top" wrapText="1"/>
    </xf>
    <xf numFmtId="209" fontId="27" fillId="0" borderId="19" xfId="43" applyNumberFormat="1" applyFont="1" applyFill="1" applyBorder="1" applyAlignment="1">
      <alignment horizontal="center" vertical="top"/>
    </xf>
    <xf numFmtId="49" fontId="36" fillId="0" borderId="19" xfId="0" applyNumberFormat="1" applyFont="1" applyFill="1" applyBorder="1" applyAlignment="1" quotePrefix="1">
      <alignment vertical="center" wrapText="1"/>
    </xf>
    <xf numFmtId="49" fontId="1" fillId="0" borderId="19" xfId="0" applyNumberFormat="1" applyFont="1" applyFill="1" applyBorder="1" applyAlignment="1">
      <alignment vertical="center" wrapText="1"/>
    </xf>
    <xf numFmtId="0" fontId="83" fillId="0" borderId="19" xfId="0" applyFont="1" applyFill="1" applyBorder="1" applyAlignment="1">
      <alignment horizontal="center"/>
    </xf>
    <xf numFmtId="49" fontId="84" fillId="0" borderId="19" xfId="0" applyNumberFormat="1" applyFont="1" applyFill="1" applyBorder="1" applyAlignment="1">
      <alignment vertical="top" wrapText="1"/>
    </xf>
    <xf numFmtId="0" fontId="82" fillId="0" borderId="19" xfId="0" applyFont="1" applyFill="1" applyBorder="1" applyAlignment="1">
      <alignment horizontal="center" vertical="center"/>
    </xf>
    <xf numFmtId="0" fontId="82" fillId="0" borderId="19" xfId="0" applyFont="1" applyFill="1" applyBorder="1" applyAlignment="1">
      <alignment horizontal="center"/>
    </xf>
    <xf numFmtId="0" fontId="83" fillId="0" borderId="19" xfId="0" applyFont="1" applyFill="1" applyBorder="1" applyAlignment="1">
      <alignment horizontal="center" wrapText="1"/>
    </xf>
    <xf numFmtId="49" fontId="1" fillId="0" borderId="19" xfId="0" applyNumberFormat="1" applyFont="1" applyFill="1" applyBorder="1" applyAlignment="1" quotePrefix="1">
      <alignment vertical="top" wrapText="1"/>
    </xf>
    <xf numFmtId="0" fontId="9" fillId="0" borderId="19" xfId="0" applyFont="1" applyFill="1" applyBorder="1" applyAlignment="1">
      <alignment horizontal="center" vertical="top"/>
    </xf>
    <xf numFmtId="49" fontId="27" fillId="0" borderId="19" xfId="0" applyNumberFormat="1" applyFont="1" applyFill="1" applyBorder="1" applyAlignment="1" quotePrefix="1">
      <alignment vertical="top" wrapText="1"/>
    </xf>
    <xf numFmtId="49" fontId="27" fillId="0" borderId="19" xfId="0" applyNumberFormat="1" applyFont="1" applyFill="1" applyBorder="1" applyAlignment="1" quotePrefix="1">
      <alignment wrapText="1"/>
    </xf>
    <xf numFmtId="49" fontId="27" fillId="0" borderId="19" xfId="0" applyNumberFormat="1" applyFont="1" applyFill="1" applyBorder="1" applyAlignment="1" quotePrefix="1">
      <alignment vertical="center" wrapText="1"/>
    </xf>
    <xf numFmtId="49" fontId="60" fillId="0" borderId="19" xfId="0" applyNumberFormat="1" applyFont="1" applyFill="1" applyBorder="1" applyAlignment="1">
      <alignment vertical="center" wrapText="1"/>
    </xf>
    <xf numFmtId="0" fontId="83" fillId="0" borderId="19" xfId="0" applyFont="1" applyFill="1" applyBorder="1" applyAlignment="1">
      <alignment horizontal="center" vertical="top"/>
    </xf>
    <xf numFmtId="0" fontId="1" fillId="0" borderId="19" xfId="0" applyFont="1" applyFill="1" applyBorder="1" applyAlignment="1" quotePrefix="1">
      <alignment horizontal="center" vertical="top"/>
    </xf>
    <xf numFmtId="0" fontId="49" fillId="0" borderId="19" xfId="0" applyFont="1" applyFill="1" applyBorder="1" applyAlignment="1">
      <alignment horizontal="center" vertical="center"/>
    </xf>
    <xf numFmtId="49" fontId="163" fillId="0" borderId="19" xfId="0" applyNumberFormat="1" applyFont="1" applyFill="1" applyBorder="1" applyAlignment="1" quotePrefix="1">
      <alignment vertical="center" wrapText="1"/>
    </xf>
    <xf numFmtId="0" fontId="36" fillId="0" borderId="0" xfId="0" applyFont="1" applyFill="1" applyAlignment="1">
      <alignment vertical="top"/>
    </xf>
    <xf numFmtId="0" fontId="33" fillId="0" borderId="0" xfId="0" applyFont="1" applyFill="1" applyAlignment="1">
      <alignment vertical="top"/>
    </xf>
    <xf numFmtId="0" fontId="164" fillId="0" borderId="19" xfId="0" applyFont="1" applyFill="1" applyBorder="1" applyAlignment="1">
      <alignment horizontal="center" vertical="center"/>
    </xf>
    <xf numFmtId="0" fontId="171" fillId="0" borderId="19" xfId="0" applyFont="1" applyFill="1" applyBorder="1" applyAlignment="1">
      <alignment horizontal="center" vertical="center"/>
    </xf>
    <xf numFmtId="3" fontId="164" fillId="0" borderId="19" xfId="0" applyNumberFormat="1" applyFont="1" applyFill="1" applyBorder="1" applyAlignment="1">
      <alignment horizontal="right" vertical="center"/>
    </xf>
    <xf numFmtId="0" fontId="172" fillId="0" borderId="19" xfId="0" applyFont="1" applyFill="1" applyBorder="1" applyAlignment="1">
      <alignment horizontal="center" vertical="center"/>
    </xf>
    <xf numFmtId="49" fontId="165" fillId="0" borderId="19" xfId="0" applyNumberFormat="1" applyFont="1" applyFill="1" applyBorder="1" applyAlignment="1">
      <alignment horizontal="center" vertical="top"/>
    </xf>
    <xf numFmtId="49" fontId="1" fillId="0" borderId="0" xfId="0" applyNumberFormat="1" applyFont="1" applyFill="1" applyAlignment="1">
      <alignment vertical="top"/>
    </xf>
    <xf numFmtId="49" fontId="3" fillId="0" borderId="0" xfId="0" applyNumberFormat="1" applyFont="1" applyFill="1" applyAlignment="1">
      <alignment vertical="top"/>
    </xf>
    <xf numFmtId="0" fontId="173" fillId="0" borderId="19" xfId="0" applyFont="1" applyFill="1" applyBorder="1" applyAlignment="1" quotePrefix="1">
      <alignment horizontal="center" vertical="center" wrapText="1"/>
    </xf>
    <xf numFmtId="49" fontId="174" fillId="0" borderId="19" xfId="0" applyNumberFormat="1" applyFont="1" applyFill="1" applyBorder="1" applyAlignment="1">
      <alignment vertical="center" wrapText="1"/>
    </xf>
    <xf numFmtId="49" fontId="175" fillId="0" borderId="19" xfId="0" applyNumberFormat="1" applyFont="1" applyFill="1" applyBorder="1" applyAlignment="1">
      <alignment vertical="center"/>
    </xf>
    <xf numFmtId="49" fontId="27" fillId="0" borderId="19" xfId="62" applyNumberFormat="1" applyFont="1" applyFill="1" applyBorder="1" applyAlignment="1">
      <alignment horizontal="justify" vertical="center" wrapText="1"/>
      <protection/>
    </xf>
    <xf numFmtId="209" fontId="27" fillId="0" borderId="19" xfId="43" applyNumberFormat="1" applyFont="1" applyFill="1" applyBorder="1" applyAlignment="1">
      <alignment horizontal="center" vertical="center" wrapText="1"/>
    </xf>
    <xf numFmtId="49" fontId="175" fillId="0" borderId="19" xfId="0" applyNumberFormat="1" applyFont="1" applyFill="1" applyBorder="1" applyAlignment="1" quotePrefix="1">
      <alignment vertical="center" wrapText="1"/>
    </xf>
    <xf numFmtId="0" fontId="173" fillId="0" borderId="19" xfId="0" applyFont="1" applyFill="1" applyBorder="1" applyAlignment="1">
      <alignment horizontal="left" vertical="center" wrapText="1"/>
    </xf>
    <xf numFmtId="216" fontId="175" fillId="0" borderId="19" xfId="45" applyNumberFormat="1" applyFont="1" applyFill="1" applyBorder="1" applyAlignment="1">
      <alignment horizontal="left" vertical="center" wrapText="1"/>
    </xf>
    <xf numFmtId="3" fontId="36" fillId="0" borderId="19" xfId="0" applyNumberFormat="1" applyFont="1" applyFill="1" applyBorder="1" applyAlignment="1">
      <alignment horizontal="right" vertical="center"/>
    </xf>
    <xf numFmtId="4" fontId="1" fillId="0" borderId="19" xfId="0" applyNumberFormat="1" applyFont="1" applyFill="1" applyBorder="1" applyAlignment="1">
      <alignment horizontal="right" vertical="top"/>
    </xf>
    <xf numFmtId="0" fontId="91" fillId="0" borderId="19" xfId="0" applyFont="1" applyFill="1" applyBorder="1" applyAlignment="1">
      <alignment horizontal="center" vertical="center"/>
    </xf>
    <xf numFmtId="3" fontId="91" fillId="0" borderId="19" xfId="0" applyNumberFormat="1" applyFont="1" applyFill="1" applyBorder="1" applyAlignment="1">
      <alignment horizontal="right" vertical="top"/>
    </xf>
    <xf numFmtId="49" fontId="9" fillId="0" borderId="19" xfId="0" applyNumberFormat="1" applyFont="1" applyFill="1" applyBorder="1" applyAlignment="1">
      <alignment vertical="top" wrapText="1"/>
    </xf>
    <xf numFmtId="0" fontId="49" fillId="0" borderId="19" xfId="0" applyFont="1" applyFill="1" applyBorder="1" applyAlignment="1">
      <alignment horizontal="center" vertical="top"/>
    </xf>
    <xf numFmtId="49" fontId="60" fillId="0" borderId="19" xfId="0" applyNumberFormat="1" applyFont="1" applyFill="1" applyBorder="1" applyAlignment="1">
      <alignment vertical="top" wrapText="1"/>
    </xf>
    <xf numFmtId="49" fontId="49" fillId="0" borderId="19" xfId="0" applyNumberFormat="1" applyFont="1" applyFill="1" applyBorder="1" applyAlignment="1">
      <alignment horizontal="left" vertical="center" wrapText="1"/>
    </xf>
    <xf numFmtId="49" fontId="163" fillId="0" borderId="19" xfId="0" applyNumberFormat="1" applyFont="1" applyFill="1" applyBorder="1" applyAlignment="1">
      <alignment vertical="top" wrapText="1"/>
    </xf>
    <xf numFmtId="0" fontId="91" fillId="0" borderId="19" xfId="0" applyFont="1" applyFill="1" applyBorder="1" applyAlignment="1">
      <alignment horizontal="center" vertical="top"/>
    </xf>
    <xf numFmtId="0" fontId="1" fillId="0" borderId="19" xfId="0" applyFont="1" applyFill="1" applyBorder="1" applyAlignment="1" quotePrefix="1">
      <alignment horizontal="center" vertical="top" wrapText="1"/>
    </xf>
    <xf numFmtId="1" fontId="1" fillId="0" borderId="0" xfId="0" applyNumberFormat="1" applyFont="1" applyFill="1" applyAlignment="1">
      <alignment vertical="top"/>
    </xf>
    <xf numFmtId="1" fontId="3" fillId="0" borderId="0" xfId="0" applyNumberFormat="1" applyFont="1" applyFill="1" applyAlignment="1">
      <alignment vertical="top"/>
    </xf>
    <xf numFmtId="3" fontId="0" fillId="0" borderId="19" xfId="0" applyNumberFormat="1" applyFont="1" applyFill="1" applyBorder="1" applyAlignment="1">
      <alignment horizontal="right" vertical="top"/>
    </xf>
    <xf numFmtId="49" fontId="164" fillId="0" borderId="19" xfId="0" applyNumberFormat="1" applyFont="1" applyFill="1" applyBorder="1" applyAlignment="1">
      <alignment vertical="top" wrapText="1"/>
    </xf>
    <xf numFmtId="3" fontId="82" fillId="0" borderId="19" xfId="0" applyNumberFormat="1" applyFont="1" applyFill="1" applyBorder="1" applyAlignment="1">
      <alignment horizontal="right" vertical="top"/>
    </xf>
    <xf numFmtId="0" fontId="1" fillId="0" borderId="0" xfId="0" applyFont="1" applyFill="1" applyAlignment="1">
      <alignment vertical="center"/>
    </xf>
    <xf numFmtId="0" fontId="3" fillId="0" borderId="0" xfId="0" applyFont="1" applyFill="1" applyAlignment="1">
      <alignment vertical="center"/>
    </xf>
    <xf numFmtId="0" fontId="169" fillId="0" borderId="19" xfId="0" applyFont="1" applyFill="1" applyBorder="1" applyAlignment="1">
      <alignment horizontal="center" vertical="center"/>
    </xf>
    <xf numFmtId="3" fontId="169" fillId="0" borderId="19" xfId="0" applyNumberFormat="1" applyFont="1" applyFill="1" applyBorder="1" applyAlignment="1">
      <alignment horizontal="right" vertical="top"/>
    </xf>
    <xf numFmtId="0" fontId="91" fillId="0" borderId="0" xfId="0" applyFont="1" applyFill="1" applyAlignment="1">
      <alignment vertical="top"/>
    </xf>
    <xf numFmtId="0" fontId="93" fillId="0" borderId="19" xfId="0" applyFont="1" applyFill="1" applyBorder="1" applyAlignment="1">
      <alignment horizontal="center" vertical="top"/>
    </xf>
    <xf numFmtId="49" fontId="27" fillId="0" borderId="19" xfId="0" applyNumberFormat="1" applyFont="1" applyFill="1" applyBorder="1" applyAlignment="1">
      <alignment vertical="top" wrapText="1"/>
    </xf>
    <xf numFmtId="49" fontId="1" fillId="0" borderId="19" xfId="0" applyNumberFormat="1" applyFont="1" applyFill="1" applyBorder="1" applyAlignment="1" quotePrefix="1">
      <alignment vertical="center" wrapText="1"/>
    </xf>
    <xf numFmtId="49" fontId="49" fillId="0" borderId="19" xfId="0" applyNumberFormat="1" applyFont="1" applyFill="1" applyBorder="1" applyAlignment="1">
      <alignment horizontal="left" vertical="top" wrapText="1"/>
    </xf>
    <xf numFmtId="49" fontId="165" fillId="0" borderId="19" xfId="0" applyNumberFormat="1" applyFont="1" applyFill="1" applyBorder="1" applyAlignment="1">
      <alignment vertical="top" wrapText="1"/>
    </xf>
    <xf numFmtId="0" fontId="94" fillId="0" borderId="0" xfId="0" applyFont="1" applyFill="1" applyAlignment="1">
      <alignment vertical="top"/>
    </xf>
    <xf numFmtId="0" fontId="66" fillId="0" borderId="0" xfId="0" applyFont="1" applyFill="1" applyAlignment="1">
      <alignment vertical="top"/>
    </xf>
    <xf numFmtId="49" fontId="163" fillId="0" borderId="19" xfId="0" applyNumberFormat="1" applyFont="1" applyFill="1" applyBorder="1" applyAlignment="1" quotePrefix="1">
      <alignment vertical="top" wrapText="1"/>
    </xf>
    <xf numFmtId="0" fontId="163" fillId="0" borderId="0" xfId="0" applyFont="1" applyFill="1" applyAlignment="1">
      <alignment vertical="top"/>
    </xf>
    <xf numFmtId="0" fontId="176" fillId="0" borderId="0" xfId="0" applyFont="1" applyFill="1" applyAlignment="1">
      <alignment vertical="top"/>
    </xf>
    <xf numFmtId="0" fontId="163" fillId="0" borderId="19" xfId="0" applyFont="1" applyFill="1" applyBorder="1" applyAlignment="1">
      <alignment horizontal="center" vertical="center"/>
    </xf>
    <xf numFmtId="3" fontId="163" fillId="0" borderId="19" xfId="0" applyNumberFormat="1" applyFont="1" applyFill="1" applyBorder="1" applyAlignment="1">
      <alignment horizontal="right" vertical="top"/>
    </xf>
    <xf numFmtId="216" fontId="36" fillId="0" borderId="19" xfId="43" applyNumberFormat="1" applyFont="1" applyFill="1" applyBorder="1" applyAlignment="1">
      <alignment/>
    </xf>
    <xf numFmtId="216" fontId="36" fillId="0" borderId="19" xfId="43" applyNumberFormat="1" applyFont="1" applyFill="1" applyBorder="1" applyAlignment="1">
      <alignment vertical="center"/>
    </xf>
    <xf numFmtId="0" fontId="82" fillId="0" borderId="0" xfId="0" applyFont="1" applyFill="1" applyAlignment="1">
      <alignment vertical="top"/>
    </xf>
    <xf numFmtId="0" fontId="12" fillId="0" borderId="0" xfId="0" applyFont="1" applyFill="1" applyAlignment="1">
      <alignment vertical="top"/>
    </xf>
    <xf numFmtId="0" fontId="177" fillId="0" borderId="19" xfId="0" applyFont="1" applyFill="1" applyBorder="1" applyAlignment="1">
      <alignment horizontal="center" vertical="center"/>
    </xf>
    <xf numFmtId="0" fontId="166" fillId="0" borderId="19" xfId="0" applyFont="1" applyFill="1" applyBorder="1" applyAlignment="1">
      <alignment horizontal="center" vertical="top"/>
    </xf>
    <xf numFmtId="0" fontId="178" fillId="0" borderId="0" xfId="0" applyFont="1" applyFill="1" applyAlignment="1">
      <alignment vertical="top"/>
    </xf>
    <xf numFmtId="0" fontId="179" fillId="0" borderId="0" xfId="0" applyFont="1" applyFill="1" applyAlignment="1">
      <alignment vertical="top"/>
    </xf>
    <xf numFmtId="0" fontId="51" fillId="0" borderId="19" xfId="0" applyFont="1" applyFill="1" applyBorder="1" applyAlignment="1">
      <alignment horizontal="center" vertical="top"/>
    </xf>
    <xf numFmtId="0" fontId="180" fillId="0" borderId="19" xfId="0" applyFont="1" applyFill="1" applyBorder="1" applyAlignment="1">
      <alignment horizontal="center" vertical="top"/>
    </xf>
    <xf numFmtId="0" fontId="164" fillId="0" borderId="19" xfId="0" applyFont="1" applyFill="1" applyBorder="1" applyAlignment="1">
      <alignment horizontal="center" vertical="top"/>
    </xf>
    <xf numFmtId="3" fontId="164" fillId="0" borderId="19" xfId="0" applyNumberFormat="1" applyFont="1" applyFill="1" applyBorder="1" applyAlignment="1">
      <alignment horizontal="right" vertical="top"/>
    </xf>
    <xf numFmtId="0" fontId="180" fillId="0" borderId="19" xfId="0" applyFont="1" applyFill="1" applyBorder="1" applyAlignment="1">
      <alignment horizontal="center" vertical="center"/>
    </xf>
    <xf numFmtId="49" fontId="164" fillId="0" borderId="19" xfId="0" applyNumberFormat="1" applyFont="1" applyFill="1" applyBorder="1" applyAlignment="1" quotePrefix="1">
      <alignment vertical="top" wrapText="1"/>
    </xf>
    <xf numFmtId="0" fontId="1" fillId="0" borderId="0" xfId="0" applyFont="1" applyFill="1" applyAlignment="1">
      <alignment horizontal="center" vertical="top"/>
    </xf>
    <xf numFmtId="0" fontId="87" fillId="0" borderId="0" xfId="0" applyFont="1" applyFill="1" applyAlignment="1">
      <alignment vertical="top"/>
    </xf>
    <xf numFmtId="0" fontId="65" fillId="0" borderId="0" xfId="0" applyFont="1" applyFill="1" applyAlignment="1">
      <alignment vertical="top"/>
    </xf>
    <xf numFmtId="0" fontId="36" fillId="0" borderId="19" xfId="0" applyFont="1" applyFill="1" applyBorder="1" applyAlignment="1" quotePrefix="1">
      <alignment vertical="top" wrapText="1"/>
    </xf>
    <xf numFmtId="0" fontId="1" fillId="0" borderId="19" xfId="0" applyFont="1" applyFill="1" applyBorder="1" applyAlignment="1">
      <alignment horizontal="center" vertical="center" wrapText="1"/>
    </xf>
    <xf numFmtId="0" fontId="36" fillId="0" borderId="19" xfId="0" applyFont="1" applyFill="1" applyBorder="1" applyAlignment="1" quotePrefix="1">
      <alignment vertical="center" wrapText="1"/>
    </xf>
    <xf numFmtId="0" fontId="36" fillId="0" borderId="19" xfId="0" applyFont="1" applyFill="1" applyBorder="1" applyAlignment="1">
      <alignment horizontal="center" vertical="center" wrapText="1"/>
    </xf>
    <xf numFmtId="0" fontId="177" fillId="0" borderId="19" xfId="0" applyFont="1" applyFill="1" applyBorder="1" applyAlignment="1">
      <alignment horizontal="left" vertical="center" wrapText="1" shrinkToFit="1"/>
    </xf>
    <xf numFmtId="0" fontId="168" fillId="0" borderId="19" xfId="0" applyFont="1" applyFill="1" applyBorder="1" applyAlignment="1">
      <alignment horizontal="left" vertical="center" wrapText="1" shrinkToFit="1"/>
    </xf>
    <xf numFmtId="3" fontId="181" fillId="0" borderId="19" xfId="0" applyNumberFormat="1" applyFont="1" applyFill="1" applyBorder="1" applyAlignment="1">
      <alignment vertical="center"/>
    </xf>
    <xf numFmtId="0" fontId="168" fillId="0" borderId="19" xfId="0" applyFont="1" applyFill="1" applyBorder="1" applyAlignment="1">
      <alignment vertical="center" wrapText="1" shrinkToFit="1"/>
    </xf>
    <xf numFmtId="0" fontId="181" fillId="0" borderId="19" xfId="0" applyFont="1" applyFill="1" applyBorder="1" applyAlignment="1">
      <alignment vertical="center"/>
    </xf>
    <xf numFmtId="49" fontId="51" fillId="0" borderId="19" xfId="0" applyNumberFormat="1" applyFont="1" applyFill="1" applyBorder="1" applyAlignment="1">
      <alignment vertical="top" wrapText="1"/>
    </xf>
    <xf numFmtId="49" fontId="96" fillId="0" borderId="19" xfId="0" applyNumberFormat="1" applyFont="1" applyFill="1" applyBorder="1" applyAlignment="1">
      <alignment horizontal="left" vertical="top" wrapText="1"/>
    </xf>
    <xf numFmtId="49" fontId="96" fillId="0" borderId="19" xfId="0" applyNumberFormat="1" applyFont="1" applyFill="1" applyBorder="1" applyAlignment="1">
      <alignment vertical="center" wrapText="1"/>
    </xf>
    <xf numFmtId="49" fontId="49" fillId="0" borderId="19" xfId="0" applyNumberFormat="1" applyFont="1" applyFill="1" applyBorder="1" applyAlignment="1">
      <alignment wrapText="1"/>
    </xf>
    <xf numFmtId="0" fontId="164" fillId="0" borderId="0" xfId="0" applyFont="1" applyFill="1" applyAlignment="1">
      <alignment vertical="top"/>
    </xf>
    <xf numFmtId="0" fontId="182" fillId="0" borderId="0" xfId="0" applyFont="1" applyFill="1" applyAlignment="1">
      <alignment vertical="top"/>
    </xf>
    <xf numFmtId="49" fontId="36" fillId="0" borderId="19" xfId="0" applyNumberFormat="1" applyFont="1" applyFill="1" applyBorder="1" applyAlignment="1">
      <alignment wrapText="1"/>
    </xf>
    <xf numFmtId="0" fontId="183" fillId="0" borderId="19" xfId="0" applyFont="1" applyFill="1" applyBorder="1" applyAlignment="1">
      <alignment horizontal="center" vertical="center"/>
    </xf>
    <xf numFmtId="49" fontId="164" fillId="0" borderId="19" xfId="0" applyNumberFormat="1" applyFont="1" applyFill="1" applyBorder="1" applyAlignment="1">
      <alignment vertical="center" wrapText="1"/>
    </xf>
    <xf numFmtId="0" fontId="172" fillId="0" borderId="19" xfId="0" applyFont="1" applyFill="1" applyBorder="1" applyAlignment="1">
      <alignment horizontal="center" vertical="top"/>
    </xf>
    <xf numFmtId="3" fontId="172" fillId="0" borderId="19" xfId="0" applyNumberFormat="1" applyFont="1" applyFill="1" applyBorder="1" applyAlignment="1">
      <alignment horizontal="right" vertical="top"/>
    </xf>
    <xf numFmtId="3" fontId="172" fillId="0" borderId="19" xfId="0" applyNumberFormat="1" applyFont="1" applyFill="1" applyBorder="1" applyAlignment="1">
      <alignment horizontal="right" vertical="center"/>
    </xf>
    <xf numFmtId="0" fontId="79" fillId="0" borderId="19" xfId="0" applyFont="1" applyFill="1" applyBorder="1" applyAlignment="1">
      <alignment horizontal="center" vertical="center"/>
    </xf>
    <xf numFmtId="0" fontId="0" fillId="0" borderId="19" xfId="0" applyFont="1" applyFill="1" applyBorder="1" applyAlignment="1">
      <alignment horizontal="center" vertical="top"/>
    </xf>
    <xf numFmtId="0" fontId="0" fillId="0" borderId="19" xfId="0" applyFont="1" applyFill="1" applyBorder="1" applyAlignment="1">
      <alignment horizontal="center" vertical="center"/>
    </xf>
    <xf numFmtId="0" fontId="0" fillId="0" borderId="0" xfId="0" applyFont="1" applyFill="1" applyAlignment="1">
      <alignment vertical="top"/>
    </xf>
    <xf numFmtId="0" fontId="40" fillId="0" borderId="0" xfId="0" applyFont="1" applyFill="1" applyAlignment="1">
      <alignment vertical="top"/>
    </xf>
    <xf numFmtId="0" fontId="36" fillId="0" borderId="19" xfId="0" applyFont="1" applyFill="1" applyBorder="1" applyAlignment="1">
      <alignment vertical="top" wrapText="1"/>
    </xf>
    <xf numFmtId="49" fontId="51" fillId="0" borderId="19" xfId="0" applyNumberFormat="1" applyFont="1" applyFill="1" applyBorder="1" applyAlignment="1" quotePrefix="1">
      <alignment vertical="center" wrapText="1"/>
    </xf>
    <xf numFmtId="0" fontId="65" fillId="0" borderId="19" xfId="0" applyFont="1" applyFill="1" applyBorder="1" applyAlignment="1">
      <alignment horizontal="center" vertical="center"/>
    </xf>
    <xf numFmtId="0" fontId="65" fillId="0" borderId="19" xfId="0" applyFont="1" applyFill="1" applyBorder="1" applyAlignment="1">
      <alignment horizontal="center" vertical="top"/>
    </xf>
    <xf numFmtId="0" fontId="66" fillId="0" borderId="19" xfId="0" applyFont="1" applyFill="1" applyBorder="1" applyAlignment="1">
      <alignment horizontal="center" vertical="center"/>
    </xf>
    <xf numFmtId="3" fontId="66" fillId="0" borderId="19" xfId="0" applyNumberFormat="1" applyFont="1" applyFill="1" applyBorder="1" applyAlignment="1">
      <alignment horizontal="right" vertical="top"/>
    </xf>
    <xf numFmtId="49" fontId="182" fillId="0" borderId="19" xfId="0" applyNumberFormat="1" applyFont="1" applyFill="1" applyBorder="1" applyAlignment="1">
      <alignment vertical="top" wrapText="1"/>
    </xf>
    <xf numFmtId="49" fontId="35" fillId="0" borderId="19" xfId="0" applyNumberFormat="1" applyFont="1" applyFill="1" applyBorder="1" applyAlignment="1">
      <alignment vertical="center" wrapText="1"/>
    </xf>
    <xf numFmtId="49" fontId="3" fillId="0" borderId="19" xfId="0" applyNumberFormat="1" applyFont="1" applyFill="1" applyBorder="1" applyAlignment="1" quotePrefix="1">
      <alignment vertical="top" wrapText="1"/>
    </xf>
    <xf numFmtId="0" fontId="34" fillId="0" borderId="19" xfId="0" applyFont="1" applyFill="1" applyBorder="1" applyAlignment="1">
      <alignment vertical="center" wrapText="1"/>
    </xf>
    <xf numFmtId="0" fontId="32" fillId="0" borderId="19" xfId="0" applyFont="1" applyFill="1" applyBorder="1" applyAlignment="1">
      <alignment vertical="top"/>
    </xf>
    <xf numFmtId="49" fontId="47" fillId="0" borderId="19" xfId="0" applyNumberFormat="1" applyFont="1" applyFill="1" applyBorder="1" applyAlignment="1">
      <alignment vertical="top" wrapText="1"/>
    </xf>
    <xf numFmtId="49" fontId="176" fillId="0" borderId="19" xfId="0" applyNumberFormat="1" applyFont="1" applyFill="1" applyBorder="1" applyAlignment="1">
      <alignment vertical="center" wrapText="1"/>
    </xf>
    <xf numFmtId="49" fontId="47" fillId="0" borderId="19" xfId="0" applyNumberFormat="1" applyFont="1" applyFill="1" applyBorder="1" applyAlignment="1">
      <alignment vertical="center" wrapText="1"/>
    </xf>
    <xf numFmtId="0" fontId="33" fillId="0" borderId="19" xfId="0" applyFont="1" applyFill="1" applyBorder="1" applyAlignment="1">
      <alignment vertical="top" wrapText="1"/>
    </xf>
    <xf numFmtId="49" fontId="33" fillId="0" borderId="19" xfId="0" applyNumberFormat="1" applyFont="1" applyFill="1" applyBorder="1" applyAlignment="1" quotePrefix="1">
      <alignment vertical="center" wrapText="1"/>
    </xf>
    <xf numFmtId="0" fontId="56" fillId="0" borderId="19" xfId="0" applyFont="1" applyFill="1" applyBorder="1" applyAlignment="1">
      <alignment horizontal="center" vertical="top"/>
    </xf>
    <xf numFmtId="0" fontId="33" fillId="0" borderId="19" xfId="0" applyFont="1" applyFill="1" applyBorder="1" applyAlignment="1">
      <alignment vertical="top"/>
    </xf>
    <xf numFmtId="0" fontId="3" fillId="0" borderId="19" xfId="0" applyFont="1" applyFill="1" applyBorder="1" applyAlignment="1">
      <alignment horizontal="left" vertical="center"/>
    </xf>
    <xf numFmtId="0" fontId="33" fillId="0" borderId="19" xfId="0" applyNumberFormat="1" applyFont="1" applyFill="1" applyBorder="1" applyAlignment="1">
      <alignment vertical="center" wrapText="1"/>
    </xf>
    <xf numFmtId="0" fontId="47" fillId="0" borderId="19" xfId="0" applyNumberFormat="1" applyFont="1" applyFill="1" applyBorder="1" applyAlignment="1">
      <alignment vertical="center" wrapText="1"/>
    </xf>
    <xf numFmtId="0" fontId="33" fillId="0" borderId="19" xfId="0" applyNumberFormat="1" applyFont="1" applyFill="1" applyBorder="1" applyAlignment="1" quotePrefix="1">
      <alignment wrapText="1"/>
    </xf>
    <xf numFmtId="0" fontId="39" fillId="0" borderId="19" xfId="0" applyFont="1" applyFill="1" applyBorder="1" applyAlignment="1">
      <alignment horizontal="center" vertical="center"/>
    </xf>
    <xf numFmtId="49" fontId="35" fillId="0" borderId="19" xfId="0" applyNumberFormat="1" applyFont="1" applyFill="1" applyBorder="1" applyAlignment="1">
      <alignment horizontal="left" vertical="center" wrapText="1"/>
    </xf>
    <xf numFmtId="0" fontId="39" fillId="0" borderId="19" xfId="0" applyFont="1" applyFill="1" applyBorder="1" applyAlignment="1">
      <alignment horizontal="center" vertical="top"/>
    </xf>
    <xf numFmtId="0" fontId="9"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31"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49" fontId="51" fillId="0" borderId="19" xfId="0" applyNumberFormat="1" applyFont="1" applyFill="1" applyBorder="1" applyAlignment="1">
      <alignment vertical="center" wrapText="1"/>
    </xf>
    <xf numFmtId="3" fontId="51" fillId="0" borderId="19" xfId="0" applyNumberFormat="1" applyFont="1" applyFill="1" applyBorder="1" applyAlignment="1">
      <alignment horizontal="right" vertical="top"/>
    </xf>
    <xf numFmtId="0" fontId="60" fillId="0" borderId="19" xfId="0" applyFont="1" applyFill="1" applyBorder="1" applyAlignment="1">
      <alignment vertical="top" wrapText="1"/>
    </xf>
    <xf numFmtId="0" fontId="1" fillId="38" borderId="0" xfId="0" applyFont="1" applyFill="1" applyAlignment="1">
      <alignment vertical="top"/>
    </xf>
    <xf numFmtId="0" fontId="3" fillId="38" borderId="0" xfId="0" applyFont="1" applyFill="1" applyAlignment="1">
      <alignment vertical="top"/>
    </xf>
    <xf numFmtId="0" fontId="32" fillId="38" borderId="0" xfId="0" applyFont="1" applyFill="1" applyAlignment="1">
      <alignment vertical="top"/>
    </xf>
    <xf numFmtId="0" fontId="33" fillId="0" borderId="19" xfId="0" applyFont="1" applyFill="1" applyBorder="1" applyAlignment="1">
      <alignment horizontal="center" vertical="top" wrapText="1"/>
    </xf>
    <xf numFmtId="0" fontId="54" fillId="0" borderId="19" xfId="0" applyFont="1" applyFill="1" applyBorder="1" applyAlignment="1">
      <alignment horizontal="center" vertical="top" wrapText="1"/>
    </xf>
    <xf numFmtId="0" fontId="48" fillId="0" borderId="19" xfId="0" applyFont="1" applyFill="1" applyBorder="1" applyAlignment="1">
      <alignment horizontal="center" vertical="center" wrapText="1"/>
    </xf>
    <xf numFmtId="0" fontId="66" fillId="0" borderId="19" xfId="0" applyFont="1" applyFill="1" applyBorder="1" applyAlignment="1">
      <alignment horizontal="center" vertical="top" wrapText="1"/>
    </xf>
    <xf numFmtId="0" fontId="165" fillId="36" borderId="19" xfId="0" applyFont="1" applyFill="1" applyBorder="1" applyAlignment="1">
      <alignment horizontal="center" vertical="center"/>
    </xf>
    <xf numFmtId="49" fontId="163" fillId="36" borderId="19" xfId="0" applyNumberFormat="1" applyFont="1" applyFill="1" applyBorder="1" applyAlignment="1">
      <alignment vertical="top" wrapText="1"/>
    </xf>
    <xf numFmtId="0" fontId="169" fillId="0" borderId="19" xfId="0" applyFont="1" applyFill="1" applyBorder="1" applyAlignment="1">
      <alignment horizontal="center" vertical="top" wrapText="1"/>
    </xf>
    <xf numFmtId="0" fontId="47" fillId="0" borderId="19" xfId="0" applyFont="1" applyFill="1" applyBorder="1" applyAlignment="1">
      <alignment vertical="top" wrapText="1"/>
    </xf>
    <xf numFmtId="0" fontId="51" fillId="36" borderId="19" xfId="0" applyFont="1" applyFill="1" applyBorder="1" applyAlignment="1">
      <alignment horizontal="center" vertical="center"/>
    </xf>
    <xf numFmtId="49" fontId="163" fillId="36" borderId="19" xfId="0" applyNumberFormat="1" applyFont="1" applyFill="1" applyBorder="1" applyAlignment="1">
      <alignment vertical="center" wrapText="1"/>
    </xf>
    <xf numFmtId="0" fontId="36" fillId="36" borderId="19" xfId="0" applyFont="1" applyFill="1" applyBorder="1" applyAlignment="1">
      <alignment horizontal="center" vertical="top"/>
    </xf>
    <xf numFmtId="0" fontId="36" fillId="36" borderId="19" xfId="0" applyFont="1" applyFill="1" applyBorder="1" applyAlignment="1">
      <alignment horizontal="center" vertical="center"/>
    </xf>
    <xf numFmtId="3" fontId="36" fillId="36" borderId="19" xfId="0" applyNumberFormat="1" applyFont="1" applyFill="1" applyBorder="1" applyAlignment="1">
      <alignment horizontal="right" vertical="top"/>
    </xf>
    <xf numFmtId="0" fontId="1" fillId="36" borderId="0" xfId="0" applyFont="1" applyFill="1" applyAlignment="1">
      <alignment vertical="top"/>
    </xf>
    <xf numFmtId="0" fontId="3" fillId="36" borderId="0" xfId="0" applyFont="1" applyFill="1" applyAlignment="1">
      <alignment vertical="top"/>
    </xf>
    <xf numFmtId="0" fontId="36" fillId="36" borderId="0" xfId="0" applyFont="1" applyFill="1" applyAlignment="1">
      <alignment vertical="top"/>
    </xf>
    <xf numFmtId="0" fontId="33" fillId="36" borderId="0" xfId="0" applyFont="1" applyFill="1" applyAlignment="1">
      <alignment vertical="top"/>
    </xf>
    <xf numFmtId="0" fontId="51" fillId="36" borderId="19" xfId="0" applyFont="1" applyFill="1" applyBorder="1" applyAlignment="1" quotePrefix="1">
      <alignment vertical="center" wrapText="1"/>
    </xf>
    <xf numFmtId="0" fontId="51" fillId="36" borderId="19" xfId="0" applyFont="1" applyFill="1" applyBorder="1" applyAlignment="1">
      <alignment horizontal="center" vertical="top"/>
    </xf>
    <xf numFmtId="0" fontId="36" fillId="36" borderId="19" xfId="0" applyFont="1" applyFill="1" applyBorder="1" applyAlignment="1">
      <alignment horizontal="center" vertical="center" wrapText="1"/>
    </xf>
    <xf numFmtId="0" fontId="9" fillId="36" borderId="19" xfId="0" applyFont="1" applyFill="1" applyBorder="1" applyAlignment="1">
      <alignment horizontal="center" vertical="center"/>
    </xf>
    <xf numFmtId="49" fontId="49" fillId="36" borderId="19" xfId="0" applyNumberFormat="1" applyFont="1" applyFill="1" applyBorder="1" applyAlignment="1">
      <alignment vertical="center" wrapText="1"/>
    </xf>
    <xf numFmtId="0" fontId="1" fillId="36" borderId="19" xfId="0" applyFont="1" applyFill="1" applyBorder="1" applyAlignment="1">
      <alignment horizontal="center" vertical="top"/>
    </xf>
    <xf numFmtId="0" fontId="1" fillId="36" borderId="19" xfId="0" applyFont="1" applyFill="1" applyBorder="1" applyAlignment="1">
      <alignment horizontal="center" vertical="center"/>
    </xf>
    <xf numFmtId="3" fontId="1" fillId="36" borderId="19" xfId="0" applyNumberFormat="1" applyFont="1" applyFill="1" applyBorder="1" applyAlignment="1">
      <alignment horizontal="right" vertical="top"/>
    </xf>
    <xf numFmtId="0" fontId="91" fillId="36" borderId="0" xfId="0" applyFont="1" applyFill="1" applyAlignment="1">
      <alignment vertical="top"/>
    </xf>
    <xf numFmtId="0" fontId="45" fillId="36" borderId="0" xfId="0" applyFont="1" applyFill="1" applyAlignment="1">
      <alignment vertical="top"/>
    </xf>
    <xf numFmtId="49" fontId="51" fillId="36" borderId="19" xfId="0" applyNumberFormat="1" applyFont="1" applyFill="1" applyBorder="1" applyAlignment="1">
      <alignment vertical="center" wrapText="1"/>
    </xf>
    <xf numFmtId="0" fontId="84" fillId="36" borderId="19" xfId="0" applyFont="1" applyFill="1" applyBorder="1" applyAlignment="1">
      <alignment horizontal="center" vertical="top"/>
    </xf>
    <xf numFmtId="3" fontId="51" fillId="36" borderId="19" xfId="0" applyNumberFormat="1" applyFont="1" applyFill="1" applyBorder="1" applyAlignment="1">
      <alignment horizontal="right" vertical="top"/>
    </xf>
    <xf numFmtId="0" fontId="106" fillId="0" borderId="19" xfId="0" applyFont="1" applyFill="1" applyBorder="1" applyAlignment="1">
      <alignment horizontal="center" vertical="center"/>
    </xf>
    <xf numFmtId="0" fontId="106" fillId="0" borderId="19" xfId="0" applyFont="1" applyFill="1" applyBorder="1" applyAlignment="1">
      <alignment horizontal="center" vertical="top"/>
    </xf>
    <xf numFmtId="0" fontId="107" fillId="0" borderId="0" xfId="0" applyFont="1" applyFill="1" applyAlignment="1">
      <alignment vertical="top"/>
    </xf>
    <xf numFmtId="0" fontId="108" fillId="0" borderId="0" xfId="0" applyFont="1" applyFill="1" applyAlignment="1">
      <alignment vertical="top"/>
    </xf>
    <xf numFmtId="2" fontId="51" fillId="0" borderId="19" xfId="0" applyNumberFormat="1" applyFont="1" applyFill="1" applyBorder="1" applyAlignment="1">
      <alignment vertical="center" wrapText="1"/>
    </xf>
    <xf numFmtId="49" fontId="175" fillId="0" borderId="19" xfId="0" applyNumberFormat="1" applyFont="1" applyFill="1" applyBorder="1" applyAlignment="1">
      <alignment vertical="center" wrapText="1"/>
    </xf>
    <xf numFmtId="0" fontId="175" fillId="0" borderId="19" xfId="0" applyFont="1" applyFill="1" applyBorder="1" applyAlignment="1">
      <alignment horizontal="center" vertical="center" wrapText="1"/>
    </xf>
    <xf numFmtId="0" fontId="51" fillId="0" borderId="19" xfId="0" applyFont="1" applyFill="1" applyBorder="1" applyAlignment="1">
      <alignment vertical="top" wrapText="1"/>
    </xf>
    <xf numFmtId="49" fontId="49" fillId="0" borderId="19" xfId="0" applyNumberFormat="1" applyFont="1" applyFill="1" applyBorder="1" applyAlignment="1">
      <alignment horizontal="center" vertical="top"/>
    </xf>
    <xf numFmtId="3" fontId="49" fillId="0" borderId="19" xfId="0" applyNumberFormat="1" applyFont="1" applyFill="1" applyBorder="1" applyAlignment="1">
      <alignment horizontal="center" vertical="top"/>
    </xf>
    <xf numFmtId="49" fontId="173" fillId="0" borderId="19" xfId="0" applyNumberFormat="1" applyFont="1" applyFill="1" applyBorder="1" applyAlignment="1">
      <alignment vertical="center" wrapText="1"/>
    </xf>
    <xf numFmtId="3" fontId="9" fillId="0" borderId="19" xfId="0" applyNumberFormat="1" applyFont="1" applyFill="1" applyBorder="1" applyAlignment="1">
      <alignment horizontal="right" vertical="center"/>
    </xf>
    <xf numFmtId="0" fontId="184" fillId="0" borderId="19" xfId="0" applyFont="1" applyFill="1" applyBorder="1" applyAlignment="1" quotePrefix="1">
      <alignment horizontal="center" vertical="center" wrapText="1"/>
    </xf>
    <xf numFmtId="0" fontId="185" fillId="0" borderId="19" xfId="0" applyFont="1" applyFill="1" applyBorder="1" applyAlignment="1">
      <alignment horizontal="center" vertical="center"/>
    </xf>
    <xf numFmtId="3" fontId="185" fillId="0" borderId="19" xfId="0" applyNumberFormat="1" applyFont="1" applyFill="1" applyBorder="1" applyAlignment="1">
      <alignment horizontal="right" vertical="center"/>
    </xf>
    <xf numFmtId="0" fontId="186" fillId="0" borderId="19" xfId="0" applyFont="1" applyFill="1" applyBorder="1" applyAlignment="1" quotePrefix="1">
      <alignment horizontal="center" vertical="center" wrapText="1"/>
    </xf>
    <xf numFmtId="3" fontId="1" fillId="0" borderId="19" xfId="0" applyNumberFormat="1" applyFont="1" applyFill="1" applyBorder="1" applyAlignment="1">
      <alignment vertical="top"/>
    </xf>
    <xf numFmtId="0" fontId="51" fillId="36" borderId="19" xfId="0" applyFont="1" applyFill="1" applyBorder="1" applyAlignment="1">
      <alignment vertical="top"/>
    </xf>
    <xf numFmtId="0" fontId="51" fillId="36" borderId="19" xfId="0" applyFont="1" applyFill="1" applyBorder="1" applyAlignment="1">
      <alignment horizontal="center" vertical="center" wrapText="1"/>
    </xf>
    <xf numFmtId="0" fontId="177" fillId="36" borderId="19" xfId="0" applyFont="1" applyFill="1" applyBorder="1" applyAlignment="1">
      <alignment vertical="center" wrapText="1" shrinkToFit="1"/>
    </xf>
    <xf numFmtId="3" fontId="187" fillId="36" borderId="19" xfId="0" applyNumberFormat="1" applyFont="1" applyFill="1" applyBorder="1" applyAlignment="1">
      <alignment vertical="center"/>
    </xf>
    <xf numFmtId="0" fontId="168" fillId="0" borderId="19" xfId="0" applyFont="1" applyFill="1" applyBorder="1" applyAlignment="1" quotePrefix="1">
      <alignment vertical="center" wrapText="1" shrinkToFit="1"/>
    </xf>
    <xf numFmtId="0" fontId="84" fillId="0" borderId="19" xfId="0" applyFont="1" applyFill="1" applyBorder="1" applyAlignment="1">
      <alignment vertical="center"/>
    </xf>
    <xf numFmtId="0" fontId="188" fillId="0" borderId="19" xfId="0" applyFont="1" applyBorder="1" applyAlignment="1">
      <alignment horizontal="center" vertical="center"/>
    </xf>
    <xf numFmtId="0" fontId="188" fillId="0" borderId="19" xfId="0" applyFont="1" applyBorder="1" applyAlignment="1">
      <alignment horizontal="center" vertical="center" wrapText="1"/>
    </xf>
    <xf numFmtId="0" fontId="3" fillId="0" borderId="19" xfId="0" applyFont="1" applyFill="1" applyBorder="1" applyAlignment="1">
      <alignment vertical="top"/>
    </xf>
    <xf numFmtId="0" fontId="189" fillId="0" borderId="19" xfId="0" applyFont="1" applyBorder="1" applyAlignment="1">
      <alignment horizontal="center" vertical="center" wrapText="1"/>
    </xf>
    <xf numFmtId="0" fontId="190" fillId="0" borderId="19" xfId="0" applyFont="1" applyBorder="1" applyAlignment="1">
      <alignment horizontal="center" vertical="center" wrapText="1"/>
    </xf>
    <xf numFmtId="0" fontId="191" fillId="0" borderId="19" xfId="0" applyFont="1" applyBorder="1" applyAlignment="1">
      <alignment horizontal="center" vertical="center"/>
    </xf>
    <xf numFmtId="0" fontId="192" fillId="0" borderId="19" xfId="0" applyFont="1" applyBorder="1" applyAlignment="1">
      <alignment horizontal="center" vertical="center"/>
    </xf>
    <xf numFmtId="49" fontId="36" fillId="0" borderId="19" xfId="0" applyNumberFormat="1" applyFont="1" applyFill="1" applyBorder="1" applyAlignment="1" quotePrefix="1">
      <alignment wrapText="1"/>
    </xf>
    <xf numFmtId="0" fontId="42" fillId="0" borderId="19" xfId="0" applyFont="1" applyFill="1" applyBorder="1" applyAlignment="1">
      <alignment horizontal="center" vertical="center" wrapText="1"/>
    </xf>
    <xf numFmtId="0" fontId="42" fillId="0" borderId="19"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19" xfId="0" applyFont="1" applyFill="1" applyBorder="1" applyAlignment="1">
      <alignment horizontal="left" vertical="center" wrapText="1"/>
    </xf>
    <xf numFmtId="0" fontId="42" fillId="0" borderId="19" xfId="0" applyFont="1" applyFill="1" applyBorder="1" applyAlignment="1">
      <alignment vertical="center" wrapText="1"/>
    </xf>
    <xf numFmtId="3" fontId="42" fillId="0" borderId="19" xfId="0" applyNumberFormat="1" applyFont="1" applyFill="1" applyBorder="1" applyAlignment="1">
      <alignment horizontal="right" vertical="center"/>
    </xf>
    <xf numFmtId="0" fontId="54" fillId="0" borderId="19" xfId="0" applyFont="1" applyFill="1" applyBorder="1" applyAlignment="1">
      <alignment vertical="center" wrapText="1"/>
    </xf>
    <xf numFmtId="0" fontId="33" fillId="0" borderId="19" xfId="0" applyFont="1" applyFill="1" applyBorder="1" applyAlignment="1">
      <alignment vertical="center"/>
    </xf>
    <xf numFmtId="3" fontId="42" fillId="0" borderId="19" xfId="0" applyNumberFormat="1" applyFont="1" applyFill="1" applyBorder="1" applyAlignment="1">
      <alignment horizontal="center" vertical="center"/>
    </xf>
    <xf numFmtId="218" fontId="42" fillId="0" borderId="19" xfId="45" applyNumberFormat="1" applyFont="1" applyFill="1" applyBorder="1" applyAlignment="1">
      <alignment horizontal="right" vertical="center"/>
    </xf>
    <xf numFmtId="0" fontId="181" fillId="0" borderId="19" xfId="0" applyFont="1" applyBorder="1" applyAlignment="1">
      <alignment wrapText="1"/>
    </xf>
    <xf numFmtId="3" fontId="181" fillId="0" borderId="19" xfId="0" applyNumberFormat="1" applyFont="1" applyBorder="1" applyAlignment="1">
      <alignment horizontal="right" vertical="center"/>
    </xf>
    <xf numFmtId="0" fontId="33" fillId="0" borderId="19" xfId="0" applyFont="1" applyFill="1" applyBorder="1" applyAlignment="1">
      <alignment vertical="top"/>
    </xf>
    <xf numFmtId="0" fontId="9" fillId="36" borderId="0" xfId="0" applyFont="1" applyFill="1" applyAlignment="1">
      <alignment vertical="top"/>
    </xf>
    <xf numFmtId="0" fontId="32" fillId="36" borderId="0" xfId="0" applyFont="1" applyFill="1" applyAlignment="1">
      <alignment vertical="top"/>
    </xf>
    <xf numFmtId="3" fontId="193" fillId="38" borderId="1" xfId="0" applyNumberFormat="1" applyFont="1" applyFill="1" applyBorder="1" applyAlignment="1">
      <alignment horizontal="center" vertical="center"/>
    </xf>
    <xf numFmtId="3" fontId="104" fillId="38" borderId="1" xfId="0" applyNumberFormat="1" applyFont="1" applyFill="1" applyBorder="1" applyAlignment="1">
      <alignment horizontal="center" vertical="center"/>
    </xf>
    <xf numFmtId="3" fontId="74" fillId="38" borderId="1" xfId="0" applyNumberFormat="1" applyFont="1" applyFill="1" applyBorder="1" applyAlignment="1">
      <alignment horizontal="center" vertical="center"/>
    </xf>
    <xf numFmtId="3" fontId="193" fillId="38" borderId="25" xfId="0" applyNumberFormat="1" applyFont="1" applyFill="1" applyBorder="1" applyAlignment="1">
      <alignment horizontal="center" vertical="center"/>
    </xf>
    <xf numFmtId="3" fontId="104" fillId="38" borderId="25" xfId="0" applyNumberFormat="1" applyFont="1" applyFill="1" applyBorder="1" applyAlignment="1">
      <alignment horizontal="center" vertical="center"/>
    </xf>
    <xf numFmtId="3" fontId="74" fillId="38" borderId="25" xfId="0" applyNumberFormat="1" applyFont="1" applyFill="1" applyBorder="1" applyAlignment="1">
      <alignment horizontal="center" vertical="center"/>
    </xf>
    <xf numFmtId="0" fontId="74" fillId="38" borderId="1" xfId="0" applyFont="1" applyFill="1" applyBorder="1" applyAlignment="1">
      <alignment horizontal="center" vertical="center" wrapText="1"/>
    </xf>
    <xf numFmtId="0" fontId="74" fillId="38" borderId="25" xfId="0" applyFont="1" applyFill="1" applyBorder="1" applyAlignment="1">
      <alignment horizontal="center" vertical="center"/>
    </xf>
    <xf numFmtId="0" fontId="60" fillId="0" borderId="19" xfId="0" applyFont="1" applyFill="1" applyBorder="1" applyAlignment="1">
      <alignment horizontal="left" vertical="center" wrapText="1"/>
    </xf>
    <xf numFmtId="49" fontId="51" fillId="0" borderId="19" xfId="0" applyNumberFormat="1" applyFont="1" applyFill="1" applyBorder="1" applyAlignment="1">
      <alignment horizontal="left" vertical="top" wrapText="1"/>
    </xf>
    <xf numFmtId="0" fontId="49" fillId="0" borderId="19" xfId="0" applyFont="1" applyFill="1" applyBorder="1" applyAlignment="1">
      <alignment horizontal="left" vertical="top" wrapText="1"/>
    </xf>
    <xf numFmtId="3" fontId="6" fillId="0" borderId="0" xfId="0" applyNumberFormat="1" applyFont="1" applyFill="1" applyAlignment="1">
      <alignment horizontal="center" vertical="top"/>
    </xf>
    <xf numFmtId="0" fontId="81" fillId="0" borderId="21" xfId="0" applyFont="1" applyFill="1" applyBorder="1" applyAlignment="1">
      <alignment horizontal="center" vertical="center" wrapText="1"/>
    </xf>
    <xf numFmtId="0" fontId="81" fillId="0" borderId="19" xfId="0" applyFont="1" applyFill="1" applyBorder="1" applyAlignment="1">
      <alignment horizontal="center" vertical="center"/>
    </xf>
    <xf numFmtId="0" fontId="51" fillId="0" borderId="27" xfId="0" applyFont="1" applyFill="1" applyBorder="1" applyAlignment="1">
      <alignment horizontal="center" vertical="center"/>
    </xf>
    <xf numFmtId="0" fontId="64" fillId="0" borderId="0" xfId="0" applyFont="1" applyFill="1" applyAlignment="1">
      <alignment horizontal="left" vertical="center" wrapText="1"/>
    </xf>
    <xf numFmtId="0" fontId="7" fillId="0" borderId="0" xfId="0" applyFont="1" applyFill="1" applyAlignment="1">
      <alignment horizontal="left" vertical="center" wrapText="1"/>
    </xf>
    <xf numFmtId="0" fontId="69" fillId="0" borderId="0" xfId="0" applyFont="1" applyFill="1" applyAlignment="1">
      <alignment horizontal="center" vertical="top" wrapText="1"/>
    </xf>
    <xf numFmtId="0" fontId="69" fillId="0" borderId="0" xfId="0" applyFont="1" applyFill="1" applyAlignment="1">
      <alignment horizontal="center" vertical="top"/>
    </xf>
    <xf numFmtId="0" fontId="8" fillId="0" borderId="0" xfId="0" applyFont="1" applyFill="1" applyAlignment="1">
      <alignment horizontal="left" vertical="center"/>
    </xf>
    <xf numFmtId="0" fontId="67" fillId="0" borderId="0" xfId="0" applyFont="1" applyFill="1" applyAlignment="1">
      <alignment horizontal="left" vertical="center"/>
    </xf>
    <xf numFmtId="49" fontId="81" fillId="0" borderId="21" xfId="0" applyNumberFormat="1" applyFont="1" applyFill="1" applyBorder="1" applyAlignment="1">
      <alignment horizontal="center" vertical="center" wrapText="1"/>
    </xf>
    <xf numFmtId="49" fontId="81" fillId="0" borderId="19" xfId="0" applyNumberFormat="1" applyFont="1" applyFill="1" applyBorder="1" applyAlignment="1">
      <alignment horizontal="center" vertical="center" wrapText="1"/>
    </xf>
    <xf numFmtId="49" fontId="36" fillId="0" borderId="19" xfId="0" applyNumberFormat="1" applyFont="1" applyFill="1" applyBorder="1" applyAlignment="1">
      <alignment horizontal="center" vertical="center" wrapText="1"/>
    </xf>
    <xf numFmtId="3" fontId="10" fillId="0" borderId="0" xfId="0" applyNumberFormat="1" applyFont="1" applyFill="1" applyAlignment="1">
      <alignment horizontal="center" vertical="top"/>
    </xf>
    <xf numFmtId="3" fontId="98" fillId="0" borderId="0" xfId="0" applyNumberFormat="1" applyFont="1" applyFill="1" applyAlignment="1">
      <alignment horizontal="center" vertical="top"/>
    </xf>
    <xf numFmtId="0" fontId="56" fillId="0" borderId="0" xfId="0" applyFont="1" applyFill="1" applyAlignment="1">
      <alignment horizontal="left" vertical="center" wrapText="1"/>
    </xf>
    <xf numFmtId="0" fontId="58" fillId="0" borderId="0" xfId="0" applyFont="1" applyFill="1" applyAlignment="1">
      <alignment horizontal="left" vertical="center" wrapText="1"/>
    </xf>
    <xf numFmtId="3" fontId="4" fillId="0" borderId="0" xfId="0" applyNumberFormat="1" applyFont="1" applyFill="1" applyAlignment="1">
      <alignment vertical="center"/>
    </xf>
    <xf numFmtId="0" fontId="81" fillId="0" borderId="19" xfId="0" applyFont="1" applyFill="1" applyBorder="1" applyAlignment="1">
      <alignment horizontal="center" vertical="center" wrapText="1"/>
    </xf>
    <xf numFmtId="0" fontId="49" fillId="0"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33" fillId="0" borderId="19" xfId="0" applyFont="1" applyFill="1" applyBorder="1" applyAlignment="1">
      <alignment horizontal="center" vertical="center" wrapText="1"/>
    </xf>
    <xf numFmtId="0" fontId="36" fillId="0" borderId="19" xfId="0" applyFont="1" applyFill="1" applyBorder="1" applyAlignment="1">
      <alignment horizontal="center" vertical="center" wrapText="1"/>
    </xf>
    <xf numFmtId="2" fontId="163" fillId="0" borderId="19" xfId="0" applyNumberFormat="1" applyFont="1" applyFill="1" applyBorder="1" applyAlignment="1">
      <alignment horizontal="left" vertical="center" wrapText="1"/>
    </xf>
    <xf numFmtId="0" fontId="51" fillId="0" borderId="19" xfId="0" applyNumberFormat="1" applyFont="1" applyFill="1" applyBorder="1" applyAlignment="1" quotePrefix="1">
      <alignment horizontal="left" vertical="top" wrapText="1"/>
    </xf>
    <xf numFmtId="0" fontId="51" fillId="0" borderId="19" xfId="0" applyNumberFormat="1" applyFont="1" applyFill="1" applyBorder="1" applyAlignment="1">
      <alignment horizontal="left" vertical="top" wrapText="1"/>
    </xf>
    <xf numFmtId="0" fontId="163" fillId="0" borderId="19" xfId="0" applyFont="1" applyFill="1" applyBorder="1" applyAlignment="1">
      <alignment horizontal="left" vertical="center" wrapText="1"/>
    </xf>
    <xf numFmtId="0" fontId="176" fillId="0" borderId="19" xfId="0" applyFont="1" applyFill="1" applyBorder="1" applyAlignment="1">
      <alignment horizontal="left" vertical="center" wrapText="1"/>
    </xf>
    <xf numFmtId="0" fontId="60" fillId="0" borderId="19" xfId="0" applyFont="1" applyFill="1" applyBorder="1" applyAlignment="1">
      <alignment horizontal="left" vertical="top" wrapText="1"/>
    </xf>
    <xf numFmtId="0" fontId="42" fillId="0" borderId="19" xfId="0" applyFont="1" applyFill="1" applyBorder="1" applyAlignment="1">
      <alignment horizontal="center" vertical="center" wrapText="1"/>
    </xf>
    <xf numFmtId="0" fontId="42" fillId="0" borderId="19" xfId="0" applyFont="1" applyFill="1" applyBorder="1" applyAlignment="1">
      <alignment horizontal="center" vertical="center"/>
    </xf>
    <xf numFmtId="49" fontId="60" fillId="0" borderId="24" xfId="0" applyNumberFormat="1" applyFont="1" applyFill="1" applyBorder="1" applyAlignment="1">
      <alignment horizontal="left" vertical="center" wrapText="1"/>
    </xf>
    <xf numFmtId="49" fontId="60" fillId="0" borderId="28" xfId="0" applyNumberFormat="1" applyFont="1" applyFill="1" applyBorder="1" applyAlignment="1">
      <alignment horizontal="left" vertical="center" wrapText="1"/>
    </xf>
    <xf numFmtId="49" fontId="60" fillId="0" borderId="29" xfId="0" applyNumberFormat="1" applyFont="1" applyFill="1" applyBorder="1" applyAlignment="1">
      <alignment horizontal="left" vertical="center" wrapText="1"/>
    </xf>
    <xf numFmtId="0" fontId="176" fillId="0" borderId="19" xfId="0" applyFont="1" applyFill="1" applyBorder="1" applyAlignment="1">
      <alignment horizontal="left" vertical="top" wrapText="1"/>
    </xf>
    <xf numFmtId="0" fontId="194" fillId="0" borderId="19" xfId="0" applyFont="1" applyFill="1" applyBorder="1" applyAlignment="1">
      <alignment horizontal="left" wrapText="1"/>
    </xf>
    <xf numFmtId="2" fontId="163" fillId="0" borderId="19" xfId="0" applyNumberFormat="1" applyFont="1" applyFill="1" applyBorder="1" applyAlignment="1">
      <alignment horizontal="left" vertical="top" wrapText="1"/>
    </xf>
    <xf numFmtId="0" fontId="194" fillId="0" borderId="19" xfId="0" applyFont="1" applyFill="1" applyBorder="1" applyAlignment="1">
      <alignment horizontal="left" vertical="center" wrapText="1"/>
    </xf>
    <xf numFmtId="0" fontId="163" fillId="36" borderId="19" xfId="0" applyFont="1" applyFill="1" applyBorder="1" applyAlignment="1">
      <alignment horizontal="left" vertical="top" wrapText="1"/>
    </xf>
    <xf numFmtId="49" fontId="60" fillId="0" borderId="24" xfId="0" applyNumberFormat="1" applyFont="1" applyFill="1" applyBorder="1" applyAlignment="1">
      <alignment horizontal="left" vertical="top" wrapText="1"/>
    </xf>
    <xf numFmtId="49" fontId="60" fillId="0" borderId="28" xfId="0" applyNumberFormat="1" applyFont="1" applyFill="1" applyBorder="1" applyAlignment="1">
      <alignment horizontal="left" vertical="top" wrapText="1"/>
    </xf>
    <xf numFmtId="49" fontId="60" fillId="0" borderId="29" xfId="0" applyNumberFormat="1" applyFont="1" applyFill="1" applyBorder="1" applyAlignment="1">
      <alignment horizontal="left" vertical="top" wrapText="1"/>
    </xf>
    <xf numFmtId="0" fontId="91" fillId="0" borderId="19" xfId="0" applyFont="1" applyFill="1" applyBorder="1" applyAlignment="1">
      <alignment horizontal="center" vertical="center" wrapText="1"/>
    </xf>
    <xf numFmtId="0" fontId="0" fillId="0" borderId="19" xfId="0" applyFont="1" applyFill="1" applyBorder="1" applyAlignment="1">
      <alignment horizontal="center"/>
    </xf>
    <xf numFmtId="0" fontId="66" fillId="0" borderId="19" xfId="0" applyFont="1" applyFill="1" applyBorder="1" applyAlignment="1">
      <alignment horizontal="center" vertical="top" wrapText="1"/>
    </xf>
    <xf numFmtId="49" fontId="163" fillId="0" borderId="19" xfId="0" applyNumberFormat="1" applyFont="1" applyFill="1" applyBorder="1" applyAlignment="1">
      <alignment horizontal="left" vertical="center" wrapText="1"/>
    </xf>
    <xf numFmtId="2" fontId="186" fillId="0" borderId="19" xfId="0" applyNumberFormat="1" applyFont="1" applyFill="1" applyBorder="1" applyAlignment="1">
      <alignment horizontal="left" vertical="center" wrapText="1"/>
    </xf>
    <xf numFmtId="0" fontId="172" fillId="0" borderId="19" xfId="0" applyFont="1" applyFill="1" applyBorder="1" applyAlignment="1">
      <alignment horizontal="center" vertical="center" wrapText="1"/>
    </xf>
    <xf numFmtId="0" fontId="163" fillId="0" borderId="19" xfId="0" applyFont="1" applyFill="1" applyBorder="1" applyAlignment="1">
      <alignment horizontal="left" vertical="top" wrapText="1"/>
    </xf>
    <xf numFmtId="0" fontId="1" fillId="0" borderId="19" xfId="0" applyFont="1" applyFill="1" applyBorder="1" applyAlignment="1">
      <alignment horizontal="center" vertical="center" wrapText="1"/>
    </xf>
    <xf numFmtId="0" fontId="109" fillId="0" borderId="17" xfId="0" applyFont="1" applyFill="1" applyBorder="1" applyAlignment="1">
      <alignment horizontal="center" vertical="center" wrapText="1"/>
    </xf>
    <xf numFmtId="0" fontId="109" fillId="0" borderId="1" xfId="0" applyFont="1" applyFill="1" applyBorder="1" applyAlignment="1">
      <alignment horizontal="center" vertical="center" wrapText="1"/>
    </xf>
    <xf numFmtId="0" fontId="109" fillId="0" borderId="26" xfId="0" applyFont="1" applyFill="1" applyBorder="1" applyAlignment="1">
      <alignment horizontal="center" vertical="center" wrapText="1"/>
    </xf>
    <xf numFmtId="3" fontId="109" fillId="0" borderId="17" xfId="0" applyNumberFormat="1" applyFont="1" applyFill="1" applyBorder="1" applyAlignment="1">
      <alignment horizontal="center" vertical="center" wrapText="1"/>
    </xf>
    <xf numFmtId="3" fontId="109" fillId="0" borderId="1" xfId="0" applyNumberFormat="1" applyFont="1" applyFill="1" applyBorder="1" applyAlignment="1">
      <alignment horizontal="center" vertical="center" wrapText="1"/>
    </xf>
    <xf numFmtId="3" fontId="109" fillId="0" borderId="26" xfId="0" applyNumberFormat="1" applyFont="1" applyFill="1" applyBorder="1" applyAlignment="1">
      <alignment horizontal="center" vertical="center" wrapText="1"/>
    </xf>
    <xf numFmtId="49" fontId="60" fillId="0" borderId="19" xfId="0" applyNumberFormat="1" applyFont="1" applyFill="1" applyBorder="1" applyAlignment="1">
      <alignment horizontal="left" vertical="top" wrapText="1"/>
    </xf>
    <xf numFmtId="0" fontId="66" fillId="0" borderId="19" xfId="0" applyFont="1" applyFill="1" applyBorder="1" applyAlignment="1">
      <alignment horizontal="center" vertical="center" wrapText="1"/>
    </xf>
    <xf numFmtId="0" fontId="66" fillId="0" borderId="19" xfId="0" applyFont="1" applyFill="1" applyBorder="1" applyAlignment="1">
      <alignment vertical="center" wrapText="1"/>
    </xf>
    <xf numFmtId="0" fontId="31" fillId="0" borderId="19" xfId="0" applyFont="1" applyFill="1" applyBorder="1" applyAlignment="1">
      <alignment horizontal="center" vertical="top" wrapText="1"/>
    </xf>
    <xf numFmtId="3" fontId="76" fillId="0" borderId="0" xfId="0" applyNumberFormat="1" applyFont="1" applyAlignment="1">
      <alignment horizontal="center" vertical="center"/>
    </xf>
    <xf numFmtId="3" fontId="6" fillId="0" borderId="0" xfId="0" applyNumberFormat="1" applyFont="1" applyAlignment="1">
      <alignment horizontal="center" vertical="center"/>
    </xf>
    <xf numFmtId="49" fontId="4" fillId="0" borderId="0" xfId="0" applyNumberFormat="1" applyFont="1" applyBorder="1" applyAlignment="1">
      <alignment vertical="top" wrapText="1"/>
    </xf>
    <xf numFmtId="0" fontId="77" fillId="0" borderId="0" xfId="0" applyFont="1" applyAlignment="1">
      <alignment horizontal="center" vertical="top"/>
    </xf>
    <xf numFmtId="49" fontId="64" fillId="0" borderId="0" xfId="0" applyNumberFormat="1" applyFont="1" applyBorder="1" applyAlignment="1">
      <alignment horizontal="left" vertical="center" wrapText="1"/>
    </xf>
    <xf numFmtId="3" fontId="76" fillId="0" borderId="0" xfId="0" applyNumberFormat="1" applyFont="1" applyAlignment="1">
      <alignment horizontal="center" vertical="top"/>
    </xf>
    <xf numFmtId="49" fontId="176" fillId="0" borderId="24" xfId="0" applyNumberFormat="1" applyFont="1" applyBorder="1" applyAlignment="1">
      <alignment horizontal="left" vertical="center" wrapText="1"/>
    </xf>
    <xf numFmtId="49" fontId="176" fillId="0" borderId="28" xfId="0" applyNumberFormat="1" applyFont="1" applyBorder="1" applyAlignment="1">
      <alignment horizontal="left" vertical="center" wrapText="1"/>
    </xf>
    <xf numFmtId="49" fontId="176" fillId="0" borderId="29" xfId="0" applyNumberFormat="1" applyFont="1" applyBorder="1" applyAlignment="1">
      <alignment horizontal="left" vertical="center" wrapText="1"/>
    </xf>
    <xf numFmtId="3" fontId="193" fillId="38" borderId="17" xfId="0" applyNumberFormat="1" applyFont="1" applyFill="1" applyBorder="1" applyAlignment="1">
      <alignment horizontal="center" vertical="center" wrapText="1"/>
    </xf>
    <xf numFmtId="3" fontId="193" fillId="38" borderId="1" xfId="0" applyNumberFormat="1" applyFont="1" applyFill="1" applyBorder="1" applyAlignment="1">
      <alignment horizontal="center" vertical="center" wrapText="1"/>
    </xf>
    <xf numFmtId="3" fontId="193" fillId="38" borderId="25" xfId="0" applyNumberFormat="1" applyFont="1" applyFill="1" applyBorder="1" applyAlignment="1">
      <alignment horizontal="center" vertical="center" wrapText="1"/>
    </xf>
    <xf numFmtId="0" fontId="72" fillId="0" borderId="17"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25" xfId="0" applyFont="1" applyBorder="1" applyAlignment="1">
      <alignment horizontal="center" vertical="center" wrapText="1"/>
    </xf>
    <xf numFmtId="0" fontId="47" fillId="0" borderId="19" xfId="0" applyFont="1" applyBorder="1" applyAlignment="1">
      <alignment horizontal="left" vertical="top" wrapText="1"/>
    </xf>
    <xf numFmtId="0" fontId="27" fillId="0" borderId="19" xfId="0" applyFont="1" applyBorder="1" applyAlignment="1">
      <alignment/>
    </xf>
    <xf numFmtId="3" fontId="71" fillId="0" borderId="30" xfId="0" applyNumberFormat="1" applyFont="1" applyFill="1" applyBorder="1" applyAlignment="1">
      <alignment horizontal="center" vertical="center"/>
    </xf>
    <xf numFmtId="3" fontId="71" fillId="0" borderId="5" xfId="0" applyNumberFormat="1" applyFont="1" applyFill="1" applyBorder="1" applyAlignment="1">
      <alignment horizontal="center" vertical="center"/>
    </xf>
    <xf numFmtId="3" fontId="71" fillId="0" borderId="31" xfId="0" applyNumberFormat="1" applyFont="1" applyFill="1" applyBorder="1" applyAlignment="1">
      <alignment horizontal="center" vertical="center"/>
    </xf>
    <xf numFmtId="0" fontId="4" fillId="0" borderId="0" xfId="0" applyFont="1" applyAlignment="1" quotePrefix="1">
      <alignment horizontal="left" vertical="top" wrapText="1"/>
    </xf>
    <xf numFmtId="0" fontId="45" fillId="0" borderId="23" xfId="0" applyFont="1" applyBorder="1" applyAlignment="1">
      <alignment horizontal="center" vertical="center" wrapText="1"/>
    </xf>
    <xf numFmtId="0" fontId="45" fillId="0" borderId="26" xfId="0" applyFont="1" applyBorder="1" applyAlignment="1">
      <alignment horizontal="center" vertical="center" wrapText="1"/>
    </xf>
    <xf numFmtId="0" fontId="0" fillId="0" borderId="1" xfId="0" applyBorder="1" applyAlignment="1">
      <alignment/>
    </xf>
    <xf numFmtId="0" fontId="0" fillId="0" borderId="26" xfId="0" applyBorder="1" applyAlignment="1">
      <alignment/>
    </xf>
    <xf numFmtId="0" fontId="69" fillId="0" borderId="0" xfId="0" applyFont="1" applyAlignment="1">
      <alignment horizontal="center" vertical="center" wrapText="1"/>
    </xf>
    <xf numFmtId="0" fontId="52" fillId="0" borderId="19" xfId="0" applyFont="1" applyBorder="1" applyAlignment="1">
      <alignment horizontal="center" vertical="top" wrapText="1"/>
    </xf>
    <xf numFmtId="0" fontId="34" fillId="0" borderId="24" xfId="0" applyFont="1" applyBorder="1" applyAlignment="1">
      <alignment horizontal="left" vertical="center" wrapText="1"/>
    </xf>
    <xf numFmtId="0" fontId="34" fillId="0" borderId="28" xfId="0" applyFont="1" applyBorder="1" applyAlignment="1">
      <alignment horizontal="left" vertical="center"/>
    </xf>
    <xf numFmtId="0" fontId="34" fillId="0" borderId="29" xfId="0" applyFont="1" applyBorder="1" applyAlignment="1">
      <alignment horizontal="left" vertical="center"/>
    </xf>
    <xf numFmtId="0" fontId="34" fillId="2" borderId="24" xfId="0" applyFont="1" applyFill="1" applyBorder="1" applyAlignment="1">
      <alignment horizontal="left" vertical="top" wrapText="1"/>
    </xf>
    <xf numFmtId="0" fontId="34" fillId="2" borderId="28" xfId="0" applyFont="1" applyFill="1" applyBorder="1" applyAlignment="1">
      <alignment horizontal="left" vertical="top" wrapText="1"/>
    </xf>
    <xf numFmtId="0" fontId="34" fillId="2" borderId="29" xfId="0" applyFont="1" applyFill="1" applyBorder="1" applyAlignment="1">
      <alignment horizontal="left" vertical="top" wrapText="1"/>
    </xf>
    <xf numFmtId="0" fontId="35" fillId="0" borderId="24" xfId="0" applyFont="1" applyBorder="1" applyAlignment="1">
      <alignment horizontal="left" vertical="center" wrapText="1"/>
    </xf>
    <xf numFmtId="0" fontId="35" fillId="0" borderId="28" xfId="0" applyFont="1" applyBorder="1" applyAlignment="1">
      <alignment horizontal="left" vertical="center" wrapText="1"/>
    </xf>
    <xf numFmtId="0" fontId="35" fillId="0" borderId="29" xfId="0" applyFont="1" applyBorder="1" applyAlignment="1">
      <alignment horizontal="left" vertical="center" wrapText="1"/>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72" fillId="0" borderId="1" xfId="0" applyFont="1" applyBorder="1" applyAlignment="1">
      <alignment horizontal="center" vertical="center"/>
    </xf>
    <xf numFmtId="0" fontId="72" fillId="0" borderId="25" xfId="0" applyFont="1" applyBorder="1" applyAlignment="1">
      <alignment horizontal="center" vertical="center"/>
    </xf>
    <xf numFmtId="3" fontId="70" fillId="0" borderId="30" xfId="0" applyNumberFormat="1" applyFont="1" applyFill="1" applyBorder="1" applyAlignment="1">
      <alignment horizontal="center" vertical="center"/>
    </xf>
    <xf numFmtId="3" fontId="70" fillId="0" borderId="5" xfId="0" applyNumberFormat="1" applyFont="1" applyFill="1" applyBorder="1" applyAlignment="1">
      <alignment horizontal="center" vertical="center"/>
    </xf>
    <xf numFmtId="3" fontId="70" fillId="0" borderId="31" xfId="0" applyNumberFormat="1" applyFont="1" applyFill="1" applyBorder="1" applyAlignment="1">
      <alignment horizontal="center" vertical="center"/>
    </xf>
    <xf numFmtId="0" fontId="28" fillId="0" borderId="17" xfId="0" applyFont="1" applyBorder="1" applyAlignment="1">
      <alignment horizontal="left" vertical="center" wrapText="1"/>
    </xf>
    <xf numFmtId="0" fontId="28" fillId="0" borderId="1" xfId="0" applyFont="1" applyBorder="1" applyAlignment="1">
      <alignment horizontal="left" vertical="center" wrapText="1"/>
    </xf>
    <xf numFmtId="0" fontId="28" fillId="0" borderId="25" xfId="0" applyFont="1" applyBorder="1" applyAlignment="1">
      <alignment horizontal="left" vertical="center" wrapText="1"/>
    </xf>
    <xf numFmtId="0" fontId="27" fillId="0" borderId="17" xfId="0" applyFont="1" applyBorder="1" applyAlignment="1">
      <alignment horizontal="center" vertical="center"/>
    </xf>
    <xf numFmtId="0" fontId="27" fillId="0" borderId="1"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Alignment="1">
      <alignment horizontal="center" vertical="top" wrapText="1"/>
    </xf>
    <xf numFmtId="0" fontId="0" fillId="0" borderId="0" xfId="0" applyAlignment="1">
      <alignment horizontal="center" vertical="top" wrapText="1"/>
    </xf>
    <xf numFmtId="0" fontId="28" fillId="0" borderId="17" xfId="0" applyFont="1" applyBorder="1" applyAlignment="1" quotePrefix="1">
      <alignment horizontal="left" vertical="center" wrapText="1"/>
    </xf>
    <xf numFmtId="0" fontId="28" fillId="0" borderId="1" xfId="0" applyFont="1" applyBorder="1" applyAlignment="1" quotePrefix="1">
      <alignment horizontal="left" vertical="center" wrapText="1"/>
    </xf>
    <xf numFmtId="0" fontId="28" fillId="0" borderId="25" xfId="0" applyFont="1" applyBorder="1" applyAlignment="1" quotePrefix="1">
      <alignment horizontal="left" vertical="center" wrapText="1"/>
    </xf>
  </cellXfs>
  <cellStyles count="72">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_Sheet1" xfId="62"/>
    <cellStyle name="Note" xfId="63"/>
    <cellStyle name="Output" xfId="64"/>
    <cellStyle name="Percent" xfId="65"/>
    <cellStyle name="Title" xfId="66"/>
    <cellStyle name="Total" xfId="67"/>
    <cellStyle name="Warning Text" xfId="68"/>
    <cellStyle name="똿뗦먛귟 [0.00]_PRODUCT DETAIL Q1" xfId="69"/>
    <cellStyle name="똿뗦먛귟_PRODUCT DETAIL Q1" xfId="70"/>
    <cellStyle name="믅됞 [0.00]_PRODUCT DETAIL Q1" xfId="71"/>
    <cellStyle name="믅됞_PRODUCT DETAIL Q1" xfId="72"/>
    <cellStyle name="백분율_95" xfId="73"/>
    <cellStyle name="뷭?_BOOKSHIP" xfId="74"/>
    <cellStyle name="一般_Book1" xfId="75"/>
    <cellStyle name="千分位[0]_Book1" xfId="76"/>
    <cellStyle name="千分位_Book1" xfId="77"/>
    <cellStyle name="콤마 [0]_1202" xfId="78"/>
    <cellStyle name="콤마_1202" xfId="79"/>
    <cellStyle name="통화 [0]_1202" xfId="80"/>
    <cellStyle name="통화_1202" xfId="81"/>
    <cellStyle name="표준_(정보부문)월별인원계획" xfId="82"/>
    <cellStyle name="표준_kc-elec system check list" xfId="83"/>
    <cellStyle name="貨幣 [0]_Book1" xfId="84"/>
    <cellStyle name="貨幣_Book1"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762000</xdr:colOff>
      <xdr:row>584</xdr:row>
      <xdr:rowOff>0</xdr:rowOff>
    </xdr:from>
    <xdr:ext cx="228600" cy="266700"/>
    <xdr:sp>
      <xdr:nvSpPr>
        <xdr:cNvPr id="1" name="TextBox 1"/>
        <xdr:cNvSpPr txBox="1">
          <a:spLocks noChangeArrowheads="1"/>
        </xdr:cNvSpPr>
      </xdr:nvSpPr>
      <xdr:spPr>
        <a:xfrm>
          <a:off x="12420600" y="16398240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584</xdr:row>
      <xdr:rowOff>0</xdr:rowOff>
    </xdr:from>
    <xdr:ext cx="228600" cy="266700"/>
    <xdr:sp>
      <xdr:nvSpPr>
        <xdr:cNvPr id="2" name="TextBox 1"/>
        <xdr:cNvSpPr txBox="1">
          <a:spLocks noChangeArrowheads="1"/>
        </xdr:cNvSpPr>
      </xdr:nvSpPr>
      <xdr:spPr>
        <a:xfrm>
          <a:off x="12420600" y="16398240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2</xdr:col>
      <xdr:colOff>9525</xdr:colOff>
      <xdr:row>2</xdr:row>
      <xdr:rowOff>247650</xdr:rowOff>
    </xdr:from>
    <xdr:to>
      <xdr:col>2</xdr:col>
      <xdr:colOff>9525</xdr:colOff>
      <xdr:row>3</xdr:row>
      <xdr:rowOff>0</xdr:rowOff>
    </xdr:to>
    <xdr:sp>
      <xdr:nvSpPr>
        <xdr:cNvPr id="3" name="Straight Connector 8"/>
        <xdr:cNvSpPr>
          <a:spLocks/>
        </xdr:cNvSpPr>
      </xdr:nvSpPr>
      <xdr:spPr>
        <a:xfrm>
          <a:off x="7791450" y="981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1028700</xdr:colOff>
      <xdr:row>1</xdr:row>
      <xdr:rowOff>285750</xdr:rowOff>
    </xdr:from>
    <xdr:to>
      <xdr:col>1</xdr:col>
      <xdr:colOff>2381250</xdr:colOff>
      <xdr:row>1</xdr:row>
      <xdr:rowOff>285750</xdr:rowOff>
    </xdr:to>
    <xdr:sp>
      <xdr:nvSpPr>
        <xdr:cNvPr id="4" name="Straight Connector 11"/>
        <xdr:cNvSpPr>
          <a:spLocks/>
        </xdr:cNvSpPr>
      </xdr:nvSpPr>
      <xdr:spPr>
        <a:xfrm>
          <a:off x="1619250" y="723900"/>
          <a:ext cx="1352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5</xdr:col>
      <xdr:colOff>762000</xdr:colOff>
      <xdr:row>688</xdr:row>
      <xdr:rowOff>0</xdr:rowOff>
    </xdr:from>
    <xdr:ext cx="228600" cy="266700"/>
    <xdr:sp>
      <xdr:nvSpPr>
        <xdr:cNvPr id="5" name="TextBox 7"/>
        <xdr:cNvSpPr txBox="1">
          <a:spLocks noChangeArrowheads="1"/>
        </xdr:cNvSpPr>
      </xdr:nvSpPr>
      <xdr:spPr>
        <a:xfrm>
          <a:off x="12420600" y="1900713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762000</xdr:colOff>
      <xdr:row>590</xdr:row>
      <xdr:rowOff>38100</xdr:rowOff>
    </xdr:from>
    <xdr:ext cx="228600" cy="257175"/>
    <xdr:sp>
      <xdr:nvSpPr>
        <xdr:cNvPr id="6" name="TextBox 1"/>
        <xdr:cNvSpPr txBox="1">
          <a:spLocks noChangeArrowheads="1"/>
        </xdr:cNvSpPr>
      </xdr:nvSpPr>
      <xdr:spPr>
        <a:xfrm>
          <a:off x="12420600" y="165715950"/>
          <a:ext cx="228600"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2</xdr:col>
      <xdr:colOff>57150</xdr:colOff>
      <xdr:row>1</xdr:row>
      <xdr:rowOff>285750</xdr:rowOff>
    </xdr:from>
    <xdr:to>
      <xdr:col>4</xdr:col>
      <xdr:colOff>838200</xdr:colOff>
      <xdr:row>1</xdr:row>
      <xdr:rowOff>285750</xdr:rowOff>
    </xdr:to>
    <xdr:sp>
      <xdr:nvSpPr>
        <xdr:cNvPr id="7" name="Straight Connector 14"/>
        <xdr:cNvSpPr>
          <a:spLocks/>
        </xdr:cNvSpPr>
      </xdr:nvSpPr>
      <xdr:spPr>
        <a:xfrm>
          <a:off x="7839075" y="723900"/>
          <a:ext cx="3686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111</xdr:row>
      <xdr:rowOff>0</xdr:rowOff>
    </xdr:from>
    <xdr:ext cx="238125" cy="228600"/>
    <xdr:sp>
      <xdr:nvSpPr>
        <xdr:cNvPr id="1" name="TextBox 1"/>
        <xdr:cNvSpPr txBox="1">
          <a:spLocks noChangeArrowheads="1"/>
        </xdr:cNvSpPr>
      </xdr:nvSpPr>
      <xdr:spPr>
        <a:xfrm>
          <a:off x="5381625" y="36223575"/>
          <a:ext cx="238125"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285750</xdr:colOff>
      <xdr:row>111</xdr:row>
      <xdr:rowOff>0</xdr:rowOff>
    </xdr:from>
    <xdr:ext cx="228600" cy="228600"/>
    <xdr:sp>
      <xdr:nvSpPr>
        <xdr:cNvPr id="2" name="TextBox 1"/>
        <xdr:cNvSpPr txBox="1">
          <a:spLocks noChangeArrowheads="1"/>
        </xdr:cNvSpPr>
      </xdr:nvSpPr>
      <xdr:spPr>
        <a:xfrm>
          <a:off x="4495800" y="3622357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600"/>
  <sheetViews>
    <sheetView tabSelected="1" view="pageBreakPreview" zoomScale="85" zoomScaleNormal="80" zoomScaleSheetLayoutView="85" workbookViewId="0" topLeftCell="A1">
      <selection activeCell="A4" sqref="A4:F4"/>
    </sheetView>
  </sheetViews>
  <sheetFormatPr defaultColWidth="8.796875" defaultRowHeight="15"/>
  <cols>
    <col min="1" max="1" width="6.19921875" style="427" customWidth="1"/>
    <col min="2" max="2" width="75.5" style="316" customWidth="1"/>
    <col min="3" max="3" width="21.3984375" style="373" customWidth="1"/>
    <col min="4" max="4" width="9.09765625" style="428" customWidth="1"/>
    <col min="5" max="5" width="10.19921875" style="429" customWidth="1"/>
    <col min="6" max="6" width="11.09765625" style="429" customWidth="1"/>
    <col min="7" max="7" width="13" style="209" customWidth="1"/>
    <col min="8" max="8" width="19.5" style="209" customWidth="1"/>
    <col min="9" max="11" width="9" style="209" customWidth="1"/>
    <col min="12" max="16384" width="9" style="209" customWidth="1"/>
  </cols>
  <sheetData>
    <row r="1" spans="1:8" s="268" customFormat="1" ht="34.5" customHeight="1">
      <c r="A1" s="535" t="s">
        <v>940</v>
      </c>
      <c r="B1" s="535"/>
      <c r="C1" s="535"/>
      <c r="D1" s="535"/>
      <c r="E1" s="535"/>
      <c r="F1" s="535"/>
      <c r="G1" s="267"/>
      <c r="H1" s="267"/>
    </row>
    <row r="2" spans="1:6" s="268" customFormat="1" ht="23.25" customHeight="1">
      <c r="A2" s="536" t="s">
        <v>1181</v>
      </c>
      <c r="B2" s="536"/>
      <c r="C2" s="536"/>
      <c r="D2" s="536"/>
      <c r="E2" s="536"/>
      <c r="F2" s="536"/>
    </row>
    <row r="3" spans="1:6" s="268" customFormat="1" ht="19.5">
      <c r="A3" s="544"/>
      <c r="B3" s="544"/>
      <c r="C3" s="269"/>
      <c r="D3" s="270"/>
      <c r="E3" s="271"/>
      <c r="F3" s="271"/>
    </row>
    <row r="4" spans="1:11" s="268" customFormat="1" ht="27">
      <c r="A4" s="535" t="s">
        <v>1604</v>
      </c>
      <c r="B4" s="535"/>
      <c r="C4" s="535"/>
      <c r="D4" s="535"/>
      <c r="E4" s="535"/>
      <c r="F4" s="535"/>
      <c r="G4" s="272"/>
      <c r="H4" s="272"/>
      <c r="I4" s="272"/>
      <c r="J4" s="272"/>
      <c r="K4" s="272"/>
    </row>
    <row r="5" spans="1:6" s="268" customFormat="1" ht="24" customHeight="1">
      <c r="A5" s="273"/>
      <c r="B5" s="274"/>
      <c r="C5" s="275"/>
      <c r="D5" s="276"/>
      <c r="E5" s="271"/>
      <c r="F5" s="271"/>
    </row>
    <row r="6" spans="1:6" s="268" customFormat="1" ht="30">
      <c r="A6" s="527" t="s">
        <v>226</v>
      </c>
      <c r="B6" s="527"/>
      <c r="C6" s="527"/>
      <c r="D6" s="527"/>
      <c r="E6" s="527"/>
      <c r="F6" s="527"/>
    </row>
    <row r="7" spans="1:6" s="268" customFormat="1" ht="27">
      <c r="A7" s="541" t="s">
        <v>1513</v>
      </c>
      <c r="B7" s="541"/>
      <c r="C7" s="541"/>
      <c r="D7" s="541"/>
      <c r="E7" s="541"/>
      <c r="F7" s="541"/>
    </row>
    <row r="8" spans="1:6" s="268" customFormat="1" ht="27">
      <c r="A8" s="540" t="s">
        <v>109</v>
      </c>
      <c r="B8" s="540"/>
      <c r="C8" s="540"/>
      <c r="D8" s="540"/>
      <c r="E8" s="540"/>
      <c r="F8" s="540"/>
    </row>
    <row r="9" spans="1:6" s="268" customFormat="1" ht="27.75" customHeight="1">
      <c r="A9" s="531" t="s">
        <v>502</v>
      </c>
      <c r="B9" s="532"/>
      <c r="C9" s="532"/>
      <c r="D9" s="532"/>
      <c r="E9" s="532"/>
      <c r="F9" s="532"/>
    </row>
    <row r="10" spans="1:6" s="268" customFormat="1" ht="27.75" customHeight="1">
      <c r="A10" s="542" t="s">
        <v>1183</v>
      </c>
      <c r="B10" s="543"/>
      <c r="C10" s="543"/>
      <c r="D10" s="543"/>
      <c r="E10" s="543"/>
      <c r="F10" s="543"/>
    </row>
    <row r="11" spans="1:6" s="268" customFormat="1" ht="30.75" customHeight="1">
      <c r="A11" s="542" t="s">
        <v>1182</v>
      </c>
      <c r="B11" s="542"/>
      <c r="C11" s="542"/>
      <c r="D11" s="542"/>
      <c r="E11" s="542"/>
      <c r="F11" s="542"/>
    </row>
    <row r="12" spans="1:6" s="268" customFormat="1" ht="17.25" customHeight="1">
      <c r="A12" s="277"/>
      <c r="B12" s="278"/>
      <c r="C12" s="278"/>
      <c r="D12" s="278"/>
      <c r="E12" s="278"/>
      <c r="F12" s="278"/>
    </row>
    <row r="13" spans="1:6" s="235" customFormat="1" ht="38.25" customHeight="1">
      <c r="A13" s="533" t="s">
        <v>501</v>
      </c>
      <c r="B13" s="534"/>
      <c r="C13" s="534"/>
      <c r="D13" s="534"/>
      <c r="E13" s="534"/>
      <c r="F13" s="534"/>
    </row>
    <row r="14" spans="1:6" s="235" customFormat="1" ht="15.75">
      <c r="A14" s="530"/>
      <c r="B14" s="530"/>
      <c r="C14" s="530"/>
      <c r="D14" s="530"/>
      <c r="E14" s="530"/>
      <c r="F14" s="530"/>
    </row>
    <row r="15" spans="1:7" s="164" customFormat="1" ht="18">
      <c r="A15" s="528" t="s">
        <v>126</v>
      </c>
      <c r="B15" s="537" t="s">
        <v>445</v>
      </c>
      <c r="C15" s="528" t="s">
        <v>161</v>
      </c>
      <c r="D15" s="577" t="s">
        <v>1599</v>
      </c>
      <c r="E15" s="580" t="s">
        <v>1600</v>
      </c>
      <c r="F15" s="580" t="s">
        <v>1601</v>
      </c>
      <c r="G15" s="215"/>
    </row>
    <row r="16" spans="1:7" s="164" customFormat="1" ht="18">
      <c r="A16" s="529"/>
      <c r="B16" s="538"/>
      <c r="C16" s="545"/>
      <c r="D16" s="578"/>
      <c r="E16" s="581"/>
      <c r="F16" s="581"/>
      <c r="G16" s="215"/>
    </row>
    <row r="17" spans="1:7" s="164" customFormat="1" ht="18">
      <c r="A17" s="529"/>
      <c r="B17" s="539"/>
      <c r="C17" s="545"/>
      <c r="D17" s="578"/>
      <c r="E17" s="581"/>
      <c r="F17" s="581"/>
      <c r="G17" s="215"/>
    </row>
    <row r="18" spans="1:7" s="164" customFormat="1" ht="18">
      <c r="A18" s="529"/>
      <c r="B18" s="539"/>
      <c r="C18" s="545"/>
      <c r="D18" s="578"/>
      <c r="E18" s="581"/>
      <c r="F18" s="581"/>
      <c r="G18" s="215"/>
    </row>
    <row r="19" spans="1:7" s="164" customFormat="1" ht="18">
      <c r="A19" s="529"/>
      <c r="B19" s="538"/>
      <c r="C19" s="545"/>
      <c r="D19" s="579"/>
      <c r="E19" s="582"/>
      <c r="F19" s="582"/>
      <c r="G19" s="215"/>
    </row>
    <row r="20" spans="1:7" s="115" customFormat="1" ht="18">
      <c r="A20" s="307">
        <v>1</v>
      </c>
      <c r="B20" s="478">
        <v>2</v>
      </c>
      <c r="C20" s="331">
        <v>3</v>
      </c>
      <c r="D20" s="307">
        <v>4</v>
      </c>
      <c r="E20" s="479">
        <v>5</v>
      </c>
      <c r="F20" s="479">
        <v>6</v>
      </c>
      <c r="G20" s="209"/>
    </row>
    <row r="21" spans="1:7" s="280" customFormat="1" ht="18">
      <c r="A21" s="214" t="s">
        <v>473</v>
      </c>
      <c r="B21" s="351" t="s">
        <v>442</v>
      </c>
      <c r="C21" s="287"/>
      <c r="D21" s="288"/>
      <c r="E21" s="289"/>
      <c r="F21" s="289"/>
      <c r="G21" s="279"/>
    </row>
    <row r="22" spans="1:7" s="115" customFormat="1" ht="18">
      <c r="A22" s="237">
        <v>1</v>
      </c>
      <c r="B22" s="220" t="s">
        <v>875</v>
      </c>
      <c r="C22" s="221" t="s">
        <v>12</v>
      </c>
      <c r="D22" s="172" t="s">
        <v>160</v>
      </c>
      <c r="E22" s="218"/>
      <c r="F22" s="218">
        <f>87000/50</f>
        <v>1740</v>
      </c>
      <c r="G22" s="209"/>
    </row>
    <row r="23" spans="1:7" s="115" customFormat="1" ht="18">
      <c r="A23" s="281">
        <v>2</v>
      </c>
      <c r="B23" s="220" t="s">
        <v>876</v>
      </c>
      <c r="C23" s="221" t="s">
        <v>12</v>
      </c>
      <c r="D23" s="172" t="s">
        <v>324</v>
      </c>
      <c r="E23" s="218"/>
      <c r="F23" s="218">
        <f>88000/50</f>
        <v>1760</v>
      </c>
      <c r="G23" s="209"/>
    </row>
    <row r="24" spans="1:7" s="115" customFormat="1" ht="35.25" customHeight="1">
      <c r="A24" s="237">
        <v>3</v>
      </c>
      <c r="B24" s="282" t="s">
        <v>877</v>
      </c>
      <c r="C24" s="283" t="s">
        <v>344</v>
      </c>
      <c r="D24" s="172" t="s">
        <v>324</v>
      </c>
      <c r="E24" s="224">
        <v>1340</v>
      </c>
      <c r="F24" s="284"/>
      <c r="G24" s="209"/>
    </row>
    <row r="25" spans="1:7" s="115" customFormat="1" ht="18.75" customHeight="1">
      <c r="A25" s="281">
        <v>4</v>
      </c>
      <c r="B25" s="220" t="s">
        <v>878</v>
      </c>
      <c r="C25" s="221" t="s">
        <v>12</v>
      </c>
      <c r="D25" s="172" t="s">
        <v>324</v>
      </c>
      <c r="E25" s="218"/>
      <c r="F25" s="218">
        <v>1640</v>
      </c>
      <c r="G25" s="209"/>
    </row>
    <row r="26" spans="1:7" s="115" customFormat="1" ht="18.75" customHeight="1">
      <c r="A26" s="237">
        <v>5</v>
      </c>
      <c r="B26" s="285" t="s">
        <v>991</v>
      </c>
      <c r="C26" s="221" t="s">
        <v>12</v>
      </c>
      <c r="D26" s="172" t="s">
        <v>324</v>
      </c>
      <c r="E26" s="218"/>
      <c r="F26" s="218">
        <f>90000/50</f>
        <v>1800</v>
      </c>
      <c r="G26" s="209"/>
    </row>
    <row r="27" spans="1:7" s="115" customFormat="1" ht="18.75" customHeight="1">
      <c r="A27" s="281">
        <v>6</v>
      </c>
      <c r="B27" s="285" t="s">
        <v>1241</v>
      </c>
      <c r="C27" s="221" t="s">
        <v>12</v>
      </c>
      <c r="D27" s="172" t="s">
        <v>324</v>
      </c>
      <c r="E27" s="218"/>
      <c r="F27" s="218">
        <f>80000/50</f>
        <v>1600</v>
      </c>
      <c r="G27" s="209"/>
    </row>
    <row r="28" spans="1:7" s="115" customFormat="1" ht="18.75" customHeight="1">
      <c r="A28" s="237">
        <v>7</v>
      </c>
      <c r="B28" s="285" t="s">
        <v>1422</v>
      </c>
      <c r="C28" s="221"/>
      <c r="D28" s="172"/>
      <c r="E28" s="218">
        <f>76000/50</f>
        <v>1520</v>
      </c>
      <c r="F28" s="218"/>
      <c r="G28" s="209"/>
    </row>
    <row r="29" spans="1:7" s="115" customFormat="1" ht="18.75" customHeight="1">
      <c r="A29" s="281">
        <v>8</v>
      </c>
      <c r="B29" s="220" t="s">
        <v>941</v>
      </c>
      <c r="C29" s="221"/>
      <c r="D29" s="172" t="s">
        <v>324</v>
      </c>
      <c r="E29" s="218"/>
      <c r="F29" s="218">
        <f>173000/40</f>
        <v>4325</v>
      </c>
      <c r="G29" s="209"/>
    </row>
    <row r="30" spans="1:7" s="115" customFormat="1" ht="18.75" customHeight="1">
      <c r="A30" s="237">
        <v>9</v>
      </c>
      <c r="B30" s="220" t="s">
        <v>987</v>
      </c>
      <c r="C30" s="221"/>
      <c r="D30" s="172" t="s">
        <v>324</v>
      </c>
      <c r="E30" s="218"/>
      <c r="F30" s="218">
        <f>153000/40</f>
        <v>3825</v>
      </c>
      <c r="G30" s="209"/>
    </row>
    <row r="31" spans="1:7" s="115" customFormat="1" ht="18">
      <c r="A31" s="286" t="s">
        <v>19</v>
      </c>
      <c r="B31" s="236" t="s">
        <v>475</v>
      </c>
      <c r="C31" s="287"/>
      <c r="D31" s="288"/>
      <c r="E31" s="289"/>
      <c r="F31" s="289"/>
      <c r="G31" s="209"/>
    </row>
    <row r="32" spans="1:7" s="115" customFormat="1" ht="18.75" customHeight="1">
      <c r="A32" s="237">
        <v>1</v>
      </c>
      <c r="B32" s="547" t="s">
        <v>490</v>
      </c>
      <c r="C32" s="547"/>
      <c r="D32" s="547"/>
      <c r="E32" s="547"/>
      <c r="F32" s="547"/>
      <c r="G32" s="209"/>
    </row>
    <row r="33" spans="1:7" s="115" customFormat="1" ht="19.5">
      <c r="A33" s="237"/>
      <c r="B33" s="290" t="s">
        <v>291</v>
      </c>
      <c r="C33" s="291"/>
      <c r="D33" s="172" t="s">
        <v>1029</v>
      </c>
      <c r="E33" s="218">
        <v>21600</v>
      </c>
      <c r="F33" s="218"/>
      <c r="G33" s="209"/>
    </row>
    <row r="34" spans="1:7" s="115" customFormat="1" ht="39.75" customHeight="1">
      <c r="A34" s="237"/>
      <c r="B34" s="290" t="s">
        <v>771</v>
      </c>
      <c r="C34" s="291"/>
      <c r="D34" s="172" t="s">
        <v>1029</v>
      </c>
      <c r="E34" s="224">
        <v>19400</v>
      </c>
      <c r="F34" s="224"/>
      <c r="G34" s="209"/>
    </row>
    <row r="35" spans="1:7" s="115" customFormat="1" ht="64.5" customHeight="1">
      <c r="A35" s="237"/>
      <c r="B35" s="282" t="s">
        <v>1240</v>
      </c>
      <c r="C35" s="291"/>
      <c r="D35" s="172" t="s">
        <v>1029</v>
      </c>
      <c r="E35" s="218"/>
      <c r="F35" s="218"/>
      <c r="G35" s="209"/>
    </row>
    <row r="36" spans="1:7" s="115" customFormat="1" ht="21.75" customHeight="1">
      <c r="A36" s="237">
        <v>2</v>
      </c>
      <c r="B36" s="546" t="s">
        <v>1030</v>
      </c>
      <c r="C36" s="546"/>
      <c r="D36" s="546"/>
      <c r="E36" s="546"/>
      <c r="F36" s="546"/>
      <c r="G36" s="209"/>
    </row>
    <row r="37" spans="1:7" s="115" customFormat="1" ht="39.75" customHeight="1">
      <c r="A37" s="237"/>
      <c r="B37" s="292" t="s">
        <v>589</v>
      </c>
      <c r="C37" s="221"/>
      <c r="D37" s="172" t="s">
        <v>1029</v>
      </c>
      <c r="E37" s="224">
        <v>40200</v>
      </c>
      <c r="F37" s="218"/>
      <c r="G37" s="209"/>
    </row>
    <row r="38" spans="1:7" s="115" customFormat="1" ht="39.75" customHeight="1">
      <c r="A38" s="237"/>
      <c r="B38" s="292" t="s">
        <v>772</v>
      </c>
      <c r="C38" s="221"/>
      <c r="D38" s="172" t="s">
        <v>1029</v>
      </c>
      <c r="E38" s="224">
        <v>36900</v>
      </c>
      <c r="F38" s="218"/>
      <c r="G38" s="209"/>
    </row>
    <row r="39" spans="1:7" s="115" customFormat="1" ht="39.75" customHeight="1">
      <c r="A39" s="237"/>
      <c r="B39" s="292" t="s">
        <v>590</v>
      </c>
      <c r="C39" s="221"/>
      <c r="D39" s="172" t="s">
        <v>1029</v>
      </c>
      <c r="E39" s="224">
        <v>31400</v>
      </c>
      <c r="F39" s="218"/>
      <c r="G39" s="209"/>
    </row>
    <row r="40" spans="1:7" s="115" customFormat="1" ht="30.75" customHeight="1">
      <c r="A40" s="237">
        <v>3</v>
      </c>
      <c r="B40" s="525" t="s">
        <v>1226</v>
      </c>
      <c r="C40" s="525"/>
      <c r="D40" s="525"/>
      <c r="E40" s="525"/>
      <c r="F40" s="525"/>
      <c r="G40" s="209"/>
    </row>
    <row r="41" spans="1:7" s="115" customFormat="1" ht="39.75" customHeight="1">
      <c r="A41" s="237"/>
      <c r="B41" s="292" t="s">
        <v>1006</v>
      </c>
      <c r="C41" s="291"/>
      <c r="D41" s="172" t="s">
        <v>1029</v>
      </c>
      <c r="E41" s="224"/>
      <c r="F41" s="224">
        <v>49400</v>
      </c>
      <c r="G41" s="209"/>
    </row>
    <row r="42" spans="1:7" s="115" customFormat="1" ht="39.75" customHeight="1">
      <c r="A42" s="237">
        <v>4</v>
      </c>
      <c r="B42" s="526" t="s">
        <v>1031</v>
      </c>
      <c r="C42" s="526"/>
      <c r="D42" s="526"/>
      <c r="E42" s="526"/>
      <c r="F42" s="526"/>
      <c r="G42" s="209"/>
    </row>
    <row r="43" spans="1:7" s="115" customFormat="1" ht="39.75" customHeight="1">
      <c r="A43" s="237"/>
      <c r="B43" s="293" t="s">
        <v>1032</v>
      </c>
      <c r="C43" s="288" t="s">
        <v>1033</v>
      </c>
      <c r="D43" s="172" t="s">
        <v>1029</v>
      </c>
      <c r="E43" s="289"/>
      <c r="F43" s="224">
        <v>65400</v>
      </c>
      <c r="G43" s="209"/>
    </row>
    <row r="44" spans="1:7" s="115" customFormat="1" ht="19.5">
      <c r="A44" s="286"/>
      <c r="B44" s="220" t="s">
        <v>1034</v>
      </c>
      <c r="C44" s="294" t="s">
        <v>1035</v>
      </c>
      <c r="D44" s="172" t="s">
        <v>1029</v>
      </c>
      <c r="E44" s="289"/>
      <c r="F44" s="224">
        <v>114400</v>
      </c>
      <c r="G44" s="209"/>
    </row>
    <row r="45" spans="1:7" s="115" customFormat="1" ht="37.5" customHeight="1">
      <c r="A45" s="286">
        <v>5</v>
      </c>
      <c r="B45" s="551" t="s">
        <v>1512</v>
      </c>
      <c r="C45" s="552"/>
      <c r="D45" s="552"/>
      <c r="E45" s="552"/>
      <c r="F45" s="552"/>
      <c r="G45" s="209"/>
    </row>
    <row r="46" spans="1:7" s="115" customFormat="1" ht="47.25">
      <c r="A46" s="286"/>
      <c r="B46" s="285" t="s">
        <v>1511</v>
      </c>
      <c r="C46" s="294"/>
      <c r="D46" s="172" t="s">
        <v>1029</v>
      </c>
      <c r="E46" s="289">
        <v>28000</v>
      </c>
      <c r="F46" s="224"/>
      <c r="G46" s="209"/>
    </row>
    <row r="47" spans="1:7" s="115" customFormat="1" ht="18">
      <c r="A47" s="286" t="s">
        <v>84</v>
      </c>
      <c r="B47" s="295" t="s">
        <v>1036</v>
      </c>
      <c r="C47" s="287"/>
      <c r="D47" s="172"/>
      <c r="E47" s="289"/>
      <c r="F47" s="289"/>
      <c r="G47" s="209"/>
    </row>
    <row r="48" spans="1:7" s="280" customFormat="1" ht="39.75" customHeight="1">
      <c r="A48" s="296">
        <v>1</v>
      </c>
      <c r="B48" s="546" t="s">
        <v>1037</v>
      </c>
      <c r="C48" s="546"/>
      <c r="D48" s="546"/>
      <c r="E48" s="546"/>
      <c r="F48" s="546"/>
      <c r="G48" s="279"/>
    </row>
    <row r="49" spans="1:7" s="280" customFormat="1" ht="18.75" customHeight="1">
      <c r="A49" s="237"/>
      <c r="B49" s="220" t="s">
        <v>1038</v>
      </c>
      <c r="C49" s="287"/>
      <c r="D49" s="172" t="s">
        <v>1029</v>
      </c>
      <c r="E49" s="289"/>
      <c r="F49" s="218">
        <v>452000</v>
      </c>
      <c r="G49" s="279"/>
    </row>
    <row r="50" spans="1:7" s="280" customFormat="1" ht="18.75" customHeight="1">
      <c r="A50" s="237"/>
      <c r="B50" s="220" t="s">
        <v>1039</v>
      </c>
      <c r="C50" s="287"/>
      <c r="D50" s="172" t="s">
        <v>324</v>
      </c>
      <c r="E50" s="289"/>
      <c r="F50" s="218">
        <v>452000</v>
      </c>
      <c r="G50" s="279"/>
    </row>
    <row r="51" spans="1:7" s="280" customFormat="1" ht="18.75" customHeight="1">
      <c r="A51" s="237"/>
      <c r="B51" s="220" t="s">
        <v>1040</v>
      </c>
      <c r="C51" s="287"/>
      <c r="D51" s="172" t="s">
        <v>324</v>
      </c>
      <c r="E51" s="289"/>
      <c r="F51" s="218">
        <v>403000</v>
      </c>
      <c r="G51" s="279"/>
    </row>
    <row r="52" spans="1:7" s="280" customFormat="1" ht="18.75" customHeight="1">
      <c r="A52" s="237"/>
      <c r="B52" s="220" t="s">
        <v>1041</v>
      </c>
      <c r="C52" s="297"/>
      <c r="D52" s="172" t="s">
        <v>324</v>
      </c>
      <c r="E52" s="289"/>
      <c r="F52" s="218">
        <v>405000</v>
      </c>
      <c r="G52" s="279"/>
    </row>
    <row r="53" spans="1:7" s="280" customFormat="1" ht="18.75" customHeight="1">
      <c r="A53" s="237"/>
      <c r="B53" s="220" t="s">
        <v>488</v>
      </c>
      <c r="C53" s="297"/>
      <c r="D53" s="172" t="s">
        <v>324</v>
      </c>
      <c r="E53" s="289"/>
      <c r="F53" s="218">
        <v>335000</v>
      </c>
      <c r="G53" s="279"/>
    </row>
    <row r="54" spans="1:7" s="280" customFormat="1" ht="18.75" customHeight="1">
      <c r="A54" s="237"/>
      <c r="B54" s="220" t="s">
        <v>1042</v>
      </c>
      <c r="C54" s="298" t="s">
        <v>1043</v>
      </c>
      <c r="D54" s="172" t="s">
        <v>324</v>
      </c>
      <c r="E54" s="289"/>
      <c r="F54" s="218">
        <v>378000</v>
      </c>
      <c r="G54" s="279"/>
    </row>
    <row r="55" spans="1:7" s="280" customFormat="1" ht="18.75" customHeight="1">
      <c r="A55" s="237"/>
      <c r="B55" s="220" t="s">
        <v>586</v>
      </c>
      <c r="C55" s="298" t="s">
        <v>1044</v>
      </c>
      <c r="D55" s="172" t="s">
        <v>324</v>
      </c>
      <c r="E55" s="289"/>
      <c r="F55" s="218">
        <v>282000</v>
      </c>
      <c r="G55" s="279"/>
    </row>
    <row r="56" spans="1:7" s="280" customFormat="1" ht="18.75" customHeight="1">
      <c r="A56" s="237"/>
      <c r="B56" s="220" t="s">
        <v>1045</v>
      </c>
      <c r="C56" s="298" t="s">
        <v>1046</v>
      </c>
      <c r="D56" s="172" t="s">
        <v>324</v>
      </c>
      <c r="E56" s="289"/>
      <c r="F56" s="218">
        <v>325000</v>
      </c>
      <c r="G56" s="279"/>
    </row>
    <row r="57" spans="1:7" s="280" customFormat="1" ht="18.75" customHeight="1">
      <c r="A57" s="237"/>
      <c r="B57" s="220" t="s">
        <v>1047</v>
      </c>
      <c r="C57" s="298" t="s">
        <v>1048</v>
      </c>
      <c r="D57" s="172" t="s">
        <v>324</v>
      </c>
      <c r="E57" s="289"/>
      <c r="F57" s="218">
        <v>280000</v>
      </c>
      <c r="G57" s="279"/>
    </row>
    <row r="58" spans="1:7" s="280" customFormat="1" ht="37.5" customHeight="1">
      <c r="A58" s="296">
        <v>2</v>
      </c>
      <c r="B58" s="526" t="s">
        <v>1238</v>
      </c>
      <c r="C58" s="526"/>
      <c r="D58" s="526"/>
      <c r="E58" s="526"/>
      <c r="F58" s="526"/>
      <c r="G58" s="279"/>
    </row>
    <row r="59" spans="1:7" s="280" customFormat="1" ht="18" customHeight="1">
      <c r="A59" s="296"/>
      <c r="B59" s="220" t="s">
        <v>254</v>
      </c>
      <c r="C59" s="287"/>
      <c r="D59" s="172" t="s">
        <v>1029</v>
      </c>
      <c r="E59" s="218">
        <v>231000</v>
      </c>
      <c r="F59" s="289"/>
      <c r="G59" s="279"/>
    </row>
    <row r="60" spans="1:7" s="280" customFormat="1" ht="18" customHeight="1">
      <c r="A60" s="296"/>
      <c r="B60" s="220" t="s">
        <v>255</v>
      </c>
      <c r="C60" s="287"/>
      <c r="D60" s="172" t="s">
        <v>324</v>
      </c>
      <c r="E60" s="218">
        <v>220000</v>
      </c>
      <c r="F60" s="289"/>
      <c r="G60" s="279"/>
    </row>
    <row r="61" spans="1:7" s="280" customFormat="1" ht="18" customHeight="1">
      <c r="A61" s="296"/>
      <c r="B61" s="220" t="s">
        <v>253</v>
      </c>
      <c r="C61" s="287"/>
      <c r="D61" s="172" t="s">
        <v>324</v>
      </c>
      <c r="E61" s="218">
        <v>198000</v>
      </c>
      <c r="F61" s="218"/>
      <c r="G61" s="279"/>
    </row>
    <row r="62" spans="1:7" s="280" customFormat="1" ht="18" customHeight="1">
      <c r="A62" s="296"/>
      <c r="B62" s="220" t="s">
        <v>256</v>
      </c>
      <c r="C62" s="287"/>
      <c r="D62" s="172" t="s">
        <v>324</v>
      </c>
      <c r="E62" s="218">
        <v>176000</v>
      </c>
      <c r="F62" s="218"/>
      <c r="G62" s="279"/>
    </row>
    <row r="63" spans="1:7" s="280" customFormat="1" ht="18" customHeight="1">
      <c r="A63" s="296"/>
      <c r="B63" s="220" t="s">
        <v>433</v>
      </c>
      <c r="C63" s="287"/>
      <c r="D63" s="172" t="s">
        <v>324</v>
      </c>
      <c r="E63" s="218">
        <v>159500</v>
      </c>
      <c r="F63" s="218"/>
      <c r="G63" s="279"/>
    </row>
    <row r="64" spans="1:7" s="280" customFormat="1" ht="18" customHeight="1">
      <c r="A64" s="296"/>
      <c r="B64" s="220" t="s">
        <v>258</v>
      </c>
      <c r="C64" s="287"/>
      <c r="D64" s="172" t="s">
        <v>324</v>
      </c>
      <c r="E64" s="218">
        <v>154000</v>
      </c>
      <c r="F64" s="218"/>
      <c r="G64" s="279"/>
    </row>
    <row r="65" spans="1:7" s="280" customFormat="1" ht="18" customHeight="1">
      <c r="A65" s="296"/>
      <c r="B65" s="220" t="s">
        <v>259</v>
      </c>
      <c r="C65" s="287"/>
      <c r="D65" s="172" t="s">
        <v>324</v>
      </c>
      <c r="E65" s="218">
        <v>128700</v>
      </c>
      <c r="F65" s="218"/>
      <c r="G65" s="279"/>
    </row>
    <row r="66" spans="1:7" s="280" customFormat="1" ht="18" customHeight="1">
      <c r="A66" s="296"/>
      <c r="B66" s="220" t="s">
        <v>1049</v>
      </c>
      <c r="C66" s="287"/>
      <c r="D66" s="172" t="s">
        <v>324</v>
      </c>
      <c r="E66" s="218">
        <v>146300</v>
      </c>
      <c r="F66" s="218"/>
      <c r="G66" s="279"/>
    </row>
    <row r="67" spans="1:7" s="280" customFormat="1" ht="18" customHeight="1">
      <c r="A67" s="296"/>
      <c r="B67" s="220" t="s">
        <v>230</v>
      </c>
      <c r="C67" s="287"/>
      <c r="D67" s="172" t="s">
        <v>324</v>
      </c>
      <c r="E67" s="218">
        <v>115500</v>
      </c>
      <c r="F67" s="218"/>
      <c r="G67" s="279"/>
    </row>
    <row r="68" spans="1:7" s="280" customFormat="1" ht="18" customHeight="1">
      <c r="A68" s="296"/>
      <c r="B68" s="220" t="s">
        <v>231</v>
      </c>
      <c r="C68" s="287"/>
      <c r="D68" s="172" t="s">
        <v>324</v>
      </c>
      <c r="E68" s="218">
        <v>220000</v>
      </c>
      <c r="F68" s="218"/>
      <c r="G68" s="279"/>
    </row>
    <row r="69" spans="1:7" s="473" customFormat="1" ht="48.75" customHeight="1">
      <c r="A69" s="470">
        <v>3</v>
      </c>
      <c r="B69" s="551" t="s">
        <v>1450</v>
      </c>
      <c r="C69" s="552"/>
      <c r="D69" s="552"/>
      <c r="E69" s="552"/>
      <c r="F69" s="552"/>
      <c r="G69" s="472"/>
    </row>
    <row r="70" spans="1:7" s="473" customFormat="1" ht="18" customHeight="1">
      <c r="A70" s="470"/>
      <c r="B70" s="285" t="s">
        <v>1425</v>
      </c>
      <c r="C70" s="471"/>
      <c r="D70" s="172" t="s">
        <v>1029</v>
      </c>
      <c r="E70" s="219">
        <v>226500</v>
      </c>
      <c r="F70" s="219"/>
      <c r="G70" s="472"/>
    </row>
    <row r="71" spans="1:7" s="473" customFormat="1" ht="18" customHeight="1">
      <c r="A71" s="470"/>
      <c r="B71" s="285" t="s">
        <v>1426</v>
      </c>
      <c r="C71" s="471"/>
      <c r="D71" s="233" t="s">
        <v>324</v>
      </c>
      <c r="E71" s="219">
        <v>172500</v>
      </c>
      <c r="F71" s="219"/>
      <c r="G71" s="472"/>
    </row>
    <row r="72" spans="1:7" s="473" customFormat="1" ht="18" customHeight="1">
      <c r="A72" s="470"/>
      <c r="B72" s="285" t="s">
        <v>1427</v>
      </c>
      <c r="C72" s="471"/>
      <c r="D72" s="233" t="s">
        <v>324</v>
      </c>
      <c r="E72" s="219">
        <v>172500</v>
      </c>
      <c r="F72" s="219"/>
      <c r="G72" s="472"/>
    </row>
    <row r="73" spans="1:7" s="473" customFormat="1" ht="18" customHeight="1">
      <c r="A73" s="470"/>
      <c r="B73" s="285" t="s">
        <v>1428</v>
      </c>
      <c r="C73" s="471"/>
      <c r="D73" s="233" t="s">
        <v>324</v>
      </c>
      <c r="E73" s="219">
        <v>140000</v>
      </c>
      <c r="F73" s="219"/>
      <c r="G73" s="472"/>
    </row>
    <row r="74" spans="1:7" s="473" customFormat="1" ht="18" customHeight="1">
      <c r="A74" s="470"/>
      <c r="B74" s="285" t="s">
        <v>1429</v>
      </c>
      <c r="C74" s="471"/>
      <c r="D74" s="233" t="s">
        <v>324</v>
      </c>
      <c r="E74" s="219">
        <v>70000</v>
      </c>
      <c r="F74" s="219"/>
      <c r="G74" s="472"/>
    </row>
    <row r="75" spans="1:7" s="473" customFormat="1" ht="18" customHeight="1">
      <c r="A75" s="470"/>
      <c r="B75" s="285" t="s">
        <v>1430</v>
      </c>
      <c r="C75" s="471"/>
      <c r="D75" s="233" t="s">
        <v>324</v>
      </c>
      <c r="E75" s="219">
        <v>35000</v>
      </c>
      <c r="F75" s="219"/>
      <c r="G75" s="472"/>
    </row>
    <row r="76" spans="1:7" s="473" customFormat="1" ht="18" customHeight="1">
      <c r="A76" s="470"/>
      <c r="B76" s="285" t="s">
        <v>1431</v>
      </c>
      <c r="C76" s="471"/>
      <c r="D76" s="233" t="s">
        <v>324</v>
      </c>
      <c r="E76" s="219">
        <v>80000</v>
      </c>
      <c r="F76" s="219"/>
      <c r="G76" s="472"/>
    </row>
    <row r="77" spans="1:7" s="473" customFormat="1" ht="18" customHeight="1">
      <c r="A77" s="470"/>
      <c r="B77" s="285" t="s">
        <v>1432</v>
      </c>
      <c r="C77" s="471"/>
      <c r="D77" s="233" t="s">
        <v>324</v>
      </c>
      <c r="E77" s="219">
        <v>65000</v>
      </c>
      <c r="F77" s="219"/>
      <c r="G77" s="472"/>
    </row>
    <row r="78" spans="1:7" s="473" customFormat="1" ht="18" customHeight="1">
      <c r="A78" s="470"/>
      <c r="B78" s="285" t="s">
        <v>1433</v>
      </c>
      <c r="C78" s="471"/>
      <c r="D78" s="233" t="s">
        <v>324</v>
      </c>
      <c r="E78" s="219">
        <v>140000</v>
      </c>
      <c r="F78" s="219"/>
      <c r="G78" s="472"/>
    </row>
    <row r="79" spans="1:7" s="473" customFormat="1" ht="18" customHeight="1">
      <c r="A79" s="470"/>
      <c r="B79" s="285" t="s">
        <v>1434</v>
      </c>
      <c r="C79" s="471"/>
      <c r="D79" s="233" t="s">
        <v>324</v>
      </c>
      <c r="E79" s="219">
        <v>153000</v>
      </c>
      <c r="F79" s="219"/>
      <c r="G79" s="472"/>
    </row>
    <row r="80" spans="1:7" s="115" customFormat="1" ht="19.5" customHeight="1">
      <c r="A80" s="237">
        <v>4</v>
      </c>
      <c r="B80" s="526" t="s">
        <v>1050</v>
      </c>
      <c r="C80" s="526"/>
      <c r="D80" s="526"/>
      <c r="E80" s="526"/>
      <c r="F80" s="526"/>
      <c r="G80" s="209"/>
    </row>
    <row r="81" spans="1:7" s="115" customFormat="1" ht="18" customHeight="1">
      <c r="A81" s="237"/>
      <c r="B81" s="299" t="s">
        <v>1051</v>
      </c>
      <c r="C81" s="221"/>
      <c r="D81" s="172" t="s">
        <v>1029</v>
      </c>
      <c r="E81" s="218"/>
      <c r="F81" s="218">
        <v>1150000</v>
      </c>
      <c r="G81" s="209"/>
    </row>
    <row r="82" spans="1:7" s="115" customFormat="1" ht="21" customHeight="1">
      <c r="A82" s="237"/>
      <c r="B82" s="299" t="s">
        <v>1052</v>
      </c>
      <c r="C82" s="221"/>
      <c r="D82" s="172" t="s">
        <v>324</v>
      </c>
      <c r="E82" s="218"/>
      <c r="F82" s="218">
        <v>1210000</v>
      </c>
      <c r="G82" s="209"/>
    </row>
    <row r="83" spans="1:7" s="115" customFormat="1" ht="21" customHeight="1">
      <c r="A83" s="237"/>
      <c r="B83" s="299" t="s">
        <v>1053</v>
      </c>
      <c r="C83" s="221"/>
      <c r="D83" s="172" t="s">
        <v>324</v>
      </c>
      <c r="E83" s="218"/>
      <c r="F83" s="218">
        <v>1300000</v>
      </c>
      <c r="G83" s="209"/>
    </row>
    <row r="84" spans="1:7" s="115" customFormat="1" ht="18" customHeight="1">
      <c r="A84" s="237"/>
      <c r="B84" s="299" t="s">
        <v>78</v>
      </c>
      <c r="C84" s="221"/>
      <c r="D84" s="172" t="s">
        <v>324</v>
      </c>
      <c r="E84" s="218"/>
      <c r="F84" s="218">
        <v>80000</v>
      </c>
      <c r="G84" s="209"/>
    </row>
    <row r="85" spans="1:7" s="115" customFormat="1" ht="23.25" customHeight="1">
      <c r="A85" s="237">
        <v>5</v>
      </c>
      <c r="B85" s="524" t="s">
        <v>516</v>
      </c>
      <c r="C85" s="524"/>
      <c r="D85" s="524"/>
      <c r="E85" s="524"/>
      <c r="F85" s="524"/>
      <c r="G85" s="209"/>
    </row>
    <row r="86" spans="1:7" s="115" customFormat="1" ht="18.75" customHeight="1">
      <c r="A86" s="300"/>
      <c r="B86" s="301" t="s">
        <v>38</v>
      </c>
      <c r="C86" s="283"/>
      <c r="D86" s="172" t="s">
        <v>1029</v>
      </c>
      <c r="E86" s="218"/>
      <c r="F86" s="218">
        <v>1140000</v>
      </c>
      <c r="G86" s="209"/>
    </row>
    <row r="87" spans="1:7" s="115" customFormat="1" ht="18.75" customHeight="1">
      <c r="A87" s="300"/>
      <c r="B87" s="301" t="s">
        <v>39</v>
      </c>
      <c r="C87" s="283"/>
      <c r="D87" s="172" t="s">
        <v>1029</v>
      </c>
      <c r="E87" s="218"/>
      <c r="F87" s="218">
        <v>1190000</v>
      </c>
      <c r="G87" s="209"/>
    </row>
    <row r="88" spans="1:7" s="115" customFormat="1" ht="18.75" customHeight="1">
      <c r="A88" s="300"/>
      <c r="B88" s="301" t="s">
        <v>40</v>
      </c>
      <c r="C88" s="283"/>
      <c r="D88" s="172" t="s">
        <v>1029</v>
      </c>
      <c r="E88" s="218"/>
      <c r="F88" s="218">
        <v>1300000</v>
      </c>
      <c r="G88" s="209"/>
    </row>
    <row r="89" spans="1:7" s="115" customFormat="1" ht="18.75" customHeight="1">
      <c r="A89" s="300"/>
      <c r="B89" s="302" t="s">
        <v>1054</v>
      </c>
      <c r="C89" s="283"/>
      <c r="D89" s="172" t="s">
        <v>41</v>
      </c>
      <c r="E89" s="218"/>
      <c r="F89" s="218">
        <v>1500000</v>
      </c>
      <c r="G89" s="209"/>
    </row>
    <row r="90" spans="1:7" s="115" customFormat="1" ht="18.75" customHeight="1">
      <c r="A90" s="300"/>
      <c r="B90" s="302" t="s">
        <v>1055</v>
      </c>
      <c r="C90" s="283"/>
      <c r="D90" s="172" t="s">
        <v>1029</v>
      </c>
      <c r="E90" s="218"/>
      <c r="F90" s="218">
        <v>70000</v>
      </c>
      <c r="G90" s="209"/>
    </row>
    <row r="91" spans="1:7" s="115" customFormat="1" ht="18.75" customHeight="1">
      <c r="A91" s="300"/>
      <c r="B91" s="302" t="s">
        <v>1056</v>
      </c>
      <c r="C91" s="283"/>
      <c r="D91" s="172" t="s">
        <v>41</v>
      </c>
      <c r="E91" s="218"/>
      <c r="F91" s="218">
        <v>2000000</v>
      </c>
      <c r="G91" s="209"/>
    </row>
    <row r="92" spans="1:7" s="115" customFormat="1" ht="18.75" customHeight="1">
      <c r="A92" s="300"/>
      <c r="B92" s="303" t="s">
        <v>1057</v>
      </c>
      <c r="C92" s="283"/>
      <c r="D92" s="172" t="s">
        <v>1029</v>
      </c>
      <c r="E92" s="218"/>
      <c r="F92" s="218">
        <v>90000</v>
      </c>
      <c r="G92" s="209"/>
    </row>
    <row r="93" spans="1:7" s="115" customFormat="1" ht="34.5" customHeight="1">
      <c r="A93" s="237">
        <v>6</v>
      </c>
      <c r="B93" s="304" t="s">
        <v>1210</v>
      </c>
      <c r="C93" s="283"/>
      <c r="D93" s="172"/>
      <c r="E93" s="218"/>
      <c r="F93" s="218"/>
      <c r="G93" s="209"/>
    </row>
    <row r="94" spans="1:7" s="115" customFormat="1" ht="18" customHeight="1">
      <c r="A94" s="300"/>
      <c r="B94" s="301" t="s">
        <v>942</v>
      </c>
      <c r="C94" s="283"/>
      <c r="D94" s="172" t="s">
        <v>1029</v>
      </c>
      <c r="E94" s="218">
        <v>1255000</v>
      </c>
      <c r="F94" s="218"/>
      <c r="G94" s="209"/>
    </row>
    <row r="95" spans="1:7" s="115" customFormat="1" ht="18" customHeight="1">
      <c r="A95" s="300"/>
      <c r="B95" s="301" t="s">
        <v>943</v>
      </c>
      <c r="C95" s="283"/>
      <c r="D95" s="172" t="s">
        <v>324</v>
      </c>
      <c r="E95" s="218">
        <v>1320000</v>
      </c>
      <c r="F95" s="218"/>
      <c r="G95" s="209"/>
    </row>
    <row r="96" spans="1:7" s="115" customFormat="1" ht="18" customHeight="1">
      <c r="A96" s="300"/>
      <c r="B96" s="301" t="s">
        <v>944</v>
      </c>
      <c r="C96" s="283"/>
      <c r="D96" s="172" t="s">
        <v>324</v>
      </c>
      <c r="E96" s="218">
        <v>1400000</v>
      </c>
      <c r="F96" s="218"/>
      <c r="G96" s="209"/>
    </row>
    <row r="97" spans="1:7" s="115" customFormat="1" ht="18" customHeight="1">
      <c r="A97" s="300"/>
      <c r="B97" s="301" t="s">
        <v>945</v>
      </c>
      <c r="C97" s="283"/>
      <c r="D97" s="172" t="s">
        <v>324</v>
      </c>
      <c r="E97" s="218">
        <v>1310000</v>
      </c>
      <c r="F97" s="218"/>
      <c r="G97" s="209"/>
    </row>
    <row r="98" spans="1:7" s="115" customFormat="1" ht="18" customHeight="1">
      <c r="A98" s="300"/>
      <c r="B98" s="301" t="s">
        <v>946</v>
      </c>
      <c r="C98" s="283"/>
      <c r="D98" s="172" t="s">
        <v>324</v>
      </c>
      <c r="E98" s="218">
        <v>1380000</v>
      </c>
      <c r="F98" s="218"/>
      <c r="G98" s="209"/>
    </row>
    <row r="99" spans="1:7" s="115" customFormat="1" ht="18" customHeight="1">
      <c r="A99" s="300"/>
      <c r="B99" s="301" t="s">
        <v>947</v>
      </c>
      <c r="C99" s="283"/>
      <c r="D99" s="172" t="s">
        <v>324</v>
      </c>
      <c r="E99" s="218">
        <v>1450000</v>
      </c>
      <c r="F99" s="218"/>
      <c r="G99" s="209"/>
    </row>
    <row r="100" spans="1:7" s="115" customFormat="1" ht="18" customHeight="1">
      <c r="A100" s="300"/>
      <c r="B100" s="301" t="s">
        <v>948</v>
      </c>
      <c r="C100" s="283"/>
      <c r="D100" s="172" t="s">
        <v>324</v>
      </c>
      <c r="E100" s="218">
        <v>1540000</v>
      </c>
      <c r="F100" s="218"/>
      <c r="G100" s="209"/>
    </row>
    <row r="101" spans="1:7" s="115" customFormat="1" ht="18" customHeight="1">
      <c r="A101" s="300"/>
      <c r="B101" s="301" t="s">
        <v>949</v>
      </c>
      <c r="C101" s="283"/>
      <c r="D101" s="172" t="s">
        <v>324</v>
      </c>
      <c r="E101" s="218">
        <v>1355000</v>
      </c>
      <c r="F101" s="218"/>
      <c r="G101" s="209"/>
    </row>
    <row r="102" spans="1:7" s="115" customFormat="1" ht="18" customHeight="1">
      <c r="A102" s="300"/>
      <c r="B102" s="301" t="s">
        <v>950</v>
      </c>
      <c r="C102" s="283"/>
      <c r="D102" s="172" t="s">
        <v>324</v>
      </c>
      <c r="E102" s="218">
        <v>1420000</v>
      </c>
      <c r="F102" s="218"/>
      <c r="G102" s="209"/>
    </row>
    <row r="103" spans="1:7" s="115" customFormat="1" ht="18" customHeight="1">
      <c r="A103" s="300"/>
      <c r="B103" s="301" t="s">
        <v>951</v>
      </c>
      <c r="C103" s="283"/>
      <c r="D103" s="172" t="s">
        <v>324</v>
      </c>
      <c r="E103" s="218">
        <v>1500000</v>
      </c>
      <c r="F103" s="218"/>
      <c r="G103" s="209"/>
    </row>
    <row r="104" spans="1:7" s="115" customFormat="1" ht="18" customHeight="1">
      <c r="A104" s="300"/>
      <c r="B104" s="301" t="s">
        <v>952</v>
      </c>
      <c r="C104" s="283"/>
      <c r="D104" s="172" t="s">
        <v>324</v>
      </c>
      <c r="E104" s="218">
        <v>1580000</v>
      </c>
      <c r="F104" s="218"/>
      <c r="G104" s="209"/>
    </row>
    <row r="105" spans="1:7" s="115" customFormat="1" ht="18" customHeight="1">
      <c r="A105" s="300"/>
      <c r="B105" s="301" t="s">
        <v>604</v>
      </c>
      <c r="C105" s="283"/>
      <c r="D105" s="172" t="s">
        <v>164</v>
      </c>
      <c r="E105" s="218">
        <v>1834350</v>
      </c>
      <c r="F105" s="218"/>
      <c r="G105" s="209"/>
    </row>
    <row r="106" spans="1:7" s="115" customFormat="1" ht="18" customHeight="1">
      <c r="A106" s="300"/>
      <c r="B106" s="301" t="s">
        <v>605</v>
      </c>
      <c r="C106" s="283"/>
      <c r="D106" s="172" t="s">
        <v>164</v>
      </c>
      <c r="E106" s="218">
        <v>1800750</v>
      </c>
      <c r="F106" s="218"/>
      <c r="G106" s="209"/>
    </row>
    <row r="107" spans="1:7" s="115" customFormat="1" ht="18" customHeight="1">
      <c r="A107" s="300"/>
      <c r="B107" s="301" t="s">
        <v>606</v>
      </c>
      <c r="C107" s="283"/>
      <c r="D107" s="172" t="s">
        <v>164</v>
      </c>
      <c r="E107" s="218">
        <v>1760850</v>
      </c>
      <c r="F107" s="218"/>
      <c r="G107" s="209"/>
    </row>
    <row r="108" spans="1:7" s="115" customFormat="1" ht="18" customHeight="1">
      <c r="A108" s="217" t="s">
        <v>85</v>
      </c>
      <c r="B108" s="236" t="s">
        <v>335</v>
      </c>
      <c r="C108" s="287"/>
      <c r="D108" s="288"/>
      <c r="E108" s="289"/>
      <c r="F108" s="289"/>
      <c r="G108" s="209"/>
    </row>
    <row r="109" spans="1:7" s="115" customFormat="1" ht="18" customHeight="1">
      <c r="A109" s="300">
        <v>1</v>
      </c>
      <c r="B109" s="220" t="s">
        <v>515</v>
      </c>
      <c r="C109" s="221"/>
      <c r="D109" s="172" t="s">
        <v>160</v>
      </c>
      <c r="E109" s="218"/>
      <c r="F109" s="218">
        <v>2800</v>
      </c>
      <c r="G109" s="209"/>
    </row>
    <row r="110" spans="1:7" s="115" customFormat="1" ht="18" customHeight="1">
      <c r="A110" s="300">
        <v>2</v>
      </c>
      <c r="B110" s="220" t="s">
        <v>305</v>
      </c>
      <c r="C110" s="221"/>
      <c r="D110" s="172" t="s">
        <v>324</v>
      </c>
      <c r="E110" s="218"/>
      <c r="F110" s="218">
        <v>1200</v>
      </c>
      <c r="G110" s="209"/>
    </row>
    <row r="111" spans="1:7" s="280" customFormat="1" ht="18" customHeight="1">
      <c r="A111" s="300">
        <v>3</v>
      </c>
      <c r="B111" s="220" t="s">
        <v>225</v>
      </c>
      <c r="C111" s="221"/>
      <c r="D111" s="172" t="s">
        <v>324</v>
      </c>
      <c r="E111" s="218"/>
      <c r="F111" s="218">
        <v>1400</v>
      </c>
      <c r="G111" s="279"/>
    </row>
    <row r="112" spans="1:7" s="115" customFormat="1" ht="18" customHeight="1">
      <c r="A112" s="300">
        <v>4</v>
      </c>
      <c r="B112" s="220" t="s">
        <v>400</v>
      </c>
      <c r="C112" s="221"/>
      <c r="D112" s="172" t="s">
        <v>324</v>
      </c>
      <c r="E112" s="218"/>
      <c r="F112" s="218">
        <v>2600</v>
      </c>
      <c r="G112" s="209"/>
    </row>
    <row r="113" spans="1:7" s="115" customFormat="1" ht="18" customHeight="1">
      <c r="A113" s="217" t="s">
        <v>86</v>
      </c>
      <c r="B113" s="236" t="s">
        <v>194</v>
      </c>
      <c r="C113" s="287"/>
      <c r="D113" s="288"/>
      <c r="E113" s="289"/>
      <c r="F113" s="289"/>
      <c r="G113" s="209"/>
    </row>
    <row r="114" spans="1:7" s="115" customFormat="1" ht="18.75" customHeight="1">
      <c r="A114" s="300">
        <v>1</v>
      </c>
      <c r="B114" s="220" t="s">
        <v>1019</v>
      </c>
      <c r="C114" s="221"/>
      <c r="D114" s="172" t="s">
        <v>391</v>
      </c>
      <c r="E114" s="218"/>
      <c r="F114" s="218">
        <v>1100</v>
      </c>
      <c r="G114" s="209"/>
    </row>
    <row r="115" spans="1:7" s="115" customFormat="1" ht="18" customHeight="1">
      <c r="A115" s="300">
        <v>2</v>
      </c>
      <c r="B115" s="220" t="s">
        <v>1018</v>
      </c>
      <c r="C115" s="221"/>
      <c r="D115" s="172" t="s">
        <v>391</v>
      </c>
      <c r="E115" s="218"/>
      <c r="F115" s="218">
        <v>1000</v>
      </c>
      <c r="G115" s="209"/>
    </row>
    <row r="116" spans="1:7" s="280" customFormat="1" ht="18" customHeight="1">
      <c r="A116" s="300">
        <v>3</v>
      </c>
      <c r="B116" s="220" t="s">
        <v>1020</v>
      </c>
      <c r="C116" s="305"/>
      <c r="D116" s="172" t="s">
        <v>391</v>
      </c>
      <c r="E116" s="218"/>
      <c r="F116" s="218">
        <v>950</v>
      </c>
      <c r="G116" s="209"/>
    </row>
    <row r="117" spans="1:7" s="115" customFormat="1" ht="18" customHeight="1">
      <c r="A117" s="300">
        <v>4</v>
      </c>
      <c r="B117" s="220" t="s">
        <v>336</v>
      </c>
      <c r="C117" s="221"/>
      <c r="D117" s="172" t="s">
        <v>391</v>
      </c>
      <c r="E117" s="218"/>
      <c r="F117" s="218">
        <v>47000</v>
      </c>
      <c r="G117" s="209"/>
    </row>
    <row r="118" spans="1:7" s="115" customFormat="1" ht="18" customHeight="1">
      <c r="A118" s="217" t="s">
        <v>87</v>
      </c>
      <c r="B118" s="236" t="s">
        <v>440</v>
      </c>
      <c r="C118" s="287"/>
      <c r="D118" s="288"/>
      <c r="E118" s="289"/>
      <c r="F118" s="289"/>
      <c r="G118" s="209"/>
    </row>
    <row r="119" spans="1:7" s="115" customFormat="1" ht="18" customHeight="1">
      <c r="A119" s="300">
        <v>1</v>
      </c>
      <c r="B119" s="220" t="s">
        <v>112</v>
      </c>
      <c r="C119" s="221"/>
      <c r="D119" s="172" t="s">
        <v>391</v>
      </c>
      <c r="E119" s="218"/>
      <c r="F119" s="218">
        <v>5000</v>
      </c>
      <c r="G119" s="209"/>
    </row>
    <row r="120" spans="1:7" s="115" customFormat="1" ht="18" customHeight="1">
      <c r="A120" s="300">
        <v>2</v>
      </c>
      <c r="B120" s="220" t="s">
        <v>417</v>
      </c>
      <c r="C120" s="221"/>
      <c r="D120" s="172" t="s">
        <v>324</v>
      </c>
      <c r="E120" s="218"/>
      <c r="F120" s="218"/>
      <c r="G120" s="209"/>
    </row>
    <row r="121" spans="1:7" s="280" customFormat="1" ht="18" customHeight="1">
      <c r="A121" s="300"/>
      <c r="B121" s="299" t="s">
        <v>257</v>
      </c>
      <c r="C121" s="221"/>
      <c r="D121" s="172" t="s">
        <v>391</v>
      </c>
      <c r="E121" s="218"/>
      <c r="F121" s="218">
        <v>2700</v>
      </c>
      <c r="G121" s="279"/>
    </row>
    <row r="122" spans="1:7" s="115" customFormat="1" ht="18" customHeight="1">
      <c r="A122" s="300"/>
      <c r="B122" s="299" t="s">
        <v>157</v>
      </c>
      <c r="C122" s="221"/>
      <c r="D122" s="172" t="s">
        <v>324</v>
      </c>
      <c r="E122" s="218"/>
      <c r="F122" s="218">
        <v>2720</v>
      </c>
      <c r="G122" s="209"/>
    </row>
    <row r="123" spans="1:7" s="115" customFormat="1" ht="18" customHeight="1">
      <c r="A123" s="300"/>
      <c r="B123" s="290" t="s">
        <v>303</v>
      </c>
      <c r="C123" s="221"/>
      <c r="D123" s="172" t="s">
        <v>1058</v>
      </c>
      <c r="E123" s="218"/>
      <c r="F123" s="218">
        <v>105000</v>
      </c>
      <c r="G123" s="209"/>
    </row>
    <row r="124" spans="1:7" s="115" customFormat="1" ht="18" customHeight="1">
      <c r="A124" s="300"/>
      <c r="B124" s="299" t="s">
        <v>325</v>
      </c>
      <c r="C124" s="221"/>
      <c r="D124" s="172" t="s">
        <v>324</v>
      </c>
      <c r="E124" s="218"/>
      <c r="F124" s="218">
        <v>115000</v>
      </c>
      <c r="G124" s="209"/>
    </row>
    <row r="125" spans="1:7" s="115" customFormat="1" ht="18" customHeight="1">
      <c r="A125" s="300"/>
      <c r="B125" s="299" t="s">
        <v>104</v>
      </c>
      <c r="C125" s="221"/>
      <c r="D125" s="172" t="s">
        <v>324</v>
      </c>
      <c r="E125" s="218"/>
      <c r="F125" s="218">
        <v>130000</v>
      </c>
      <c r="G125" s="209"/>
    </row>
    <row r="126" spans="1:7" s="115" customFormat="1" ht="18" customHeight="1">
      <c r="A126" s="300">
        <v>3</v>
      </c>
      <c r="B126" s="299" t="s">
        <v>514</v>
      </c>
      <c r="C126" s="221"/>
      <c r="D126" s="172" t="s">
        <v>324</v>
      </c>
      <c r="E126" s="218"/>
      <c r="F126" s="218">
        <v>120000</v>
      </c>
      <c r="G126" s="209"/>
    </row>
    <row r="127" spans="1:7" s="115" customFormat="1" ht="19.5" customHeight="1">
      <c r="A127" s="237">
        <v>4</v>
      </c>
      <c r="B127" s="304" t="s">
        <v>1597</v>
      </c>
      <c r="C127" s="442"/>
      <c r="D127" s="172"/>
      <c r="E127" s="218"/>
      <c r="F127" s="218"/>
      <c r="G127" s="209"/>
    </row>
    <row r="128" spans="1:7" s="115" customFormat="1" ht="37.5" customHeight="1">
      <c r="A128" s="237"/>
      <c r="B128" s="222" t="s">
        <v>1596</v>
      </c>
      <c r="C128" s="442" t="s">
        <v>1288</v>
      </c>
      <c r="D128" s="172"/>
      <c r="E128" s="218"/>
      <c r="F128" s="218"/>
      <c r="G128" s="209"/>
    </row>
    <row r="129" spans="1:7" s="115" customFormat="1" ht="18" customHeight="1">
      <c r="A129" s="300"/>
      <c r="B129" s="299" t="s">
        <v>487</v>
      </c>
      <c r="C129" s="306"/>
      <c r="D129" s="172" t="s">
        <v>1058</v>
      </c>
      <c r="E129" s="218"/>
      <c r="F129" s="218">
        <v>132250</v>
      </c>
      <c r="G129" s="209"/>
    </row>
    <row r="130" spans="1:7" s="115" customFormat="1" ht="18" customHeight="1">
      <c r="A130" s="300"/>
      <c r="B130" s="299" t="s">
        <v>523</v>
      </c>
      <c r="C130" s="306"/>
      <c r="D130" s="172" t="s">
        <v>1058</v>
      </c>
      <c r="E130" s="218"/>
      <c r="F130" s="218">
        <v>132250</v>
      </c>
      <c r="G130" s="209"/>
    </row>
    <row r="131" spans="1:7" s="115" customFormat="1" ht="18" customHeight="1">
      <c r="A131" s="300"/>
      <c r="B131" s="299" t="s">
        <v>525</v>
      </c>
      <c r="C131" s="306"/>
      <c r="D131" s="172" t="s">
        <v>1058</v>
      </c>
      <c r="E131" s="218"/>
      <c r="F131" s="218">
        <v>162353</v>
      </c>
      <c r="G131" s="209"/>
    </row>
    <row r="132" spans="1:7" s="115" customFormat="1" ht="36.75" customHeight="1">
      <c r="A132" s="300"/>
      <c r="B132" s="222" t="s">
        <v>284</v>
      </c>
      <c r="C132" s="440" t="s">
        <v>1376</v>
      </c>
      <c r="D132" s="172"/>
      <c r="E132" s="218"/>
      <c r="F132" s="218"/>
      <c r="G132" s="209"/>
    </row>
    <row r="133" spans="1:7" s="115" customFormat="1" ht="18" customHeight="1">
      <c r="A133" s="300"/>
      <c r="B133" s="299" t="s">
        <v>436</v>
      </c>
      <c r="C133" s="440"/>
      <c r="D133" s="233" t="s">
        <v>1177</v>
      </c>
      <c r="E133" s="218"/>
      <c r="F133" s="218">
        <v>155400</v>
      </c>
      <c r="G133" s="209"/>
    </row>
    <row r="134" spans="1:7" s="115" customFormat="1" ht="18" customHeight="1">
      <c r="A134" s="300"/>
      <c r="B134" s="299" t="s">
        <v>437</v>
      </c>
      <c r="C134" s="440"/>
      <c r="D134" s="233" t="s">
        <v>1177</v>
      </c>
      <c r="E134" s="218"/>
      <c r="F134" s="218">
        <v>171150</v>
      </c>
      <c r="G134" s="209"/>
    </row>
    <row r="135" spans="1:7" s="115" customFormat="1" ht="18" customHeight="1">
      <c r="A135" s="300"/>
      <c r="B135" s="299" t="s">
        <v>438</v>
      </c>
      <c r="C135" s="440"/>
      <c r="D135" s="172" t="s">
        <v>1058</v>
      </c>
      <c r="E135" s="218"/>
      <c r="F135" s="218">
        <v>144900</v>
      </c>
      <c r="G135" s="209"/>
    </row>
    <row r="136" spans="1:7" s="115" customFormat="1" ht="18" customHeight="1">
      <c r="A136" s="300"/>
      <c r="B136" s="299" t="s">
        <v>337</v>
      </c>
      <c r="C136" s="440"/>
      <c r="D136" s="172" t="s">
        <v>324</v>
      </c>
      <c r="E136" s="218"/>
      <c r="F136" s="218">
        <v>155400</v>
      </c>
      <c r="G136" s="209"/>
    </row>
    <row r="137" spans="1:7" s="115" customFormat="1" ht="18" customHeight="1">
      <c r="A137" s="300"/>
      <c r="B137" s="299" t="s">
        <v>594</v>
      </c>
      <c r="C137" s="440"/>
      <c r="D137" s="172" t="s">
        <v>324</v>
      </c>
      <c r="E137" s="218"/>
      <c r="F137" s="218">
        <v>236250</v>
      </c>
      <c r="G137" s="209"/>
    </row>
    <row r="138" spans="1:7" s="115" customFormat="1" ht="34.5" customHeight="1">
      <c r="A138" s="300"/>
      <c r="B138" s="222" t="s">
        <v>338</v>
      </c>
      <c r="C138" s="440" t="s">
        <v>1375</v>
      </c>
      <c r="D138" s="172"/>
      <c r="E138" s="218"/>
      <c r="F138" s="218"/>
      <c r="G138" s="209"/>
    </row>
    <row r="139" spans="1:7" s="115" customFormat="1" ht="18" customHeight="1">
      <c r="A139" s="300"/>
      <c r="B139" s="299" t="s">
        <v>361</v>
      </c>
      <c r="C139" s="440"/>
      <c r="D139" s="172" t="s">
        <v>1058</v>
      </c>
      <c r="E139" s="218"/>
      <c r="F139" s="218">
        <v>156060</v>
      </c>
      <c r="G139" s="209"/>
    </row>
    <row r="140" spans="1:7" s="115" customFormat="1" ht="18" customHeight="1">
      <c r="A140" s="300"/>
      <c r="B140" s="299" t="s">
        <v>362</v>
      </c>
      <c r="C140" s="440"/>
      <c r="D140" s="172" t="s">
        <v>324</v>
      </c>
      <c r="E140" s="218"/>
      <c r="F140" s="218">
        <v>161160</v>
      </c>
      <c r="G140" s="209"/>
    </row>
    <row r="141" spans="1:7" s="115" customFormat="1" ht="18" customHeight="1">
      <c r="A141" s="300"/>
      <c r="B141" s="299" t="s">
        <v>519</v>
      </c>
      <c r="C141" s="440"/>
      <c r="D141" s="172" t="s">
        <v>324</v>
      </c>
      <c r="E141" s="218"/>
      <c r="F141" s="218">
        <v>252000</v>
      </c>
      <c r="G141" s="209"/>
    </row>
    <row r="142" spans="1:7" s="115" customFormat="1" ht="18" customHeight="1">
      <c r="A142" s="300"/>
      <c r="B142" s="299" t="s">
        <v>520</v>
      </c>
      <c r="C142" s="440"/>
      <c r="D142" s="172" t="s">
        <v>324</v>
      </c>
      <c r="E142" s="218"/>
      <c r="F142" s="218">
        <v>320250</v>
      </c>
      <c r="G142" s="209"/>
    </row>
    <row r="143" spans="1:7" s="115" customFormat="1" ht="18" customHeight="1">
      <c r="A143" s="300"/>
      <c r="B143" s="299" t="s">
        <v>521</v>
      </c>
      <c r="C143" s="440"/>
      <c r="D143" s="172" t="s">
        <v>324</v>
      </c>
      <c r="E143" s="218"/>
      <c r="F143" s="218">
        <v>252000</v>
      </c>
      <c r="G143" s="209"/>
    </row>
    <row r="144" spans="1:7" s="115" customFormat="1" ht="18" customHeight="1">
      <c r="A144" s="300"/>
      <c r="B144" s="299" t="s">
        <v>522</v>
      </c>
      <c r="C144" s="440"/>
      <c r="D144" s="172" t="s">
        <v>324</v>
      </c>
      <c r="E144" s="218"/>
      <c r="F144" s="218">
        <v>320250</v>
      </c>
      <c r="G144" s="209"/>
    </row>
    <row r="145" spans="1:7" s="115" customFormat="1" ht="36.75" customHeight="1">
      <c r="A145" s="300"/>
      <c r="B145" s="222" t="s">
        <v>364</v>
      </c>
      <c r="C145" s="440" t="s">
        <v>1376</v>
      </c>
      <c r="D145" s="172"/>
      <c r="E145" s="218"/>
      <c r="F145" s="218"/>
      <c r="G145" s="209"/>
    </row>
    <row r="146" spans="1:7" s="115" customFormat="1" ht="18" customHeight="1">
      <c r="A146" s="300"/>
      <c r="B146" s="299" t="s">
        <v>464</v>
      </c>
      <c r="C146" s="440"/>
      <c r="D146" s="172" t="s">
        <v>1058</v>
      </c>
      <c r="E146" s="218"/>
      <c r="F146" s="218">
        <v>199500</v>
      </c>
      <c r="G146" s="209"/>
    </row>
    <row r="147" spans="1:7" s="115" customFormat="1" ht="18" customHeight="1">
      <c r="A147" s="300"/>
      <c r="B147" s="299" t="s">
        <v>465</v>
      </c>
      <c r="C147" s="440"/>
      <c r="D147" s="172" t="s">
        <v>324</v>
      </c>
      <c r="E147" s="218"/>
      <c r="F147" s="218">
        <v>278250</v>
      </c>
      <c r="G147" s="209"/>
    </row>
    <row r="148" spans="1:7" s="115" customFormat="1" ht="18" customHeight="1">
      <c r="A148" s="300"/>
      <c r="B148" s="299" t="s">
        <v>462</v>
      </c>
      <c r="C148" s="440"/>
      <c r="D148" s="172" t="s">
        <v>324</v>
      </c>
      <c r="E148" s="218"/>
      <c r="F148" s="218">
        <v>278250</v>
      </c>
      <c r="G148" s="209"/>
    </row>
    <row r="149" spans="1:7" s="115" customFormat="1" ht="18" customHeight="1">
      <c r="A149" s="300"/>
      <c r="B149" s="299" t="s">
        <v>463</v>
      </c>
      <c r="C149" s="440"/>
      <c r="D149" s="172" t="s">
        <v>324</v>
      </c>
      <c r="E149" s="218"/>
      <c r="F149" s="218">
        <v>341250</v>
      </c>
      <c r="G149" s="209"/>
    </row>
    <row r="150" spans="1:7" s="115" customFormat="1" ht="18" customHeight="1">
      <c r="A150" s="300"/>
      <c r="B150" s="299" t="s">
        <v>363</v>
      </c>
      <c r="C150" s="440"/>
      <c r="D150" s="172" t="s">
        <v>324</v>
      </c>
      <c r="E150" s="218"/>
      <c r="F150" s="218">
        <v>425250</v>
      </c>
      <c r="G150" s="209"/>
    </row>
    <row r="151" spans="1:7" s="115" customFormat="1" ht="20.25" customHeight="1">
      <c r="A151" s="205">
        <v>5</v>
      </c>
      <c r="B151" s="206" t="s">
        <v>725</v>
      </c>
      <c r="C151" s="441"/>
      <c r="D151" s="207"/>
      <c r="E151" s="208"/>
      <c r="F151" s="208"/>
      <c r="G151" s="209"/>
    </row>
    <row r="152" spans="1:7" s="115" customFormat="1" ht="18" customHeight="1">
      <c r="A152" s="300"/>
      <c r="B152" s="285" t="s">
        <v>824</v>
      </c>
      <c r="C152" s="548" t="s">
        <v>1375</v>
      </c>
      <c r="D152" s="172" t="s">
        <v>1058</v>
      </c>
      <c r="E152" s="219"/>
      <c r="F152" s="219">
        <v>318000</v>
      </c>
      <c r="G152" s="209"/>
    </row>
    <row r="153" spans="1:7" s="115" customFormat="1" ht="18" customHeight="1">
      <c r="A153" s="300"/>
      <c r="B153" s="285" t="s">
        <v>825</v>
      </c>
      <c r="C153" s="549"/>
      <c r="D153" s="172" t="s">
        <v>324</v>
      </c>
      <c r="E153" s="219"/>
      <c r="F153" s="219">
        <v>257000</v>
      </c>
      <c r="G153" s="209"/>
    </row>
    <row r="154" spans="1:7" s="115" customFormat="1" ht="18" customHeight="1">
      <c r="A154" s="300"/>
      <c r="B154" s="285" t="s">
        <v>728</v>
      </c>
      <c r="C154" s="549"/>
      <c r="D154" s="172" t="s">
        <v>324</v>
      </c>
      <c r="E154" s="219"/>
      <c r="F154" s="219">
        <v>145000</v>
      </c>
      <c r="G154" s="209"/>
    </row>
    <row r="155" spans="1:7" s="115" customFormat="1" ht="18" customHeight="1">
      <c r="A155" s="300"/>
      <c r="B155" s="285" t="s">
        <v>729</v>
      </c>
      <c r="C155" s="549"/>
      <c r="D155" s="172" t="s">
        <v>324</v>
      </c>
      <c r="E155" s="219"/>
      <c r="F155" s="219">
        <v>254000</v>
      </c>
      <c r="G155" s="209"/>
    </row>
    <row r="156" spans="1:7" s="115" customFormat="1" ht="18" customHeight="1">
      <c r="A156" s="300"/>
      <c r="B156" s="285" t="s">
        <v>730</v>
      </c>
      <c r="C156" s="549"/>
      <c r="D156" s="172" t="s">
        <v>324</v>
      </c>
      <c r="E156" s="219"/>
      <c r="F156" s="219">
        <v>184000</v>
      </c>
      <c r="G156" s="209"/>
    </row>
    <row r="157" spans="1:7" s="115" customFormat="1" ht="18" customHeight="1">
      <c r="A157" s="300"/>
      <c r="B157" s="285" t="s">
        <v>731</v>
      </c>
      <c r="C157" s="549"/>
      <c r="D157" s="172" t="s">
        <v>324</v>
      </c>
      <c r="E157" s="219"/>
      <c r="F157" s="219">
        <v>178000</v>
      </c>
      <c r="G157" s="209"/>
    </row>
    <row r="158" spans="1:7" s="115" customFormat="1" ht="18" customHeight="1">
      <c r="A158" s="300"/>
      <c r="B158" s="285" t="s">
        <v>732</v>
      </c>
      <c r="C158" s="549"/>
      <c r="D158" s="172" t="s">
        <v>324</v>
      </c>
      <c r="E158" s="219"/>
      <c r="F158" s="219">
        <v>140800</v>
      </c>
      <c r="G158" s="209"/>
    </row>
    <row r="159" spans="1:7" s="115" customFormat="1" ht="18" customHeight="1">
      <c r="A159" s="300"/>
      <c r="B159" s="285" t="s">
        <v>733</v>
      </c>
      <c r="C159" s="549"/>
      <c r="D159" s="172" t="s">
        <v>324</v>
      </c>
      <c r="E159" s="219"/>
      <c r="F159" s="219">
        <v>140800</v>
      </c>
      <c r="G159" s="209"/>
    </row>
    <row r="160" spans="1:7" s="164" customFormat="1" ht="56.25" customHeight="1">
      <c r="A160" s="237">
        <v>6</v>
      </c>
      <c r="B160" s="480" t="s">
        <v>1216</v>
      </c>
      <c r="C160" s="476" t="s">
        <v>1218</v>
      </c>
      <c r="D160" s="237"/>
      <c r="E160" s="481"/>
      <c r="F160" s="481"/>
      <c r="G160" s="215"/>
    </row>
    <row r="161" spans="1:7" s="115" customFormat="1" ht="19.5" customHeight="1">
      <c r="A161" s="237"/>
      <c r="B161" s="323" t="s">
        <v>1217</v>
      </c>
      <c r="C161" s="476"/>
      <c r="D161" s="172" t="s">
        <v>1058</v>
      </c>
      <c r="E161" s="326">
        <v>72000</v>
      </c>
      <c r="F161" s="224"/>
      <c r="G161" s="209"/>
    </row>
    <row r="162" spans="1:7" s="115" customFormat="1" ht="19.5" customHeight="1">
      <c r="A162" s="237"/>
      <c r="B162" s="323" t="s">
        <v>1221</v>
      </c>
      <c r="C162" s="476"/>
      <c r="D162" s="172" t="s">
        <v>1058</v>
      </c>
      <c r="E162" s="326">
        <v>89000</v>
      </c>
      <c r="F162" s="224"/>
      <c r="G162" s="209"/>
    </row>
    <row r="163" spans="1:7" s="115" customFormat="1" ht="19.5" customHeight="1">
      <c r="A163" s="237"/>
      <c r="B163" s="323" t="s">
        <v>1222</v>
      </c>
      <c r="C163" s="476"/>
      <c r="D163" s="172" t="s">
        <v>1058</v>
      </c>
      <c r="E163" s="326">
        <v>71000</v>
      </c>
      <c r="F163" s="224"/>
      <c r="G163" s="209"/>
    </row>
    <row r="164" spans="1:7" s="115" customFormat="1" ht="19.5" customHeight="1">
      <c r="A164" s="237"/>
      <c r="B164" s="323" t="s">
        <v>1223</v>
      </c>
      <c r="C164" s="476"/>
      <c r="D164" s="172" t="s">
        <v>1058</v>
      </c>
      <c r="E164" s="326">
        <v>88000</v>
      </c>
      <c r="F164" s="224"/>
      <c r="G164" s="209"/>
    </row>
    <row r="165" spans="1:7" s="115" customFormat="1" ht="19.5" customHeight="1">
      <c r="A165" s="237"/>
      <c r="B165" s="323" t="s">
        <v>1219</v>
      </c>
      <c r="C165" s="476"/>
      <c r="D165" s="172" t="s">
        <v>1058</v>
      </c>
      <c r="E165" s="326">
        <v>98000</v>
      </c>
      <c r="F165" s="224"/>
      <c r="G165" s="209"/>
    </row>
    <row r="166" spans="1:7" s="115" customFormat="1" ht="19.5" customHeight="1">
      <c r="A166" s="237"/>
      <c r="B166" s="323" t="s">
        <v>1220</v>
      </c>
      <c r="C166" s="476"/>
      <c r="D166" s="172" t="s">
        <v>1058</v>
      </c>
      <c r="E166" s="326">
        <v>162000</v>
      </c>
      <c r="F166" s="224"/>
      <c r="G166" s="209"/>
    </row>
    <row r="167" spans="1:7" s="115" customFormat="1" ht="49.5" customHeight="1">
      <c r="A167" s="237">
        <v>7</v>
      </c>
      <c r="B167" s="551" t="s">
        <v>1453</v>
      </c>
      <c r="C167" s="552"/>
      <c r="D167" s="552"/>
      <c r="E167" s="552"/>
      <c r="F167" s="552"/>
      <c r="G167" s="209"/>
    </row>
    <row r="168" spans="1:7" s="115" customFormat="1" ht="34.5" customHeight="1">
      <c r="A168" s="172"/>
      <c r="B168" s="475" t="s">
        <v>1455</v>
      </c>
      <c r="C168" s="476" t="s">
        <v>831</v>
      </c>
      <c r="D168" s="233" t="s">
        <v>1177</v>
      </c>
      <c r="E168" s="326"/>
      <c r="F168" s="224"/>
      <c r="G168" s="209"/>
    </row>
    <row r="169" spans="1:7" s="115" customFormat="1" ht="19.5" customHeight="1">
      <c r="A169" s="237"/>
      <c r="B169" s="475" t="s">
        <v>1451</v>
      </c>
      <c r="C169" s="476"/>
      <c r="D169" s="172"/>
      <c r="E169" s="326">
        <v>98000</v>
      </c>
      <c r="F169" s="224"/>
      <c r="G169" s="209"/>
    </row>
    <row r="170" spans="1:7" s="115" customFormat="1" ht="19.5" customHeight="1">
      <c r="A170" s="237"/>
      <c r="B170" s="475" t="s">
        <v>1452</v>
      </c>
      <c r="C170" s="476"/>
      <c r="D170" s="172"/>
      <c r="E170" s="326">
        <v>95000</v>
      </c>
      <c r="F170" s="224"/>
      <c r="G170" s="209"/>
    </row>
    <row r="171" spans="1:7" s="115" customFormat="1" ht="38.25" customHeight="1">
      <c r="A171" s="237"/>
      <c r="B171" s="475" t="s">
        <v>1454</v>
      </c>
      <c r="C171" s="476" t="s">
        <v>831</v>
      </c>
      <c r="D171" s="233" t="s">
        <v>1177</v>
      </c>
      <c r="E171" s="326"/>
      <c r="F171" s="224"/>
      <c r="G171" s="209"/>
    </row>
    <row r="172" spans="1:7" s="115" customFormat="1" ht="19.5" customHeight="1">
      <c r="A172" s="237"/>
      <c r="B172" s="475" t="s">
        <v>1451</v>
      </c>
      <c r="C172" s="476"/>
      <c r="D172" s="172"/>
      <c r="E172" s="326">
        <v>101000</v>
      </c>
      <c r="F172" s="224"/>
      <c r="G172" s="209"/>
    </row>
    <row r="173" spans="1:7" s="115" customFormat="1" ht="19.5" customHeight="1">
      <c r="A173" s="237"/>
      <c r="B173" s="475" t="s">
        <v>1452</v>
      </c>
      <c r="C173" s="476"/>
      <c r="D173" s="172"/>
      <c r="E173" s="326">
        <v>98000</v>
      </c>
      <c r="F173" s="224"/>
      <c r="G173" s="209"/>
    </row>
    <row r="174" spans="1:7" s="115" customFormat="1" ht="19.5" customHeight="1">
      <c r="A174" s="237"/>
      <c r="B174" s="475" t="s">
        <v>1456</v>
      </c>
      <c r="C174" s="476" t="s">
        <v>831</v>
      </c>
      <c r="D174" s="233" t="s">
        <v>1177</v>
      </c>
      <c r="E174" s="326"/>
      <c r="F174" s="224"/>
      <c r="G174" s="209"/>
    </row>
    <row r="175" spans="1:7" s="115" customFormat="1" ht="19.5" customHeight="1">
      <c r="A175" s="237"/>
      <c r="B175" s="475" t="s">
        <v>1451</v>
      </c>
      <c r="C175" s="476"/>
      <c r="D175" s="172"/>
      <c r="E175" s="326">
        <v>96000</v>
      </c>
      <c r="F175" s="224"/>
      <c r="G175" s="209"/>
    </row>
    <row r="176" spans="1:7" s="115" customFormat="1" ht="19.5" customHeight="1">
      <c r="A176" s="237"/>
      <c r="B176" s="475" t="s">
        <v>1452</v>
      </c>
      <c r="C176" s="476"/>
      <c r="D176" s="172"/>
      <c r="E176" s="326">
        <v>93000</v>
      </c>
      <c r="F176" s="224"/>
      <c r="G176" s="209"/>
    </row>
    <row r="177" spans="1:7" s="115" customFormat="1" ht="19.5" customHeight="1">
      <c r="A177" s="237"/>
      <c r="B177" s="475" t="s">
        <v>1457</v>
      </c>
      <c r="C177" s="476" t="s">
        <v>831</v>
      </c>
      <c r="D177" s="233" t="s">
        <v>1177</v>
      </c>
      <c r="E177" s="326"/>
      <c r="F177" s="224"/>
      <c r="G177" s="209"/>
    </row>
    <row r="178" spans="1:7" s="115" customFormat="1" ht="19.5" customHeight="1">
      <c r="A178" s="237"/>
      <c r="B178" s="475" t="s">
        <v>1451</v>
      </c>
      <c r="C178" s="476"/>
      <c r="D178" s="172"/>
      <c r="E178" s="326">
        <v>98000</v>
      </c>
      <c r="F178" s="224"/>
      <c r="G178" s="209"/>
    </row>
    <row r="179" spans="1:7" s="115" customFormat="1" ht="19.5" customHeight="1">
      <c r="A179" s="237"/>
      <c r="B179" s="475" t="s">
        <v>1452</v>
      </c>
      <c r="C179" s="476"/>
      <c r="D179" s="172"/>
      <c r="E179" s="326">
        <v>95000</v>
      </c>
      <c r="F179" s="224"/>
      <c r="G179" s="209"/>
    </row>
    <row r="180" spans="1:7" s="115" customFormat="1" ht="19.5" customHeight="1">
      <c r="A180" s="237"/>
      <c r="B180" s="475" t="s">
        <v>1458</v>
      </c>
      <c r="C180" s="476" t="s">
        <v>831</v>
      </c>
      <c r="D180" s="233" t="s">
        <v>1177</v>
      </c>
      <c r="E180" s="326"/>
      <c r="F180" s="224"/>
      <c r="G180" s="209"/>
    </row>
    <row r="181" spans="1:7" s="115" customFormat="1" ht="19.5" customHeight="1">
      <c r="A181" s="237"/>
      <c r="B181" s="475" t="s">
        <v>1451</v>
      </c>
      <c r="C181" s="476"/>
      <c r="D181" s="172"/>
      <c r="E181" s="326">
        <v>101000</v>
      </c>
      <c r="F181" s="224"/>
      <c r="G181" s="209"/>
    </row>
    <row r="182" spans="1:7" s="115" customFormat="1" ht="19.5" customHeight="1">
      <c r="A182" s="237"/>
      <c r="B182" s="475" t="s">
        <v>1452</v>
      </c>
      <c r="C182" s="476"/>
      <c r="D182" s="172"/>
      <c r="E182" s="326">
        <v>98000</v>
      </c>
      <c r="F182" s="224"/>
      <c r="G182" s="209"/>
    </row>
    <row r="183" spans="1:7" s="115" customFormat="1" ht="19.5" customHeight="1">
      <c r="A183" s="237"/>
      <c r="B183" s="475" t="s">
        <v>1459</v>
      </c>
      <c r="C183" s="476" t="s">
        <v>831</v>
      </c>
      <c r="D183" s="233" t="s">
        <v>1177</v>
      </c>
      <c r="E183" s="326"/>
      <c r="F183" s="224"/>
      <c r="G183" s="209"/>
    </row>
    <row r="184" spans="1:7" s="115" customFormat="1" ht="19.5" customHeight="1">
      <c r="A184" s="237"/>
      <c r="B184" s="475" t="s">
        <v>1451</v>
      </c>
      <c r="C184" s="476"/>
      <c r="D184" s="172"/>
      <c r="E184" s="326">
        <v>105000</v>
      </c>
      <c r="F184" s="224"/>
      <c r="G184" s="209"/>
    </row>
    <row r="185" spans="1:7" s="115" customFormat="1" ht="19.5" customHeight="1">
      <c r="A185" s="237"/>
      <c r="B185" s="475" t="s">
        <v>1452</v>
      </c>
      <c r="C185" s="476"/>
      <c r="D185" s="172"/>
      <c r="E185" s="326">
        <v>100000</v>
      </c>
      <c r="F185" s="224"/>
      <c r="G185" s="209"/>
    </row>
    <row r="186" spans="1:7" s="115" customFormat="1" ht="19.5" customHeight="1">
      <c r="A186" s="237"/>
      <c r="B186" s="475" t="s">
        <v>1460</v>
      </c>
      <c r="C186" s="476" t="s">
        <v>831</v>
      </c>
      <c r="D186" s="233" t="s">
        <v>1177</v>
      </c>
      <c r="E186" s="326"/>
      <c r="F186" s="224"/>
      <c r="G186" s="209"/>
    </row>
    <row r="187" spans="1:7" s="115" customFormat="1" ht="19.5" customHeight="1">
      <c r="A187" s="237"/>
      <c r="B187" s="475" t="s">
        <v>1451</v>
      </c>
      <c r="C187" s="476"/>
      <c r="D187" s="172"/>
      <c r="E187" s="326">
        <v>107000</v>
      </c>
      <c r="F187" s="224"/>
      <c r="G187" s="209"/>
    </row>
    <row r="188" spans="1:7" s="115" customFormat="1" ht="19.5" customHeight="1">
      <c r="A188" s="237"/>
      <c r="B188" s="475" t="s">
        <v>1452</v>
      </c>
      <c r="C188" s="476"/>
      <c r="D188" s="172"/>
      <c r="E188" s="326">
        <v>102000</v>
      </c>
      <c r="F188" s="224"/>
      <c r="G188" s="209"/>
    </row>
    <row r="189" spans="1:7" s="115" customFormat="1" ht="47.25">
      <c r="A189" s="307">
        <v>8</v>
      </c>
      <c r="B189" s="304" t="s">
        <v>1593</v>
      </c>
      <c r="C189" s="283"/>
      <c r="D189" s="172"/>
      <c r="E189" s="218"/>
      <c r="F189" s="218"/>
      <c r="G189" s="209"/>
    </row>
    <row r="190" spans="1:7" s="115" customFormat="1" ht="16.5" customHeight="1">
      <c r="A190" s="300"/>
      <c r="B190" s="299" t="s">
        <v>145</v>
      </c>
      <c r="C190" s="85" t="s">
        <v>1265</v>
      </c>
      <c r="D190" s="172" t="s">
        <v>391</v>
      </c>
      <c r="E190" s="218"/>
      <c r="F190" s="218">
        <v>25000</v>
      </c>
      <c r="G190" s="209"/>
    </row>
    <row r="191" spans="1:7" s="115" customFormat="1" ht="16.5" customHeight="1">
      <c r="A191" s="300"/>
      <c r="B191" s="299" t="s">
        <v>1514</v>
      </c>
      <c r="C191" s="48" t="s">
        <v>324</v>
      </c>
      <c r="D191" s="172" t="s">
        <v>324</v>
      </c>
      <c r="E191" s="218"/>
      <c r="F191" s="218">
        <v>7000</v>
      </c>
      <c r="G191" s="209"/>
    </row>
    <row r="192" spans="1:7" s="115" customFormat="1" ht="16.5" customHeight="1">
      <c r="A192" s="300"/>
      <c r="B192" s="290" t="s">
        <v>1515</v>
      </c>
      <c r="C192" s="283" t="s">
        <v>324</v>
      </c>
      <c r="D192" s="172" t="s">
        <v>324</v>
      </c>
      <c r="E192" s="218"/>
      <c r="F192" s="218">
        <v>10000</v>
      </c>
      <c r="G192" s="209"/>
    </row>
    <row r="193" spans="1:7" s="115" customFormat="1" ht="16.5" customHeight="1">
      <c r="A193" s="300"/>
      <c r="B193" s="290" t="s">
        <v>1516</v>
      </c>
      <c r="C193" s="283" t="s">
        <v>324</v>
      </c>
      <c r="D193" s="172" t="s">
        <v>324</v>
      </c>
      <c r="E193" s="218"/>
      <c r="F193" s="218">
        <v>12000</v>
      </c>
      <c r="G193" s="209"/>
    </row>
    <row r="194" spans="1:7" s="115" customFormat="1" ht="16.5" customHeight="1">
      <c r="A194" s="300"/>
      <c r="B194" s="290" t="s">
        <v>1517</v>
      </c>
      <c r="C194" s="283" t="s">
        <v>324</v>
      </c>
      <c r="D194" s="172" t="s">
        <v>324</v>
      </c>
      <c r="E194" s="218"/>
      <c r="F194" s="218">
        <v>11500</v>
      </c>
      <c r="G194" s="209"/>
    </row>
    <row r="195" spans="1:7" s="115" customFormat="1" ht="16.5" customHeight="1">
      <c r="A195" s="300"/>
      <c r="B195" s="290" t="s">
        <v>1518</v>
      </c>
      <c r="C195" s="283" t="s">
        <v>324</v>
      </c>
      <c r="D195" s="172" t="s">
        <v>324</v>
      </c>
      <c r="E195" s="218"/>
      <c r="F195" s="218">
        <v>34000</v>
      </c>
      <c r="G195" s="209"/>
    </row>
    <row r="196" spans="1:7" s="115" customFormat="1" ht="16.5" customHeight="1">
      <c r="A196" s="300"/>
      <c r="B196" s="290" t="s">
        <v>1519</v>
      </c>
      <c r="C196" s="283" t="s">
        <v>324</v>
      </c>
      <c r="D196" s="172" t="s">
        <v>324</v>
      </c>
      <c r="E196" s="218"/>
      <c r="F196" s="218">
        <v>7500</v>
      </c>
      <c r="G196" s="209"/>
    </row>
    <row r="197" spans="1:7" s="115" customFormat="1" ht="16.5" customHeight="1">
      <c r="A197" s="300"/>
      <c r="B197" s="290" t="s">
        <v>1520</v>
      </c>
      <c r="C197" s="283" t="s">
        <v>324</v>
      </c>
      <c r="D197" s="172" t="s">
        <v>324</v>
      </c>
      <c r="E197" s="218"/>
      <c r="F197" s="218">
        <v>7700</v>
      </c>
      <c r="G197" s="209"/>
    </row>
    <row r="198" spans="1:7" s="115" customFormat="1" ht="16.5" customHeight="1">
      <c r="A198" s="300"/>
      <c r="B198" s="292" t="s">
        <v>1059</v>
      </c>
      <c r="C198" s="283" t="s">
        <v>1264</v>
      </c>
      <c r="D198" s="172" t="s">
        <v>324</v>
      </c>
      <c r="E198" s="218"/>
      <c r="F198" s="218">
        <v>9900</v>
      </c>
      <c r="G198" s="209"/>
    </row>
    <row r="199" spans="1:7" s="115" customFormat="1" ht="16.5" customHeight="1">
      <c r="A199" s="300"/>
      <c r="B199" s="290" t="s">
        <v>527</v>
      </c>
      <c r="C199" s="283" t="s">
        <v>324</v>
      </c>
      <c r="D199" s="172" t="s">
        <v>324</v>
      </c>
      <c r="E199" s="218"/>
      <c r="F199" s="218">
        <v>6700</v>
      </c>
      <c r="G199" s="209"/>
    </row>
    <row r="200" spans="1:7" s="115" customFormat="1" ht="16.5" customHeight="1">
      <c r="A200" s="300"/>
      <c r="B200" s="292" t="s">
        <v>297</v>
      </c>
      <c r="C200" s="283" t="s">
        <v>324</v>
      </c>
      <c r="D200" s="172" t="s">
        <v>324</v>
      </c>
      <c r="E200" s="218"/>
      <c r="F200" s="218">
        <v>25500</v>
      </c>
      <c r="G200" s="209"/>
    </row>
    <row r="201" spans="1:7" s="115" customFormat="1" ht="16.5" customHeight="1">
      <c r="A201" s="300"/>
      <c r="B201" s="292" t="s">
        <v>298</v>
      </c>
      <c r="C201" s="283" t="s">
        <v>324</v>
      </c>
      <c r="D201" s="172" t="s">
        <v>324</v>
      </c>
      <c r="E201" s="218"/>
      <c r="F201" s="218">
        <v>66000</v>
      </c>
      <c r="G201" s="209"/>
    </row>
    <row r="202" spans="1:7" s="115" customFormat="1" ht="16.5" customHeight="1">
      <c r="A202" s="300"/>
      <c r="B202" s="292" t="s">
        <v>299</v>
      </c>
      <c r="C202" s="283" t="s">
        <v>324</v>
      </c>
      <c r="D202" s="172" t="s">
        <v>324</v>
      </c>
      <c r="E202" s="218"/>
      <c r="F202" s="218">
        <v>88000</v>
      </c>
      <c r="G202" s="209"/>
    </row>
    <row r="203" spans="1:7" s="115" customFormat="1" ht="16.5" customHeight="1">
      <c r="A203" s="300"/>
      <c r="B203" s="292" t="s">
        <v>300</v>
      </c>
      <c r="C203" s="283" t="s">
        <v>324</v>
      </c>
      <c r="D203" s="172" t="s">
        <v>324</v>
      </c>
      <c r="E203" s="218"/>
      <c r="F203" s="218">
        <v>49000</v>
      </c>
      <c r="G203" s="209"/>
    </row>
    <row r="204" spans="1:7" s="115" customFormat="1" ht="16.5" customHeight="1">
      <c r="A204" s="300"/>
      <c r="B204" s="292" t="s">
        <v>528</v>
      </c>
      <c r="C204" s="283" t="s">
        <v>324</v>
      </c>
      <c r="D204" s="172" t="s">
        <v>324</v>
      </c>
      <c r="E204" s="218"/>
      <c r="F204" s="218">
        <v>38000</v>
      </c>
      <c r="G204" s="209"/>
    </row>
    <row r="205" spans="1:7" s="115" customFormat="1" ht="16.5" customHeight="1">
      <c r="A205" s="300"/>
      <c r="B205" s="292" t="s">
        <v>529</v>
      </c>
      <c r="C205" s="283" t="s">
        <v>324</v>
      </c>
      <c r="D205" s="172" t="s">
        <v>324</v>
      </c>
      <c r="E205" s="218"/>
      <c r="F205" s="218">
        <v>5800</v>
      </c>
      <c r="G205" s="209"/>
    </row>
    <row r="206" spans="1:7" s="115" customFormat="1" ht="16.5" customHeight="1">
      <c r="A206" s="300"/>
      <c r="B206" s="292" t="s">
        <v>530</v>
      </c>
      <c r="C206" s="283" t="s">
        <v>324</v>
      </c>
      <c r="D206" s="172" t="s">
        <v>324</v>
      </c>
      <c r="E206" s="218"/>
      <c r="F206" s="218">
        <v>6200</v>
      </c>
      <c r="G206" s="209"/>
    </row>
    <row r="207" spans="1:7" s="115" customFormat="1" ht="16.5" customHeight="1">
      <c r="A207" s="300"/>
      <c r="B207" s="292" t="s">
        <v>629</v>
      </c>
      <c r="C207" s="283" t="s">
        <v>324</v>
      </c>
      <c r="D207" s="172" t="s">
        <v>324</v>
      </c>
      <c r="E207" s="218"/>
      <c r="F207" s="218">
        <v>5700</v>
      </c>
      <c r="G207" s="209"/>
    </row>
    <row r="208" spans="1:7" s="115" customFormat="1" ht="16.5" customHeight="1">
      <c r="A208" s="300"/>
      <c r="B208" s="292" t="s">
        <v>630</v>
      </c>
      <c r="C208" s="283" t="s">
        <v>324</v>
      </c>
      <c r="D208" s="172" t="s">
        <v>324</v>
      </c>
      <c r="E208" s="218"/>
      <c r="F208" s="218">
        <v>7000</v>
      </c>
      <c r="G208" s="209"/>
    </row>
    <row r="209" spans="1:7" s="115" customFormat="1" ht="16.5" customHeight="1">
      <c r="A209" s="300"/>
      <c r="B209" s="292" t="s">
        <v>631</v>
      </c>
      <c r="C209" s="283" t="s">
        <v>324</v>
      </c>
      <c r="D209" s="172" t="s">
        <v>324</v>
      </c>
      <c r="E209" s="218"/>
      <c r="F209" s="218">
        <v>3500</v>
      </c>
      <c r="G209" s="209"/>
    </row>
    <row r="210" spans="1:7" s="115" customFormat="1" ht="16.5" customHeight="1">
      <c r="A210" s="300"/>
      <c r="B210" s="292" t="s">
        <v>632</v>
      </c>
      <c r="C210" s="283" t="s">
        <v>324</v>
      </c>
      <c r="D210" s="172" t="s">
        <v>324</v>
      </c>
      <c r="E210" s="218"/>
      <c r="F210" s="218">
        <v>6500</v>
      </c>
      <c r="G210" s="209"/>
    </row>
    <row r="211" spans="1:7" s="115" customFormat="1" ht="16.5" customHeight="1">
      <c r="A211" s="300"/>
      <c r="B211" s="292" t="s">
        <v>1060</v>
      </c>
      <c r="C211" s="283" t="s">
        <v>324</v>
      </c>
      <c r="D211" s="172" t="s">
        <v>324</v>
      </c>
      <c r="E211" s="218"/>
      <c r="F211" s="218">
        <v>17400</v>
      </c>
      <c r="G211" s="209"/>
    </row>
    <row r="212" spans="1:7" s="115" customFormat="1" ht="19.5" customHeight="1">
      <c r="A212" s="214">
        <v>9</v>
      </c>
      <c r="B212" s="308" t="s">
        <v>685</v>
      </c>
      <c r="C212" s="482" t="s">
        <v>1017</v>
      </c>
      <c r="D212" s="172"/>
      <c r="E212" s="224"/>
      <c r="F212" s="326"/>
      <c r="G212" s="209"/>
    </row>
    <row r="213" spans="1:7" s="310" customFormat="1" ht="18" customHeight="1">
      <c r="A213" s="252"/>
      <c r="B213" s="210" t="s">
        <v>1061</v>
      </c>
      <c r="C213" s="160" t="s">
        <v>324</v>
      </c>
      <c r="D213" s="483"/>
      <c r="E213" s="484"/>
      <c r="F213" s="326"/>
      <c r="G213" s="309"/>
    </row>
    <row r="214" spans="1:7" s="310" customFormat="1" ht="18" customHeight="1">
      <c r="A214" s="252"/>
      <c r="B214" s="210" t="s">
        <v>686</v>
      </c>
      <c r="C214" s="311" t="s">
        <v>324</v>
      </c>
      <c r="D214" s="311" t="s">
        <v>318</v>
      </c>
      <c r="E214" s="211">
        <v>15000</v>
      </c>
      <c r="F214" s="326"/>
      <c r="G214" s="309"/>
    </row>
    <row r="215" spans="1:7" s="310" customFormat="1" ht="18" customHeight="1">
      <c r="A215" s="252"/>
      <c r="B215" s="210" t="s">
        <v>687</v>
      </c>
      <c r="C215" s="311" t="s">
        <v>324</v>
      </c>
      <c r="D215" s="311" t="s">
        <v>324</v>
      </c>
      <c r="E215" s="211">
        <v>15500</v>
      </c>
      <c r="F215" s="326"/>
      <c r="G215" s="309"/>
    </row>
    <row r="216" spans="1:7" s="310" customFormat="1" ht="18" customHeight="1">
      <c r="A216" s="252"/>
      <c r="B216" s="210" t="s">
        <v>688</v>
      </c>
      <c r="C216" s="311" t="s">
        <v>324</v>
      </c>
      <c r="D216" s="311" t="s">
        <v>324</v>
      </c>
      <c r="E216" s="212">
        <v>16500</v>
      </c>
      <c r="F216" s="326"/>
      <c r="G216" s="309"/>
    </row>
    <row r="217" spans="1:7" s="115" customFormat="1" ht="18" customHeight="1">
      <c r="A217" s="312"/>
      <c r="B217" s="210" t="s">
        <v>689</v>
      </c>
      <c r="C217" s="311" t="s">
        <v>324</v>
      </c>
      <c r="D217" s="311" t="s">
        <v>324</v>
      </c>
      <c r="E217" s="211">
        <v>25000</v>
      </c>
      <c r="F217" s="326"/>
      <c r="G217" s="209"/>
    </row>
    <row r="218" spans="1:7" s="115" customFormat="1" ht="18" customHeight="1">
      <c r="A218" s="312"/>
      <c r="B218" s="210" t="s">
        <v>690</v>
      </c>
      <c r="C218" s="311" t="s">
        <v>324</v>
      </c>
      <c r="D218" s="311" t="s">
        <v>324</v>
      </c>
      <c r="E218" s="211">
        <v>25000</v>
      </c>
      <c r="F218" s="326"/>
      <c r="G218" s="209"/>
    </row>
    <row r="219" spans="1:7" s="115" customFormat="1" ht="18" customHeight="1">
      <c r="A219" s="312"/>
      <c r="B219" s="210" t="s">
        <v>691</v>
      </c>
      <c r="C219" s="311" t="s">
        <v>324</v>
      </c>
      <c r="D219" s="311" t="s">
        <v>324</v>
      </c>
      <c r="E219" s="211">
        <v>30000</v>
      </c>
      <c r="F219" s="326"/>
      <c r="G219" s="209"/>
    </row>
    <row r="220" spans="1:7" s="115" customFormat="1" ht="18" customHeight="1">
      <c r="A220" s="312"/>
      <c r="B220" s="210" t="s">
        <v>692</v>
      </c>
      <c r="C220" s="311" t="s">
        <v>324</v>
      </c>
      <c r="D220" s="311" t="s">
        <v>324</v>
      </c>
      <c r="E220" s="211">
        <v>30000</v>
      </c>
      <c r="F220" s="326"/>
      <c r="G220" s="209"/>
    </row>
    <row r="221" spans="1:7" s="115" customFormat="1" ht="18" customHeight="1">
      <c r="A221" s="312"/>
      <c r="B221" s="210" t="s">
        <v>693</v>
      </c>
      <c r="C221" s="311" t="s">
        <v>324</v>
      </c>
      <c r="D221" s="311" t="s">
        <v>324</v>
      </c>
      <c r="E221" s="211">
        <v>37000</v>
      </c>
      <c r="F221" s="326"/>
      <c r="G221" s="209"/>
    </row>
    <row r="222" spans="1:7" s="115" customFormat="1" ht="18" customHeight="1">
      <c r="A222" s="312"/>
      <c r="B222" s="210" t="s">
        <v>694</v>
      </c>
      <c r="C222" s="311" t="s">
        <v>324</v>
      </c>
      <c r="D222" s="311" t="s">
        <v>324</v>
      </c>
      <c r="E222" s="211">
        <v>37000</v>
      </c>
      <c r="F222" s="326"/>
      <c r="G222" s="209"/>
    </row>
    <row r="223" spans="1:7" s="115" customFormat="1" ht="18" customHeight="1">
      <c r="A223" s="312"/>
      <c r="B223" s="210" t="s">
        <v>695</v>
      </c>
      <c r="C223" s="311" t="s">
        <v>324</v>
      </c>
      <c r="D223" s="311" t="s">
        <v>324</v>
      </c>
      <c r="E223" s="211">
        <v>42000</v>
      </c>
      <c r="F223" s="326"/>
      <c r="G223" s="209"/>
    </row>
    <row r="224" spans="1:7" s="115" customFormat="1" ht="18" customHeight="1">
      <c r="A224" s="312"/>
      <c r="B224" s="210" t="s">
        <v>696</v>
      </c>
      <c r="C224" s="311" t="s">
        <v>324</v>
      </c>
      <c r="D224" s="311" t="s">
        <v>324</v>
      </c>
      <c r="E224" s="211">
        <v>42000</v>
      </c>
      <c r="F224" s="326"/>
      <c r="G224" s="209"/>
    </row>
    <row r="225" spans="1:7" s="115" customFormat="1" ht="18" customHeight="1">
      <c r="A225" s="312"/>
      <c r="B225" s="210" t="s">
        <v>699</v>
      </c>
      <c r="C225" s="311" t="s">
        <v>324</v>
      </c>
      <c r="D225" s="311" t="s">
        <v>324</v>
      </c>
      <c r="E225" s="211">
        <v>320000</v>
      </c>
      <c r="F225" s="326"/>
      <c r="G225" s="209"/>
    </row>
    <row r="226" spans="1:7" s="115" customFormat="1" ht="18" customHeight="1">
      <c r="A226" s="312"/>
      <c r="B226" s="210" t="s">
        <v>697</v>
      </c>
      <c r="C226" s="311" t="s">
        <v>324</v>
      </c>
      <c r="D226" s="311" t="s">
        <v>324</v>
      </c>
      <c r="E226" s="211">
        <v>42000</v>
      </c>
      <c r="F226" s="326"/>
      <c r="G226" s="209"/>
    </row>
    <row r="227" spans="1:7" s="115" customFormat="1" ht="18" customHeight="1">
      <c r="A227" s="312"/>
      <c r="B227" s="210" t="s">
        <v>698</v>
      </c>
      <c r="C227" s="311" t="s">
        <v>324</v>
      </c>
      <c r="D227" s="311" t="s">
        <v>324</v>
      </c>
      <c r="E227" s="211">
        <v>320000</v>
      </c>
      <c r="F227" s="326"/>
      <c r="G227" s="209"/>
    </row>
    <row r="228" spans="1:7" s="115" customFormat="1" ht="18" customHeight="1">
      <c r="A228" s="312"/>
      <c r="B228" s="210" t="s">
        <v>700</v>
      </c>
      <c r="C228" s="311" t="s">
        <v>324</v>
      </c>
      <c r="D228" s="311" t="s">
        <v>324</v>
      </c>
      <c r="E228" s="313">
        <v>230000</v>
      </c>
      <c r="F228" s="326"/>
      <c r="G228" s="209"/>
    </row>
    <row r="229" spans="1:7" s="115" customFormat="1" ht="18" customHeight="1">
      <c r="A229" s="312"/>
      <c r="B229" s="213" t="s">
        <v>701</v>
      </c>
      <c r="C229" s="485"/>
      <c r="D229" s="314" t="s">
        <v>160</v>
      </c>
      <c r="E229" s="211">
        <f>100000/2</f>
        <v>50000</v>
      </c>
      <c r="F229" s="326"/>
      <c r="G229" s="209"/>
    </row>
    <row r="230" spans="1:7" s="115" customFormat="1" ht="18" customHeight="1">
      <c r="A230" s="312"/>
      <c r="B230" s="213" t="s">
        <v>702</v>
      </c>
      <c r="C230" s="485"/>
      <c r="D230" s="314" t="s">
        <v>160</v>
      </c>
      <c r="E230" s="211">
        <f>200000/5</f>
        <v>40000</v>
      </c>
      <c r="F230" s="326"/>
      <c r="G230" s="209"/>
    </row>
    <row r="231" spans="1:7" s="115" customFormat="1" ht="18" customHeight="1">
      <c r="A231" s="312"/>
      <c r="B231" s="210" t="s">
        <v>703</v>
      </c>
      <c r="C231" s="485"/>
      <c r="D231" s="314" t="s">
        <v>160</v>
      </c>
      <c r="E231" s="211">
        <v>130000</v>
      </c>
      <c r="F231" s="326"/>
      <c r="G231" s="209"/>
    </row>
    <row r="232" spans="1:7" s="115" customFormat="1" ht="18" customHeight="1">
      <c r="A232" s="312"/>
      <c r="B232" s="210" t="s">
        <v>704</v>
      </c>
      <c r="C232" s="485"/>
      <c r="D232" s="311" t="s">
        <v>127</v>
      </c>
      <c r="E232" s="313">
        <v>600</v>
      </c>
      <c r="F232" s="326"/>
      <c r="G232" s="209"/>
    </row>
    <row r="233" spans="1:7" s="317" customFormat="1" ht="49.5" customHeight="1">
      <c r="A233" s="315" t="s">
        <v>1461</v>
      </c>
      <c r="B233" s="550" t="s">
        <v>1012</v>
      </c>
      <c r="C233" s="550"/>
      <c r="D233" s="550"/>
      <c r="E233" s="550"/>
      <c r="F233" s="550"/>
      <c r="G233" s="316"/>
    </row>
    <row r="234" spans="1:7" s="115" customFormat="1" ht="16.5" customHeight="1">
      <c r="A234" s="300"/>
      <c r="B234" s="210" t="s">
        <v>1062</v>
      </c>
      <c r="C234" s="318" t="s">
        <v>1017</v>
      </c>
      <c r="D234" s="311" t="s">
        <v>318</v>
      </c>
      <c r="E234" s="218">
        <v>15900</v>
      </c>
      <c r="F234" s="218"/>
      <c r="G234" s="209"/>
    </row>
    <row r="235" spans="1:7" s="115" customFormat="1" ht="16.5" customHeight="1">
      <c r="A235" s="300"/>
      <c r="B235" s="210" t="s">
        <v>1013</v>
      </c>
      <c r="C235" s="311" t="s">
        <v>324</v>
      </c>
      <c r="D235" s="311" t="s">
        <v>324</v>
      </c>
      <c r="E235" s="218">
        <f>23727*1.1</f>
        <v>26099.7</v>
      </c>
      <c r="F235" s="218"/>
      <c r="G235" s="209"/>
    </row>
    <row r="236" spans="1:7" s="115" customFormat="1" ht="16.5" customHeight="1">
      <c r="A236" s="300"/>
      <c r="B236" s="210" t="s">
        <v>693</v>
      </c>
      <c r="C236" s="311" t="s">
        <v>324</v>
      </c>
      <c r="D236" s="311" t="s">
        <v>324</v>
      </c>
      <c r="E236" s="218">
        <f>33091*1.1</f>
        <v>36400.100000000006</v>
      </c>
      <c r="F236" s="218"/>
      <c r="G236" s="209"/>
    </row>
    <row r="237" spans="1:7" s="115" customFormat="1" ht="16.5" customHeight="1">
      <c r="A237" s="300"/>
      <c r="B237" s="210" t="s">
        <v>694</v>
      </c>
      <c r="C237" s="311" t="s">
        <v>324</v>
      </c>
      <c r="D237" s="311" t="s">
        <v>324</v>
      </c>
      <c r="E237" s="218">
        <f>33091*1.1</f>
        <v>36400.100000000006</v>
      </c>
      <c r="F237" s="218"/>
      <c r="G237" s="209"/>
    </row>
    <row r="238" spans="1:7" s="115" customFormat="1" ht="16.5" customHeight="1">
      <c r="A238" s="300"/>
      <c r="B238" s="210" t="s">
        <v>690</v>
      </c>
      <c r="C238" s="311" t="s">
        <v>324</v>
      </c>
      <c r="D238" s="311" t="s">
        <v>324</v>
      </c>
      <c r="E238" s="218">
        <f>23727*1.1</f>
        <v>26099.7</v>
      </c>
      <c r="F238" s="218"/>
      <c r="G238" s="209"/>
    </row>
    <row r="239" spans="1:7" s="115" customFormat="1" ht="16.5" customHeight="1">
      <c r="A239" s="300"/>
      <c r="B239" s="210" t="s">
        <v>1014</v>
      </c>
      <c r="C239" s="311" t="s">
        <v>324</v>
      </c>
      <c r="D239" s="311" t="s">
        <v>324</v>
      </c>
      <c r="E239" s="218">
        <f>33091*1.1</f>
        <v>36400.100000000006</v>
      </c>
      <c r="F239" s="218"/>
      <c r="G239" s="209"/>
    </row>
    <row r="240" spans="1:7" s="115" customFormat="1" ht="16.5" customHeight="1">
      <c r="A240" s="300"/>
      <c r="B240" s="210" t="s">
        <v>1015</v>
      </c>
      <c r="C240" s="311" t="s">
        <v>324</v>
      </c>
      <c r="D240" s="311" t="s">
        <v>324</v>
      </c>
      <c r="E240" s="218">
        <f>37091*1.1</f>
        <v>40800.100000000006</v>
      </c>
      <c r="F240" s="218"/>
      <c r="G240" s="209"/>
    </row>
    <row r="241" spans="1:7" s="115" customFormat="1" ht="16.5" customHeight="1">
      <c r="A241" s="300"/>
      <c r="B241" s="210" t="s">
        <v>1016</v>
      </c>
      <c r="C241" s="311" t="s">
        <v>324</v>
      </c>
      <c r="D241" s="311" t="s">
        <v>324</v>
      </c>
      <c r="E241" s="218">
        <f>37091*1.1</f>
        <v>40800.100000000006</v>
      </c>
      <c r="F241" s="218"/>
      <c r="G241" s="209"/>
    </row>
    <row r="242" spans="1:7" s="115" customFormat="1" ht="16.5" customHeight="1">
      <c r="A242" s="300"/>
      <c r="B242" s="210" t="s">
        <v>696</v>
      </c>
      <c r="C242" s="311" t="s">
        <v>324</v>
      </c>
      <c r="D242" s="311" t="s">
        <v>324</v>
      </c>
      <c r="E242" s="218">
        <f>42364*1.1</f>
        <v>46600.4</v>
      </c>
      <c r="F242" s="218"/>
      <c r="G242" s="209"/>
    </row>
    <row r="243" spans="1:7" s="115" customFormat="1" ht="34.5" customHeight="1">
      <c r="A243" s="214">
        <v>11</v>
      </c>
      <c r="B243" s="524" t="s">
        <v>978</v>
      </c>
      <c r="C243" s="524"/>
      <c r="D243" s="524"/>
      <c r="E243" s="524"/>
      <c r="F243" s="524"/>
      <c r="G243" s="209"/>
    </row>
    <row r="244" spans="1:7" s="115" customFormat="1" ht="33" customHeight="1">
      <c r="A244" s="237"/>
      <c r="B244" s="319" t="s">
        <v>775</v>
      </c>
      <c r="C244" s="283" t="s">
        <v>204</v>
      </c>
      <c r="D244" s="172" t="s">
        <v>1029</v>
      </c>
      <c r="E244" s="224"/>
      <c r="F244" s="224">
        <v>2167000</v>
      </c>
      <c r="G244" s="209"/>
    </row>
    <row r="245" spans="1:7" s="115" customFormat="1" ht="18.75" customHeight="1">
      <c r="A245" s="237"/>
      <c r="B245" s="320" t="s">
        <v>1435</v>
      </c>
      <c r="C245" s="283" t="s">
        <v>324</v>
      </c>
      <c r="D245" s="172" t="s">
        <v>160</v>
      </c>
      <c r="E245" s="224"/>
      <c r="F245" s="224">
        <v>4400</v>
      </c>
      <c r="G245" s="209"/>
    </row>
    <row r="246" spans="1:7" s="115" customFormat="1" ht="39.75" customHeight="1">
      <c r="A246" s="214">
        <v>12</v>
      </c>
      <c r="B246" s="562" t="s">
        <v>1149</v>
      </c>
      <c r="C246" s="562"/>
      <c r="D246" s="562"/>
      <c r="E246" s="562"/>
      <c r="F246" s="562"/>
      <c r="G246" s="209"/>
    </row>
    <row r="247" spans="1:7" s="115" customFormat="1" ht="19.5" customHeight="1">
      <c r="A247" s="237"/>
      <c r="B247" s="321" t="s">
        <v>600</v>
      </c>
      <c r="C247" s="283" t="s">
        <v>379</v>
      </c>
      <c r="D247" s="233" t="s">
        <v>318</v>
      </c>
      <c r="E247" s="322">
        <v>4182</v>
      </c>
      <c r="F247" s="224"/>
      <c r="G247" s="209"/>
    </row>
    <row r="248" spans="1:7" s="115" customFormat="1" ht="19.5" customHeight="1">
      <c r="A248" s="237"/>
      <c r="B248" s="321" t="s">
        <v>601</v>
      </c>
      <c r="C248" s="283" t="s">
        <v>324</v>
      </c>
      <c r="D248" s="233" t="s">
        <v>324</v>
      </c>
      <c r="E248" s="322">
        <v>2091</v>
      </c>
      <c r="F248" s="224"/>
      <c r="G248" s="209"/>
    </row>
    <row r="249" spans="1:7" s="115" customFormat="1" ht="19.5" customHeight="1">
      <c r="A249" s="237"/>
      <c r="B249" s="321" t="s">
        <v>602</v>
      </c>
      <c r="C249" s="283" t="s">
        <v>324</v>
      </c>
      <c r="D249" s="233" t="s">
        <v>324</v>
      </c>
      <c r="E249" s="322">
        <v>1000</v>
      </c>
      <c r="F249" s="224"/>
      <c r="G249" s="209"/>
    </row>
    <row r="250" spans="1:7" s="115" customFormat="1" ht="19.5" customHeight="1">
      <c r="A250" s="237"/>
      <c r="B250" s="321" t="s">
        <v>1148</v>
      </c>
      <c r="C250" s="283" t="s">
        <v>324</v>
      </c>
      <c r="D250" s="233" t="s">
        <v>324</v>
      </c>
      <c r="E250" s="322">
        <v>7727</v>
      </c>
      <c r="F250" s="224"/>
      <c r="G250" s="209"/>
    </row>
    <row r="251" spans="1:7" s="115" customFormat="1" ht="34.5" customHeight="1">
      <c r="A251" s="214">
        <v>13</v>
      </c>
      <c r="B251" s="553" t="s">
        <v>1534</v>
      </c>
      <c r="C251" s="553"/>
      <c r="D251" s="553"/>
      <c r="E251" s="553"/>
      <c r="F251" s="553"/>
      <c r="G251" s="209"/>
    </row>
    <row r="252" spans="1:7" s="115" customFormat="1" ht="49.5" customHeight="1">
      <c r="A252" s="214"/>
      <c r="B252" s="323" t="s">
        <v>1535</v>
      </c>
      <c r="C252" s="377" t="s">
        <v>204</v>
      </c>
      <c r="D252" s="172" t="s">
        <v>1029</v>
      </c>
      <c r="E252" s="324"/>
      <c r="F252" s="325">
        <v>1695000</v>
      </c>
      <c r="G252" s="209"/>
    </row>
    <row r="253" spans="1:7" s="115" customFormat="1" ht="36" customHeight="1">
      <c r="A253" s="237"/>
      <c r="B253" s="323" t="s">
        <v>1536</v>
      </c>
      <c r="C253" s="377" t="s">
        <v>204</v>
      </c>
      <c r="D253" s="172" t="s">
        <v>1029</v>
      </c>
      <c r="E253" s="324"/>
      <c r="F253" s="325">
        <v>1795000</v>
      </c>
      <c r="G253" s="209"/>
    </row>
    <row r="254" spans="1:7" s="115" customFormat="1" ht="19.5" customHeight="1">
      <c r="A254" s="237"/>
      <c r="B254" s="323" t="s">
        <v>1436</v>
      </c>
      <c r="C254" s="377" t="s">
        <v>603</v>
      </c>
      <c r="D254" s="172" t="s">
        <v>160</v>
      </c>
      <c r="E254" s="224"/>
      <c r="F254" s="326">
        <f>95000/25</f>
        <v>3800</v>
      </c>
      <c r="G254" s="209"/>
    </row>
    <row r="255" spans="1:7" s="115" customFormat="1" ht="19.5" customHeight="1">
      <c r="A255" s="237"/>
      <c r="B255" s="323" t="s">
        <v>1437</v>
      </c>
      <c r="C255" s="318" t="s">
        <v>324</v>
      </c>
      <c r="D255" s="172" t="s">
        <v>160</v>
      </c>
      <c r="E255" s="224"/>
      <c r="F255" s="326">
        <f>82000/25</f>
        <v>3280</v>
      </c>
      <c r="G255" s="209"/>
    </row>
    <row r="256" spans="1:7" s="115" customFormat="1" ht="19.5" customHeight="1">
      <c r="A256" s="237"/>
      <c r="B256" s="323" t="s">
        <v>1438</v>
      </c>
      <c r="C256" s="318" t="s">
        <v>324</v>
      </c>
      <c r="D256" s="172" t="s">
        <v>160</v>
      </c>
      <c r="E256" s="224"/>
      <c r="F256" s="326">
        <f>95000/25</f>
        <v>3800</v>
      </c>
      <c r="G256" s="209"/>
    </row>
    <row r="257" spans="1:7" s="115" customFormat="1" ht="19.5" customHeight="1">
      <c r="A257" s="237"/>
      <c r="B257" s="323" t="s">
        <v>1439</v>
      </c>
      <c r="C257" s="318" t="s">
        <v>324</v>
      </c>
      <c r="D257" s="172" t="s">
        <v>160</v>
      </c>
      <c r="E257" s="224"/>
      <c r="F257" s="326">
        <f>103800/25</f>
        <v>4152</v>
      </c>
      <c r="G257" s="209"/>
    </row>
    <row r="258" spans="1:7" s="115" customFormat="1" ht="19.5" customHeight="1">
      <c r="A258" s="237"/>
      <c r="B258" s="475" t="s">
        <v>1440</v>
      </c>
      <c r="C258" s="318"/>
      <c r="D258" s="233" t="s">
        <v>127</v>
      </c>
      <c r="E258" s="224"/>
      <c r="F258" s="326">
        <v>4000</v>
      </c>
      <c r="G258" s="209"/>
    </row>
    <row r="259" spans="1:7" s="115" customFormat="1" ht="34.5" customHeight="1">
      <c r="A259" s="237">
        <v>14</v>
      </c>
      <c r="B259" s="572" t="s">
        <v>1542</v>
      </c>
      <c r="C259" s="572"/>
      <c r="D259" s="572"/>
      <c r="E259" s="572"/>
      <c r="F259" s="572"/>
      <c r="G259" s="209"/>
    </row>
    <row r="260" spans="1:7" s="115" customFormat="1" ht="36.75" customHeight="1">
      <c r="A260" s="237"/>
      <c r="B260" s="475" t="s">
        <v>1010</v>
      </c>
      <c r="C260" s="476" t="s">
        <v>831</v>
      </c>
      <c r="D260" s="172" t="s">
        <v>1029</v>
      </c>
      <c r="E260" s="224">
        <v>1600000</v>
      </c>
      <c r="F260" s="326">
        <v>1750000</v>
      </c>
      <c r="G260" s="209"/>
    </row>
    <row r="261" spans="1:7" s="115" customFormat="1" ht="19.5" customHeight="1">
      <c r="A261" s="237"/>
      <c r="B261" s="475" t="s">
        <v>1011</v>
      </c>
      <c r="C261" s="476" t="s">
        <v>603</v>
      </c>
      <c r="D261" s="172" t="s">
        <v>160</v>
      </c>
      <c r="E261" s="224">
        <f>175000/50</f>
        <v>3500</v>
      </c>
      <c r="F261" s="224">
        <f>185000/50</f>
        <v>3700</v>
      </c>
      <c r="G261" s="209"/>
    </row>
    <row r="262" spans="1:7" s="115" customFormat="1" ht="19.5" customHeight="1">
      <c r="A262" s="237"/>
      <c r="B262" s="475" t="s">
        <v>1540</v>
      </c>
      <c r="C262" s="476"/>
      <c r="D262" s="233" t="s">
        <v>127</v>
      </c>
      <c r="E262" s="224">
        <v>3000</v>
      </c>
      <c r="F262" s="224">
        <v>3000</v>
      </c>
      <c r="G262" s="209"/>
    </row>
    <row r="263" spans="1:7" s="115" customFormat="1" ht="19.5" customHeight="1">
      <c r="A263" s="237"/>
      <c r="B263" s="475" t="s">
        <v>1541</v>
      </c>
      <c r="C263" s="476"/>
      <c r="D263" s="233" t="s">
        <v>127</v>
      </c>
      <c r="E263" s="224">
        <v>5000</v>
      </c>
      <c r="F263" s="224">
        <v>5000</v>
      </c>
      <c r="G263" s="209"/>
    </row>
    <row r="264" spans="1:7" s="115" customFormat="1" ht="48" customHeight="1">
      <c r="A264" s="237">
        <v>15</v>
      </c>
      <c r="B264" s="551" t="s">
        <v>1441</v>
      </c>
      <c r="C264" s="552"/>
      <c r="D264" s="552"/>
      <c r="E264" s="552"/>
      <c r="F264" s="552"/>
      <c r="G264" s="209"/>
    </row>
    <row r="265" spans="1:7" s="115" customFormat="1" ht="19.5" customHeight="1">
      <c r="A265" s="237"/>
      <c r="B265" s="475" t="s">
        <v>1442</v>
      </c>
      <c r="C265" s="476" t="s">
        <v>831</v>
      </c>
      <c r="D265" s="233" t="s">
        <v>318</v>
      </c>
      <c r="E265" s="224">
        <v>1100</v>
      </c>
      <c r="F265" s="224"/>
      <c r="G265" s="209"/>
    </row>
    <row r="266" spans="1:7" s="115" customFormat="1" ht="19.5" customHeight="1">
      <c r="A266" s="237"/>
      <c r="B266" s="475" t="s">
        <v>1443</v>
      </c>
      <c r="C266" s="476" t="s">
        <v>324</v>
      </c>
      <c r="D266" s="172" t="s">
        <v>324</v>
      </c>
      <c r="E266" s="224">
        <v>1210</v>
      </c>
      <c r="F266" s="224"/>
      <c r="G266" s="209"/>
    </row>
    <row r="267" spans="1:7" s="115" customFormat="1" ht="19.5" customHeight="1">
      <c r="A267" s="237"/>
      <c r="B267" s="475" t="s">
        <v>1447</v>
      </c>
      <c r="C267" s="476" t="s">
        <v>324</v>
      </c>
      <c r="D267" s="172" t="s">
        <v>324</v>
      </c>
      <c r="E267" s="224">
        <v>1045</v>
      </c>
      <c r="F267" s="224"/>
      <c r="G267" s="209"/>
    </row>
    <row r="268" spans="1:7" s="115" customFormat="1" ht="19.5" customHeight="1">
      <c r="A268" s="237"/>
      <c r="B268" s="475" t="s">
        <v>1444</v>
      </c>
      <c r="C268" s="476" t="s">
        <v>324</v>
      </c>
      <c r="D268" s="172" t="s">
        <v>324</v>
      </c>
      <c r="E268" s="224">
        <v>1265</v>
      </c>
      <c r="F268" s="224"/>
      <c r="G268" s="209"/>
    </row>
    <row r="269" spans="1:7" s="115" customFormat="1" ht="19.5" customHeight="1">
      <c r="A269" s="237"/>
      <c r="B269" s="475" t="s">
        <v>1448</v>
      </c>
      <c r="C269" s="476" t="s">
        <v>324</v>
      </c>
      <c r="D269" s="172" t="s">
        <v>324</v>
      </c>
      <c r="E269" s="224">
        <v>1210</v>
      </c>
      <c r="F269" s="224"/>
      <c r="G269" s="209"/>
    </row>
    <row r="270" spans="1:7" s="115" customFormat="1" ht="19.5" customHeight="1">
      <c r="A270" s="237"/>
      <c r="B270" s="475" t="s">
        <v>1449</v>
      </c>
      <c r="C270" s="476" t="s">
        <v>324</v>
      </c>
      <c r="D270" s="172" t="s">
        <v>324</v>
      </c>
      <c r="E270" s="224">
        <v>1265</v>
      </c>
      <c r="F270" s="224"/>
      <c r="G270" s="209"/>
    </row>
    <row r="271" spans="1:7" s="115" customFormat="1" ht="19.5" customHeight="1">
      <c r="A271" s="237"/>
      <c r="B271" s="475" t="s">
        <v>1445</v>
      </c>
      <c r="C271" s="476" t="s">
        <v>324</v>
      </c>
      <c r="D271" s="172" t="s">
        <v>324</v>
      </c>
      <c r="E271" s="224">
        <v>5060</v>
      </c>
      <c r="F271" s="224"/>
      <c r="G271" s="209"/>
    </row>
    <row r="272" spans="1:7" s="115" customFormat="1" ht="19.5" customHeight="1">
      <c r="A272" s="237"/>
      <c r="B272" s="475" t="s">
        <v>1446</v>
      </c>
      <c r="C272" s="476" t="s">
        <v>324</v>
      </c>
      <c r="D272" s="172" t="s">
        <v>324</v>
      </c>
      <c r="E272" s="224">
        <v>9460</v>
      </c>
      <c r="F272" s="224"/>
      <c r="G272" s="209"/>
    </row>
    <row r="273" spans="1:7" s="115" customFormat="1" ht="19.5" customHeight="1">
      <c r="A273" s="214" t="s">
        <v>88</v>
      </c>
      <c r="B273" s="206" t="s">
        <v>458</v>
      </c>
      <c r="C273" s="221"/>
      <c r="D273" s="172"/>
      <c r="E273" s="218"/>
      <c r="F273" s="218"/>
      <c r="G273" s="209"/>
    </row>
    <row r="274" spans="1:7" s="115" customFormat="1" ht="19.5" customHeight="1">
      <c r="A274" s="214"/>
      <c r="B274" s="206" t="s">
        <v>457</v>
      </c>
      <c r="C274" s="221"/>
      <c r="D274" s="172"/>
      <c r="E274" s="218"/>
      <c r="F274" s="218"/>
      <c r="G274" s="209"/>
    </row>
    <row r="275" spans="1:7" s="115" customFormat="1" ht="19.5" customHeight="1">
      <c r="A275" s="237">
        <v>1</v>
      </c>
      <c r="B275" s="293" t="s">
        <v>14</v>
      </c>
      <c r="C275" s="221"/>
      <c r="D275" s="172" t="s">
        <v>1063</v>
      </c>
      <c r="E275" s="218"/>
      <c r="F275" s="327">
        <v>16</v>
      </c>
      <c r="G275" s="209"/>
    </row>
    <row r="276" spans="1:7" s="115" customFormat="1" ht="19.5" customHeight="1">
      <c r="A276" s="237">
        <v>2</v>
      </c>
      <c r="B276" s="293" t="s">
        <v>13</v>
      </c>
      <c r="C276" s="221"/>
      <c r="D276" s="172" t="s">
        <v>324</v>
      </c>
      <c r="E276" s="218"/>
      <c r="F276" s="327">
        <v>17</v>
      </c>
      <c r="G276" s="209"/>
    </row>
    <row r="277" spans="1:7" s="115" customFormat="1" ht="19.5" customHeight="1">
      <c r="A277" s="237">
        <v>3</v>
      </c>
      <c r="B277" s="293" t="s">
        <v>384</v>
      </c>
      <c r="C277" s="221"/>
      <c r="D277" s="172" t="s">
        <v>324</v>
      </c>
      <c r="E277" s="218"/>
      <c r="F277" s="327">
        <v>18</v>
      </c>
      <c r="G277" s="209"/>
    </row>
    <row r="278" spans="1:7" s="115" customFormat="1" ht="19.5" customHeight="1">
      <c r="A278" s="237">
        <v>4</v>
      </c>
      <c r="B278" s="293" t="s">
        <v>11</v>
      </c>
      <c r="C278" s="221"/>
      <c r="D278" s="172" t="s">
        <v>324</v>
      </c>
      <c r="E278" s="218"/>
      <c r="F278" s="327">
        <v>18</v>
      </c>
      <c r="G278" s="209"/>
    </row>
    <row r="279" spans="1:7" s="115" customFormat="1" ht="19.5" customHeight="1">
      <c r="A279" s="237">
        <v>5</v>
      </c>
      <c r="B279" s="293" t="s">
        <v>273</v>
      </c>
      <c r="C279" s="221"/>
      <c r="D279" s="172" t="s">
        <v>324</v>
      </c>
      <c r="E279" s="218"/>
      <c r="F279" s="327">
        <v>20</v>
      </c>
      <c r="G279" s="209"/>
    </row>
    <row r="280" spans="1:7" s="115" customFormat="1" ht="21.75" customHeight="1">
      <c r="A280" s="237">
        <v>6</v>
      </c>
      <c r="B280" s="282" t="s">
        <v>420</v>
      </c>
      <c r="C280" s="221"/>
      <c r="D280" s="172" t="s">
        <v>324</v>
      </c>
      <c r="E280" s="218"/>
      <c r="F280" s="327">
        <v>22</v>
      </c>
      <c r="G280" s="209"/>
    </row>
    <row r="281" spans="1:7" s="115" customFormat="1" ht="19.5" customHeight="1">
      <c r="A281" s="237">
        <v>7</v>
      </c>
      <c r="B281" s="293" t="s">
        <v>373</v>
      </c>
      <c r="C281" s="221"/>
      <c r="D281" s="172" t="s">
        <v>324</v>
      </c>
      <c r="E281" s="218"/>
      <c r="F281" s="327">
        <v>7</v>
      </c>
      <c r="G281" s="209"/>
    </row>
    <row r="282" spans="1:7" s="115" customFormat="1" ht="19.5" customHeight="1">
      <c r="A282" s="237">
        <v>8</v>
      </c>
      <c r="B282" s="282" t="s">
        <v>233</v>
      </c>
      <c r="C282" s="221"/>
      <c r="D282" s="172" t="s">
        <v>324</v>
      </c>
      <c r="E282" s="218"/>
      <c r="F282" s="327">
        <v>17</v>
      </c>
      <c r="G282" s="209"/>
    </row>
    <row r="283" spans="1:7" s="115" customFormat="1" ht="19.5" customHeight="1">
      <c r="A283" s="286" t="s">
        <v>89</v>
      </c>
      <c r="B283" s="222" t="s">
        <v>386</v>
      </c>
      <c r="C283" s="217"/>
      <c r="D283" s="328"/>
      <c r="E283" s="329"/>
      <c r="F283" s="329"/>
      <c r="G283" s="209"/>
    </row>
    <row r="284" spans="1:7" s="115" customFormat="1" ht="19.5" customHeight="1">
      <c r="A284" s="237">
        <v>1</v>
      </c>
      <c r="B284" s="330" t="s">
        <v>171</v>
      </c>
      <c r="C284" s="331"/>
      <c r="D284" s="172"/>
      <c r="E284" s="218"/>
      <c r="F284" s="218"/>
      <c r="G284" s="209"/>
    </row>
    <row r="285" spans="1:7" s="115" customFormat="1" ht="19.5" customHeight="1">
      <c r="A285" s="237"/>
      <c r="B285" s="220" t="s">
        <v>339</v>
      </c>
      <c r="C285" s="234" t="s">
        <v>295</v>
      </c>
      <c r="D285" s="172" t="s">
        <v>160</v>
      </c>
      <c r="E285" s="218"/>
      <c r="F285" s="218">
        <v>12500</v>
      </c>
      <c r="G285" s="209"/>
    </row>
    <row r="286" spans="1:7" s="115" customFormat="1" ht="21.75" customHeight="1">
      <c r="A286" s="237"/>
      <c r="B286" s="220" t="s">
        <v>150</v>
      </c>
      <c r="C286" s="221" t="s">
        <v>399</v>
      </c>
      <c r="D286" s="172" t="s">
        <v>324</v>
      </c>
      <c r="E286" s="218"/>
      <c r="F286" s="218">
        <v>13200</v>
      </c>
      <c r="G286" s="209"/>
    </row>
    <row r="287" spans="1:7" s="115" customFormat="1" ht="18" customHeight="1">
      <c r="A287" s="237"/>
      <c r="B287" s="285" t="s">
        <v>834</v>
      </c>
      <c r="C287" s="234"/>
      <c r="D287" s="233" t="s">
        <v>160</v>
      </c>
      <c r="E287" s="219"/>
      <c r="F287" s="219">
        <v>20320</v>
      </c>
      <c r="G287" s="209"/>
    </row>
    <row r="288" spans="1:7" s="115" customFormat="1" ht="19.5" customHeight="1">
      <c r="A288" s="237"/>
      <c r="B288" s="285" t="s">
        <v>835</v>
      </c>
      <c r="C288" s="234"/>
      <c r="D288" s="233" t="s">
        <v>160</v>
      </c>
      <c r="E288" s="219"/>
      <c r="F288" s="219">
        <v>21200</v>
      </c>
      <c r="G288" s="209"/>
    </row>
    <row r="289" spans="1:7" s="115" customFormat="1" ht="32.25" customHeight="1">
      <c r="A289" s="237">
        <v>2</v>
      </c>
      <c r="B289" s="558" t="s">
        <v>1591</v>
      </c>
      <c r="C289" s="559"/>
      <c r="D289" s="559"/>
      <c r="E289" s="559"/>
      <c r="F289" s="560"/>
      <c r="G289" s="209"/>
    </row>
    <row r="290" spans="1:7" s="115" customFormat="1" ht="19.5" customHeight="1">
      <c r="A290" s="237"/>
      <c r="B290" s="236" t="s">
        <v>497</v>
      </c>
      <c r="C290" s="221" t="s">
        <v>1266</v>
      </c>
      <c r="D290" s="172"/>
      <c r="E290" s="218"/>
      <c r="F290" s="218"/>
      <c r="G290" s="209"/>
    </row>
    <row r="291" spans="1:7" s="115" customFormat="1" ht="18.75" customHeight="1">
      <c r="A291" s="237"/>
      <c r="B291" s="299" t="s">
        <v>236</v>
      </c>
      <c r="C291" s="221" t="s">
        <v>324</v>
      </c>
      <c r="D291" s="172" t="s">
        <v>385</v>
      </c>
      <c r="E291" s="218"/>
      <c r="F291" s="218">
        <v>72188</v>
      </c>
      <c r="G291" s="209"/>
    </row>
    <row r="292" spans="1:7" s="115" customFormat="1" ht="18.75" customHeight="1">
      <c r="A292" s="237"/>
      <c r="B292" s="299" t="s">
        <v>216</v>
      </c>
      <c r="C292" s="221" t="s">
        <v>324</v>
      </c>
      <c r="D292" s="172" t="s">
        <v>324</v>
      </c>
      <c r="E292" s="218"/>
      <c r="F292" s="218">
        <v>83853</v>
      </c>
      <c r="G292" s="209"/>
    </row>
    <row r="293" spans="1:7" s="115" customFormat="1" ht="18.75" customHeight="1">
      <c r="A293" s="237"/>
      <c r="B293" s="299" t="s">
        <v>237</v>
      </c>
      <c r="C293" s="221" t="s">
        <v>324</v>
      </c>
      <c r="D293" s="172" t="s">
        <v>324</v>
      </c>
      <c r="E293" s="218"/>
      <c r="F293" s="218">
        <v>94595</v>
      </c>
      <c r="G293" s="209"/>
    </row>
    <row r="294" spans="1:7" s="115" customFormat="1" ht="18.75" customHeight="1">
      <c r="A294" s="237"/>
      <c r="B294" s="299" t="s">
        <v>217</v>
      </c>
      <c r="C294" s="221" t="s">
        <v>324</v>
      </c>
      <c r="D294" s="172" t="s">
        <v>324</v>
      </c>
      <c r="E294" s="218"/>
      <c r="F294" s="218">
        <v>109956</v>
      </c>
      <c r="G294" s="209"/>
    </row>
    <row r="295" spans="1:7" s="115" customFormat="1" ht="18.75" customHeight="1">
      <c r="A295" s="237"/>
      <c r="B295" s="299" t="s">
        <v>238</v>
      </c>
      <c r="C295" s="221" t="s">
        <v>324</v>
      </c>
      <c r="D295" s="172" t="s">
        <v>324</v>
      </c>
      <c r="E295" s="218"/>
      <c r="F295" s="218">
        <v>43659</v>
      </c>
      <c r="G295" s="209"/>
    </row>
    <row r="296" spans="1:7" s="115" customFormat="1" ht="18">
      <c r="A296" s="237"/>
      <c r="B296" s="299" t="s">
        <v>239</v>
      </c>
      <c r="C296" s="221" t="s">
        <v>324</v>
      </c>
      <c r="D296" s="172" t="s">
        <v>324</v>
      </c>
      <c r="E296" s="218"/>
      <c r="F296" s="218">
        <v>53823</v>
      </c>
      <c r="G296" s="209"/>
    </row>
    <row r="297" spans="1:7" s="115" customFormat="1" ht="18">
      <c r="A297" s="237"/>
      <c r="B297" s="299" t="s">
        <v>244</v>
      </c>
      <c r="C297" s="221" t="s">
        <v>324</v>
      </c>
      <c r="D297" s="172" t="s">
        <v>324</v>
      </c>
      <c r="E297" s="218"/>
      <c r="F297" s="218">
        <v>85008</v>
      </c>
      <c r="G297" s="209"/>
    </row>
    <row r="298" spans="1:7" s="115" customFormat="1" ht="18">
      <c r="A298" s="237"/>
      <c r="B298" s="299" t="s">
        <v>245</v>
      </c>
      <c r="C298" s="221" t="s">
        <v>324</v>
      </c>
      <c r="D298" s="172" t="s">
        <v>324</v>
      </c>
      <c r="E298" s="218"/>
      <c r="F298" s="218">
        <v>98868</v>
      </c>
      <c r="G298" s="209"/>
    </row>
    <row r="299" spans="1:7" s="115" customFormat="1" ht="18">
      <c r="A299" s="237"/>
      <c r="B299" s="332" t="s">
        <v>1064</v>
      </c>
      <c r="C299" s="221" t="s">
        <v>324</v>
      </c>
      <c r="D299" s="172"/>
      <c r="E299" s="218"/>
      <c r="F299" s="218"/>
      <c r="G299" s="209"/>
    </row>
    <row r="300" spans="1:7" s="115" customFormat="1" ht="15.75" customHeight="1">
      <c r="A300" s="237"/>
      <c r="B300" s="285" t="s">
        <v>180</v>
      </c>
      <c r="C300" s="221" t="s">
        <v>324</v>
      </c>
      <c r="D300" s="172" t="s">
        <v>385</v>
      </c>
      <c r="E300" s="218"/>
      <c r="F300" s="218">
        <v>85586</v>
      </c>
      <c r="G300" s="209"/>
    </row>
    <row r="301" spans="1:7" s="115" customFormat="1" ht="18">
      <c r="A301" s="237"/>
      <c r="B301" s="285" t="s">
        <v>181</v>
      </c>
      <c r="C301" s="221" t="s">
        <v>324</v>
      </c>
      <c r="D301" s="172" t="s">
        <v>385</v>
      </c>
      <c r="E301" s="218"/>
      <c r="F301" s="218">
        <v>105221</v>
      </c>
      <c r="G301" s="209"/>
    </row>
    <row r="302" spans="1:7" s="115" customFormat="1" ht="18">
      <c r="A302" s="237"/>
      <c r="B302" s="285" t="s">
        <v>182</v>
      </c>
      <c r="C302" s="221" t="s">
        <v>324</v>
      </c>
      <c r="D302" s="172" t="s">
        <v>385</v>
      </c>
      <c r="E302" s="218"/>
      <c r="F302" s="218">
        <v>119196</v>
      </c>
      <c r="G302" s="209"/>
    </row>
    <row r="303" spans="1:7" s="115" customFormat="1" ht="18">
      <c r="A303" s="237"/>
      <c r="B303" s="333" t="s">
        <v>308</v>
      </c>
      <c r="C303" s="221" t="s">
        <v>324</v>
      </c>
      <c r="D303" s="172"/>
      <c r="E303" s="218"/>
      <c r="F303" s="218"/>
      <c r="G303" s="209"/>
    </row>
    <row r="304" spans="1:7" s="115" customFormat="1" ht="18">
      <c r="A304" s="237"/>
      <c r="B304" s="220" t="s">
        <v>414</v>
      </c>
      <c r="C304" s="221" t="s">
        <v>324</v>
      </c>
      <c r="D304" s="172" t="s">
        <v>385</v>
      </c>
      <c r="E304" s="218"/>
      <c r="F304" s="218">
        <v>95981</v>
      </c>
      <c r="G304" s="209"/>
    </row>
    <row r="305" spans="1:7" s="115" customFormat="1" ht="18">
      <c r="A305" s="237"/>
      <c r="B305" s="220" t="s">
        <v>456</v>
      </c>
      <c r="C305" s="221" t="s">
        <v>324</v>
      </c>
      <c r="D305" s="172" t="s">
        <v>385</v>
      </c>
      <c r="E305" s="218"/>
      <c r="F305" s="218">
        <v>118503</v>
      </c>
      <c r="G305" s="209"/>
    </row>
    <row r="306" spans="1:7" s="115" customFormat="1" ht="18">
      <c r="A306" s="237"/>
      <c r="B306" s="220" t="s">
        <v>459</v>
      </c>
      <c r="C306" s="221" t="s">
        <v>324</v>
      </c>
      <c r="D306" s="172" t="s">
        <v>385</v>
      </c>
      <c r="E306" s="218"/>
      <c r="F306" s="218">
        <v>144953</v>
      </c>
      <c r="G306" s="209"/>
    </row>
    <row r="307" spans="1:7" s="115" customFormat="1" ht="18">
      <c r="A307" s="237"/>
      <c r="B307" s="220" t="s">
        <v>410</v>
      </c>
      <c r="C307" s="221" t="s">
        <v>324</v>
      </c>
      <c r="D307" s="172" t="s">
        <v>385</v>
      </c>
      <c r="E307" s="218"/>
      <c r="F307" s="218">
        <v>129476</v>
      </c>
      <c r="G307" s="209"/>
    </row>
    <row r="308" spans="1:7" s="115" customFormat="1" ht="18">
      <c r="A308" s="237"/>
      <c r="B308" s="220" t="s">
        <v>460</v>
      </c>
      <c r="C308" s="221" t="s">
        <v>324</v>
      </c>
      <c r="D308" s="172" t="s">
        <v>385</v>
      </c>
      <c r="E308" s="218"/>
      <c r="F308" s="218">
        <v>160314</v>
      </c>
      <c r="G308" s="209"/>
    </row>
    <row r="309" spans="1:7" s="115" customFormat="1" ht="18">
      <c r="A309" s="237"/>
      <c r="B309" s="220" t="s">
        <v>461</v>
      </c>
      <c r="C309" s="221" t="s">
        <v>324</v>
      </c>
      <c r="D309" s="172" t="s">
        <v>385</v>
      </c>
      <c r="E309" s="218"/>
      <c r="F309" s="218">
        <v>196812</v>
      </c>
      <c r="G309" s="209"/>
    </row>
    <row r="310" spans="1:7" s="115" customFormat="1" ht="18">
      <c r="A310" s="237"/>
      <c r="B310" s="220" t="s">
        <v>466</v>
      </c>
      <c r="C310" s="221" t="s">
        <v>324</v>
      </c>
      <c r="D310" s="172" t="s">
        <v>385</v>
      </c>
      <c r="E310" s="218"/>
      <c r="F310" s="218">
        <v>202241</v>
      </c>
      <c r="G310" s="209"/>
    </row>
    <row r="311" spans="1:7" s="115" customFormat="1" ht="18">
      <c r="A311" s="237"/>
      <c r="B311" s="220" t="s">
        <v>467</v>
      </c>
      <c r="C311" s="221" t="s">
        <v>324</v>
      </c>
      <c r="D311" s="172" t="s">
        <v>385</v>
      </c>
      <c r="E311" s="218"/>
      <c r="F311" s="218">
        <v>248556</v>
      </c>
      <c r="G311" s="209"/>
    </row>
    <row r="312" spans="1:7" s="115" customFormat="1" ht="18">
      <c r="A312" s="237"/>
      <c r="B312" s="220" t="s">
        <v>468</v>
      </c>
      <c r="C312" s="221" t="s">
        <v>324</v>
      </c>
      <c r="D312" s="172" t="s">
        <v>385</v>
      </c>
      <c r="E312" s="218"/>
      <c r="F312" s="218">
        <v>312428</v>
      </c>
      <c r="G312" s="209"/>
    </row>
    <row r="313" spans="1:7" s="115" customFormat="1" ht="18">
      <c r="A313" s="237"/>
      <c r="B313" s="220" t="s">
        <v>469</v>
      </c>
      <c r="C313" s="221" t="s">
        <v>324</v>
      </c>
      <c r="D313" s="172" t="s">
        <v>385</v>
      </c>
      <c r="E313" s="218"/>
      <c r="F313" s="218">
        <v>280896</v>
      </c>
      <c r="G313" s="209"/>
    </row>
    <row r="314" spans="1:7" s="115" customFormat="1" ht="19.5" customHeight="1">
      <c r="A314" s="237"/>
      <c r="B314" s="220" t="s">
        <v>470</v>
      </c>
      <c r="C314" s="221" t="s">
        <v>324</v>
      </c>
      <c r="D314" s="172" t="s">
        <v>385</v>
      </c>
      <c r="E314" s="218"/>
      <c r="F314" s="218">
        <v>353315</v>
      </c>
      <c r="G314" s="209"/>
    </row>
    <row r="315" spans="1:7" s="115" customFormat="1" ht="18">
      <c r="A315" s="237"/>
      <c r="B315" s="220" t="s">
        <v>283</v>
      </c>
      <c r="C315" s="221" t="s">
        <v>324</v>
      </c>
      <c r="D315" s="172" t="s">
        <v>385</v>
      </c>
      <c r="E315" s="218"/>
      <c r="F315" s="218">
        <v>492723</v>
      </c>
      <c r="G315" s="209"/>
    </row>
    <row r="316" spans="1:7" s="115" customFormat="1" ht="18">
      <c r="A316" s="237"/>
      <c r="B316" s="220" t="s">
        <v>98</v>
      </c>
      <c r="C316" s="221" t="s">
        <v>324</v>
      </c>
      <c r="D316" s="172" t="s">
        <v>385</v>
      </c>
      <c r="E316" s="218"/>
      <c r="F316" s="218">
        <v>59598</v>
      </c>
      <c r="G316" s="209"/>
    </row>
    <row r="317" spans="1:7" s="115" customFormat="1" ht="17.25">
      <c r="A317" s="216">
        <v>3</v>
      </c>
      <c r="B317" s="334" t="s">
        <v>836</v>
      </c>
      <c r="C317" s="234"/>
      <c r="D317" s="233"/>
      <c r="E317" s="219"/>
      <c r="F317" s="218"/>
      <c r="G317" s="209"/>
    </row>
    <row r="318" spans="1:7" s="115" customFormat="1" ht="17.25">
      <c r="A318" s="216"/>
      <c r="B318" s="285" t="s">
        <v>837</v>
      </c>
      <c r="C318" s="234" t="s">
        <v>841</v>
      </c>
      <c r="D318" s="233" t="s">
        <v>160</v>
      </c>
      <c r="E318" s="219"/>
      <c r="F318" s="218">
        <v>18571</v>
      </c>
      <c r="G318" s="209"/>
    </row>
    <row r="319" spans="1:7" s="115" customFormat="1" ht="17.25">
      <c r="A319" s="216"/>
      <c r="B319" s="285" t="s">
        <v>838</v>
      </c>
      <c r="C319" s="234" t="s">
        <v>324</v>
      </c>
      <c r="D319" s="233" t="s">
        <v>160</v>
      </c>
      <c r="E319" s="219"/>
      <c r="F319" s="218">
        <v>18452</v>
      </c>
      <c r="G319" s="209"/>
    </row>
    <row r="320" spans="1:7" s="115" customFormat="1" ht="17.25">
      <c r="A320" s="216"/>
      <c r="B320" s="285" t="s">
        <v>840</v>
      </c>
      <c r="C320" s="234" t="s">
        <v>324</v>
      </c>
      <c r="D320" s="233" t="s">
        <v>160</v>
      </c>
      <c r="E320" s="219"/>
      <c r="F320" s="218">
        <v>18000</v>
      </c>
      <c r="G320" s="209"/>
    </row>
    <row r="321" spans="1:7" s="115" customFormat="1" ht="17.25">
      <c r="A321" s="216"/>
      <c r="B321" s="285" t="s">
        <v>839</v>
      </c>
      <c r="C321" s="234" t="s">
        <v>324</v>
      </c>
      <c r="D321" s="233" t="s">
        <v>160</v>
      </c>
      <c r="E321" s="219"/>
      <c r="F321" s="218">
        <v>17468</v>
      </c>
      <c r="G321" s="209"/>
    </row>
    <row r="322" spans="1:7" s="115" customFormat="1" ht="49.5" customHeight="1">
      <c r="A322" s="216">
        <v>4</v>
      </c>
      <c r="B322" s="563" t="s">
        <v>1552</v>
      </c>
      <c r="C322" s="563"/>
      <c r="D322" s="563"/>
      <c r="E322" s="563"/>
      <c r="F322" s="563"/>
      <c r="G322" s="209"/>
    </row>
    <row r="323" spans="1:7" s="115" customFormat="1" ht="17.25">
      <c r="A323" s="216"/>
      <c r="B323" s="285" t="s">
        <v>1553</v>
      </c>
      <c r="C323" s="549" t="s">
        <v>1559</v>
      </c>
      <c r="D323" s="233" t="s">
        <v>160</v>
      </c>
      <c r="E323" s="219"/>
      <c r="F323" s="218">
        <v>51000</v>
      </c>
      <c r="G323" s="209"/>
    </row>
    <row r="324" spans="1:7" s="115" customFormat="1" ht="17.25">
      <c r="A324" s="216"/>
      <c r="B324" s="285" t="s">
        <v>1554</v>
      </c>
      <c r="C324" s="549"/>
      <c r="D324" s="233" t="s">
        <v>324</v>
      </c>
      <c r="E324" s="219"/>
      <c r="F324" s="218">
        <v>58000</v>
      </c>
      <c r="G324" s="209"/>
    </row>
    <row r="325" spans="1:7" s="115" customFormat="1" ht="17.25">
      <c r="A325" s="216"/>
      <c r="B325" s="285" t="s">
        <v>1555</v>
      </c>
      <c r="C325" s="549"/>
      <c r="D325" s="233" t="s">
        <v>324</v>
      </c>
      <c r="E325" s="219"/>
      <c r="F325" s="218">
        <v>65000</v>
      </c>
      <c r="G325" s="209"/>
    </row>
    <row r="326" spans="1:7" s="115" customFormat="1" ht="17.25">
      <c r="A326" s="216"/>
      <c r="B326" s="285" t="s">
        <v>1556</v>
      </c>
      <c r="C326" s="549"/>
      <c r="D326" s="233" t="s">
        <v>324</v>
      </c>
      <c r="E326" s="219"/>
      <c r="F326" s="218">
        <v>70000</v>
      </c>
      <c r="G326" s="209"/>
    </row>
    <row r="327" spans="1:7" s="115" customFormat="1" ht="17.25">
      <c r="A327" s="216"/>
      <c r="B327" s="285" t="s">
        <v>1557</v>
      </c>
      <c r="C327" s="549"/>
      <c r="D327" s="233" t="s">
        <v>324</v>
      </c>
      <c r="E327" s="219"/>
      <c r="F327" s="218">
        <v>81000</v>
      </c>
      <c r="G327" s="209"/>
    </row>
    <row r="328" spans="1:7" s="115" customFormat="1" ht="17.25">
      <c r="A328" s="216"/>
      <c r="B328" s="285" t="s">
        <v>1558</v>
      </c>
      <c r="C328" s="549"/>
      <c r="D328" s="233" t="s">
        <v>324</v>
      </c>
      <c r="E328" s="219"/>
      <c r="F328" s="218">
        <v>100000</v>
      </c>
      <c r="G328" s="209"/>
    </row>
    <row r="329" spans="1:7" s="115" customFormat="1" ht="18">
      <c r="A329" s="286" t="s">
        <v>279</v>
      </c>
      <c r="B329" s="236" t="s">
        <v>427</v>
      </c>
      <c r="C329" s="217"/>
      <c r="D329" s="328"/>
      <c r="E329" s="329"/>
      <c r="F329" s="329"/>
      <c r="G329" s="209"/>
    </row>
    <row r="330" spans="1:7" s="115" customFormat="1" ht="18">
      <c r="A330" s="237">
        <v>1</v>
      </c>
      <c r="B330" s="220" t="s">
        <v>36</v>
      </c>
      <c r="C330" s="300"/>
      <c r="D330" s="233" t="s">
        <v>160</v>
      </c>
      <c r="E330" s="218"/>
      <c r="F330" s="218">
        <v>12500</v>
      </c>
      <c r="G330" s="209"/>
    </row>
    <row r="331" spans="1:7" s="115" customFormat="1" ht="18">
      <c r="A331" s="237">
        <v>2</v>
      </c>
      <c r="B331" s="220" t="s">
        <v>37</v>
      </c>
      <c r="C331" s="300"/>
      <c r="D331" s="233" t="s">
        <v>324</v>
      </c>
      <c r="E331" s="218"/>
      <c r="F331" s="218">
        <v>12500</v>
      </c>
      <c r="G331" s="209"/>
    </row>
    <row r="332" spans="1:10" s="115" customFormat="1" ht="18">
      <c r="A332" s="237">
        <v>3</v>
      </c>
      <c r="B332" s="220" t="s">
        <v>92</v>
      </c>
      <c r="C332" s="300"/>
      <c r="D332" s="233" t="s">
        <v>324</v>
      </c>
      <c r="E332" s="218"/>
      <c r="F332" s="218">
        <v>12500</v>
      </c>
      <c r="G332" s="209"/>
      <c r="I332" s="179"/>
      <c r="J332" s="179"/>
    </row>
    <row r="333" spans="1:7" s="115" customFormat="1" ht="18">
      <c r="A333" s="237">
        <v>4</v>
      </c>
      <c r="B333" s="220" t="s">
        <v>93</v>
      </c>
      <c r="C333" s="300"/>
      <c r="D333" s="233" t="s">
        <v>324</v>
      </c>
      <c r="E333" s="218"/>
      <c r="F333" s="218">
        <v>12500</v>
      </c>
      <c r="G333" s="209"/>
    </row>
    <row r="334" spans="1:7" s="115" customFormat="1" ht="18">
      <c r="A334" s="237">
        <v>5</v>
      </c>
      <c r="B334" s="220" t="s">
        <v>96</v>
      </c>
      <c r="C334" s="300"/>
      <c r="D334" s="233" t="s">
        <v>324</v>
      </c>
      <c r="E334" s="218"/>
      <c r="F334" s="218">
        <v>12500</v>
      </c>
      <c r="G334" s="209"/>
    </row>
    <row r="335" spans="1:7" s="115" customFormat="1" ht="18">
      <c r="A335" s="237">
        <v>6</v>
      </c>
      <c r="B335" s="220" t="s">
        <v>97</v>
      </c>
      <c r="C335" s="300"/>
      <c r="D335" s="233" t="s">
        <v>324</v>
      </c>
      <c r="E335" s="218"/>
      <c r="F335" s="218">
        <v>12500</v>
      </c>
      <c r="G335" s="209"/>
    </row>
    <row r="336" spans="1:7" s="115" customFormat="1" ht="18">
      <c r="A336" s="237">
        <v>7</v>
      </c>
      <c r="B336" s="220" t="s">
        <v>332</v>
      </c>
      <c r="C336" s="300"/>
      <c r="D336" s="233" t="s">
        <v>324</v>
      </c>
      <c r="E336" s="218"/>
      <c r="F336" s="218">
        <v>12500</v>
      </c>
      <c r="G336" s="209"/>
    </row>
    <row r="337" spans="1:7" s="115" customFormat="1" ht="18">
      <c r="A337" s="237">
        <v>8</v>
      </c>
      <c r="B337" s="220" t="s">
        <v>333</v>
      </c>
      <c r="C337" s="300"/>
      <c r="D337" s="233" t="s">
        <v>324</v>
      </c>
      <c r="E337" s="218"/>
      <c r="F337" s="218">
        <v>12500</v>
      </c>
      <c r="G337" s="209"/>
    </row>
    <row r="338" spans="1:7" s="115" customFormat="1" ht="18">
      <c r="A338" s="237">
        <v>9</v>
      </c>
      <c r="B338" s="220" t="s">
        <v>334</v>
      </c>
      <c r="C338" s="221"/>
      <c r="D338" s="233" t="s">
        <v>324</v>
      </c>
      <c r="E338" s="218"/>
      <c r="F338" s="218">
        <v>12600</v>
      </c>
      <c r="G338" s="209"/>
    </row>
    <row r="339" spans="1:7" s="115" customFormat="1" ht="18">
      <c r="A339" s="237">
        <v>10</v>
      </c>
      <c r="B339" s="220" t="s">
        <v>91</v>
      </c>
      <c r="C339" s="221"/>
      <c r="D339" s="233" t="s">
        <v>324</v>
      </c>
      <c r="E339" s="218"/>
      <c r="F339" s="218">
        <v>12600</v>
      </c>
      <c r="G339" s="209"/>
    </row>
    <row r="340" spans="1:7" s="115" customFormat="1" ht="18">
      <c r="A340" s="237">
        <v>11</v>
      </c>
      <c r="B340" s="220" t="s">
        <v>144</v>
      </c>
      <c r="C340" s="221"/>
      <c r="D340" s="233" t="s">
        <v>324</v>
      </c>
      <c r="E340" s="218"/>
      <c r="F340" s="218">
        <v>12600</v>
      </c>
      <c r="G340" s="209"/>
    </row>
    <row r="341" spans="1:7" s="115" customFormat="1" ht="18">
      <c r="A341" s="237">
        <v>12</v>
      </c>
      <c r="B341" s="220" t="s">
        <v>110</v>
      </c>
      <c r="C341" s="221"/>
      <c r="D341" s="233" t="s">
        <v>324</v>
      </c>
      <c r="E341" s="218"/>
      <c r="F341" s="218">
        <v>12600</v>
      </c>
      <c r="G341" s="209"/>
    </row>
    <row r="342" spans="1:7" s="115" customFormat="1" ht="16.5" customHeight="1">
      <c r="A342" s="237">
        <v>13</v>
      </c>
      <c r="B342" s="220" t="s">
        <v>425</v>
      </c>
      <c r="C342" s="221"/>
      <c r="D342" s="233" t="s">
        <v>324</v>
      </c>
      <c r="E342" s="218"/>
      <c r="F342" s="218">
        <v>12600</v>
      </c>
      <c r="G342" s="209"/>
    </row>
    <row r="343" spans="1:7" s="115" customFormat="1" ht="16.5" customHeight="1">
      <c r="A343" s="286" t="s">
        <v>280</v>
      </c>
      <c r="B343" s="236" t="s">
        <v>162</v>
      </c>
      <c r="C343" s="217"/>
      <c r="D343" s="328"/>
      <c r="E343" s="329"/>
      <c r="F343" s="329"/>
      <c r="G343" s="209"/>
    </row>
    <row r="344" spans="1:7" s="115" customFormat="1" ht="16.5" customHeight="1">
      <c r="A344" s="286">
        <v>1</v>
      </c>
      <c r="B344" s="236" t="s">
        <v>215</v>
      </c>
      <c r="C344" s="217"/>
      <c r="D344" s="328"/>
      <c r="E344" s="329"/>
      <c r="F344" s="329"/>
      <c r="G344" s="209"/>
    </row>
    <row r="345" spans="1:7" s="115" customFormat="1" ht="18">
      <c r="A345" s="286"/>
      <c r="B345" s="220" t="s">
        <v>1065</v>
      </c>
      <c r="C345" s="335" t="s">
        <v>311</v>
      </c>
      <c r="D345" s="328" t="s">
        <v>160</v>
      </c>
      <c r="E345" s="329"/>
      <c r="F345" s="486">
        <v>11150</v>
      </c>
      <c r="G345" s="209"/>
    </row>
    <row r="346" spans="1:10" s="179" customFormat="1" ht="18">
      <c r="A346" s="286"/>
      <c r="B346" s="220" t="s">
        <v>1066</v>
      </c>
      <c r="C346" s="336" t="s">
        <v>426</v>
      </c>
      <c r="D346" s="328" t="s">
        <v>160</v>
      </c>
      <c r="E346" s="329"/>
      <c r="F346" s="486">
        <v>11150</v>
      </c>
      <c r="G346" s="209"/>
      <c r="H346" s="115"/>
      <c r="I346" s="115"/>
      <c r="J346" s="115"/>
    </row>
    <row r="347" spans="1:7" s="115" customFormat="1" ht="18">
      <c r="A347" s="286"/>
      <c r="B347" s="220" t="s">
        <v>1067</v>
      </c>
      <c r="C347" s="335" t="s">
        <v>310</v>
      </c>
      <c r="D347" s="328" t="s">
        <v>160</v>
      </c>
      <c r="E347" s="329"/>
      <c r="F347" s="486">
        <v>9225.782321406308</v>
      </c>
      <c r="G347" s="209"/>
    </row>
    <row r="348" spans="1:7" s="115" customFormat="1" ht="18">
      <c r="A348" s="286"/>
      <c r="B348" s="220" t="s">
        <v>1068</v>
      </c>
      <c r="C348" s="336" t="s">
        <v>324</v>
      </c>
      <c r="D348" s="328" t="s">
        <v>324</v>
      </c>
      <c r="E348" s="329"/>
      <c r="F348" s="486">
        <v>10010.01001001001</v>
      </c>
      <c r="G348" s="209"/>
    </row>
    <row r="349" spans="1:8" s="115" customFormat="1" ht="18">
      <c r="A349" s="286"/>
      <c r="B349" s="220" t="s">
        <v>1069</v>
      </c>
      <c r="C349" s="336" t="s">
        <v>324</v>
      </c>
      <c r="D349" s="328" t="s">
        <v>324</v>
      </c>
      <c r="E349" s="329"/>
      <c r="F349" s="486">
        <v>10030.373666737305</v>
      </c>
      <c r="G349" s="337"/>
      <c r="H349" s="338"/>
    </row>
    <row r="350" spans="1:8" s="115" customFormat="1" ht="18">
      <c r="A350" s="286"/>
      <c r="B350" s="220" t="s">
        <v>1070</v>
      </c>
      <c r="C350" s="336" t="s">
        <v>324</v>
      </c>
      <c r="D350" s="328" t="s">
        <v>324</v>
      </c>
      <c r="E350" s="329"/>
      <c r="F350" s="486">
        <v>9845.288326300984</v>
      </c>
      <c r="G350" s="337"/>
      <c r="H350" s="338"/>
    </row>
    <row r="351" spans="1:8" s="115" customFormat="1" ht="18">
      <c r="A351" s="286"/>
      <c r="B351" s="220" t="s">
        <v>1071</v>
      </c>
      <c r="C351" s="336" t="s">
        <v>324</v>
      </c>
      <c r="D351" s="328" t="s">
        <v>324</v>
      </c>
      <c r="E351" s="329"/>
      <c r="F351" s="486">
        <v>10000</v>
      </c>
      <c r="G351" s="337"/>
      <c r="H351" s="338"/>
    </row>
    <row r="352" spans="1:8" s="115" customFormat="1" ht="18">
      <c r="A352" s="286"/>
      <c r="B352" s="220" t="s">
        <v>1072</v>
      </c>
      <c r="C352" s="336" t="s">
        <v>324</v>
      </c>
      <c r="D352" s="328" t="s">
        <v>324</v>
      </c>
      <c r="E352" s="329"/>
      <c r="F352" s="486">
        <v>10104.155853143708</v>
      </c>
      <c r="G352" s="337"/>
      <c r="H352" s="338"/>
    </row>
    <row r="353" spans="1:8" s="115" customFormat="1" ht="19.5" customHeight="1">
      <c r="A353" s="286"/>
      <c r="B353" s="220" t="s">
        <v>1073</v>
      </c>
      <c r="C353" s="336" t="s">
        <v>324</v>
      </c>
      <c r="D353" s="328" t="s">
        <v>324</v>
      </c>
      <c r="E353" s="329"/>
      <c r="F353" s="486">
        <v>7313.715367406643</v>
      </c>
      <c r="G353" s="337"/>
      <c r="H353" s="338"/>
    </row>
    <row r="354" spans="1:8" s="115" customFormat="1" ht="19.5" customHeight="1">
      <c r="A354" s="286"/>
      <c r="B354" s="220" t="s">
        <v>1074</v>
      </c>
      <c r="C354" s="336" t="s">
        <v>324</v>
      </c>
      <c r="D354" s="328" t="s">
        <v>324</v>
      </c>
      <c r="E354" s="329"/>
      <c r="F354" s="486">
        <v>10334.110334110333</v>
      </c>
      <c r="G354" s="337"/>
      <c r="H354" s="338"/>
    </row>
    <row r="355" spans="1:8" s="115" customFormat="1" ht="18">
      <c r="A355" s="286">
        <v>2</v>
      </c>
      <c r="B355" s="236" t="s">
        <v>472</v>
      </c>
      <c r="C355" s="217"/>
      <c r="D355" s="328"/>
      <c r="E355" s="329"/>
      <c r="F355" s="339"/>
      <c r="G355" s="337"/>
      <c r="H355" s="338"/>
    </row>
    <row r="356" spans="1:8" s="115" customFormat="1" ht="21" customHeight="1">
      <c r="A356" s="286"/>
      <c r="B356" s="293" t="s">
        <v>1075</v>
      </c>
      <c r="C356" s="586" t="s">
        <v>345</v>
      </c>
      <c r="D356" s="328" t="s">
        <v>160</v>
      </c>
      <c r="E356" s="329"/>
      <c r="F356" s="486">
        <v>11400</v>
      </c>
      <c r="G356" s="337"/>
      <c r="H356" s="338"/>
    </row>
    <row r="357" spans="1:7" s="115" customFormat="1" ht="19.5" customHeight="1">
      <c r="A357" s="286"/>
      <c r="B357" s="293" t="s">
        <v>1076</v>
      </c>
      <c r="C357" s="586"/>
      <c r="D357" s="328" t="s">
        <v>160</v>
      </c>
      <c r="E357" s="329"/>
      <c r="F357" s="486">
        <v>11300</v>
      </c>
      <c r="G357" s="209"/>
    </row>
    <row r="358" spans="1:7" s="115" customFormat="1" ht="18">
      <c r="A358" s="286"/>
      <c r="B358" s="220" t="s">
        <v>1077</v>
      </c>
      <c r="C358" s="569" t="s">
        <v>419</v>
      </c>
      <c r="D358" s="328" t="s">
        <v>160</v>
      </c>
      <c r="E358" s="329"/>
      <c r="F358" s="486">
        <v>9696.768205682307</v>
      </c>
      <c r="G358" s="209"/>
    </row>
    <row r="359" spans="1:7" s="115" customFormat="1" ht="18">
      <c r="A359" s="286"/>
      <c r="B359" s="220" t="s">
        <v>272</v>
      </c>
      <c r="C359" s="570"/>
      <c r="D359" s="328" t="s">
        <v>324</v>
      </c>
      <c r="E359" s="329"/>
      <c r="F359" s="486">
        <v>10491.260491260491</v>
      </c>
      <c r="G359" s="209"/>
    </row>
    <row r="360" spans="1:7" s="115" customFormat="1" ht="18">
      <c r="A360" s="286"/>
      <c r="B360" s="220" t="s">
        <v>1078</v>
      </c>
      <c r="C360" s="570"/>
      <c r="D360" s="328" t="s">
        <v>324</v>
      </c>
      <c r="E360" s="329"/>
      <c r="F360" s="486">
        <v>10489.51048951049</v>
      </c>
      <c r="G360" s="209"/>
    </row>
    <row r="361" spans="1:8" s="115" customFormat="1" ht="18">
      <c r="A361" s="286"/>
      <c r="B361" s="220" t="s">
        <v>1079</v>
      </c>
      <c r="C361" s="570"/>
      <c r="D361" s="328" t="s">
        <v>324</v>
      </c>
      <c r="E361" s="329"/>
      <c r="F361" s="486">
        <v>10472.790219625662</v>
      </c>
      <c r="G361" s="215"/>
      <c r="H361" s="164"/>
    </row>
    <row r="362" spans="1:7" s="115" customFormat="1" ht="18">
      <c r="A362" s="286"/>
      <c r="B362" s="220" t="s">
        <v>1080</v>
      </c>
      <c r="C362" s="570"/>
      <c r="D362" s="328" t="s">
        <v>324</v>
      </c>
      <c r="E362" s="329"/>
      <c r="F362" s="486">
        <v>10491.452991452992</v>
      </c>
      <c r="G362" s="209"/>
    </row>
    <row r="363" spans="1:7" s="164" customFormat="1" ht="18" customHeight="1">
      <c r="A363" s="286"/>
      <c r="B363" s="220" t="s">
        <v>1081</v>
      </c>
      <c r="C363" s="570"/>
      <c r="D363" s="328" t="s">
        <v>324</v>
      </c>
      <c r="E363" s="329"/>
      <c r="F363" s="486">
        <v>10484.79186131008</v>
      </c>
      <c r="G363" s="215"/>
    </row>
    <row r="364" spans="1:7" s="115" customFormat="1" ht="18">
      <c r="A364" s="286"/>
      <c r="B364" s="220" t="s">
        <v>1082</v>
      </c>
      <c r="C364" s="570"/>
      <c r="D364" s="328" t="s">
        <v>324</v>
      </c>
      <c r="E364" s="329"/>
      <c r="F364" s="486">
        <v>10612.057591923363</v>
      </c>
      <c r="G364" s="209"/>
    </row>
    <row r="365" spans="1:7" s="115" customFormat="1" ht="18">
      <c r="A365" s="286"/>
      <c r="B365" s="220" t="s">
        <v>1083</v>
      </c>
      <c r="C365" s="570"/>
      <c r="D365" s="328" t="s">
        <v>324</v>
      </c>
      <c r="E365" s="329"/>
      <c r="F365" s="486">
        <v>10678.210678210678</v>
      </c>
      <c r="G365" s="209"/>
    </row>
    <row r="366" spans="1:7" s="454" customFormat="1" ht="47.25">
      <c r="A366" s="448">
        <v>3</v>
      </c>
      <c r="B366" s="467" t="s">
        <v>1537</v>
      </c>
      <c r="C366" s="468"/>
      <c r="D366" s="448"/>
      <c r="E366" s="469"/>
      <c r="F366" s="469"/>
      <c r="G366" s="453"/>
    </row>
    <row r="367" spans="1:7" s="115" customFormat="1" ht="36.75" customHeight="1">
      <c r="A367" s="216"/>
      <c r="B367" s="290" t="s">
        <v>1211</v>
      </c>
      <c r="C367" s="584" t="s">
        <v>1289</v>
      </c>
      <c r="D367" s="233"/>
      <c r="E367" s="219"/>
      <c r="F367" s="219">
        <v>14380</v>
      </c>
      <c r="G367" s="209"/>
    </row>
    <row r="368" spans="1:7" s="115" customFormat="1" ht="35.25" customHeight="1">
      <c r="A368" s="216"/>
      <c r="B368" s="290" t="s">
        <v>1212</v>
      </c>
      <c r="C368" s="584"/>
      <c r="D368" s="233"/>
      <c r="E368" s="219"/>
      <c r="F368" s="219">
        <v>14050</v>
      </c>
      <c r="G368" s="209"/>
    </row>
    <row r="369" spans="1:7" s="115" customFormat="1" ht="36" customHeight="1">
      <c r="A369" s="216"/>
      <c r="B369" s="290" t="s">
        <v>1213</v>
      </c>
      <c r="C369" s="584"/>
      <c r="D369" s="233"/>
      <c r="E369" s="219"/>
      <c r="F369" s="219">
        <v>14050</v>
      </c>
      <c r="G369" s="209"/>
    </row>
    <row r="370" spans="1:7" s="115" customFormat="1" ht="31.5">
      <c r="A370" s="216"/>
      <c r="B370" s="290" t="s">
        <v>1214</v>
      </c>
      <c r="C370" s="584"/>
      <c r="D370" s="233"/>
      <c r="E370" s="219"/>
      <c r="F370" s="219">
        <v>14270</v>
      </c>
      <c r="G370" s="209"/>
    </row>
    <row r="371" spans="1:7" s="115" customFormat="1" ht="18.75" customHeight="1">
      <c r="A371" s="216"/>
      <c r="B371" s="290" t="s">
        <v>956</v>
      </c>
      <c r="C371" s="584"/>
      <c r="D371" s="233"/>
      <c r="E371" s="219"/>
      <c r="F371" s="219">
        <v>14270</v>
      </c>
      <c r="G371" s="209"/>
    </row>
    <row r="372" spans="1:7" s="115" customFormat="1" ht="34.5" customHeight="1">
      <c r="A372" s="216"/>
      <c r="B372" s="292" t="s">
        <v>958</v>
      </c>
      <c r="C372" s="571" t="s">
        <v>1290</v>
      </c>
      <c r="D372" s="233"/>
      <c r="E372" s="219"/>
      <c r="F372" s="219">
        <v>14270</v>
      </c>
      <c r="G372" s="209"/>
    </row>
    <row r="373" spans="1:7" s="115" customFormat="1" ht="34.5" customHeight="1">
      <c r="A373" s="216"/>
      <c r="B373" s="292" t="s">
        <v>957</v>
      </c>
      <c r="C373" s="571"/>
      <c r="D373" s="233"/>
      <c r="E373" s="219"/>
      <c r="F373" s="219">
        <v>15590</v>
      </c>
      <c r="G373" s="209"/>
    </row>
    <row r="374" spans="1:7" s="115" customFormat="1" ht="33.75" customHeight="1">
      <c r="A374" s="216"/>
      <c r="B374" s="290" t="s">
        <v>1116</v>
      </c>
      <c r="C374" s="585" t="s">
        <v>1289</v>
      </c>
      <c r="D374" s="233"/>
      <c r="E374" s="219"/>
      <c r="F374" s="219">
        <v>22300</v>
      </c>
      <c r="G374" s="209"/>
    </row>
    <row r="375" spans="1:7" s="115" customFormat="1" ht="31.5">
      <c r="A375" s="216"/>
      <c r="B375" s="290" t="s">
        <v>1117</v>
      </c>
      <c r="C375" s="585"/>
      <c r="D375" s="233"/>
      <c r="E375" s="219"/>
      <c r="F375" s="219">
        <v>21420</v>
      </c>
      <c r="G375" s="209"/>
    </row>
    <row r="376" spans="1:7" s="115" customFormat="1" ht="31.5">
      <c r="A376" s="216"/>
      <c r="B376" s="290" t="s">
        <v>1118</v>
      </c>
      <c r="C376" s="585"/>
      <c r="D376" s="233"/>
      <c r="E376" s="219"/>
      <c r="F376" s="219">
        <v>21420</v>
      </c>
      <c r="G376" s="209"/>
    </row>
    <row r="377" spans="1:7" s="115" customFormat="1" ht="31.5">
      <c r="A377" s="216"/>
      <c r="B377" s="290" t="s">
        <v>1119</v>
      </c>
      <c r="C377" s="571" t="s">
        <v>1290</v>
      </c>
      <c r="D377" s="233"/>
      <c r="E377" s="219"/>
      <c r="F377" s="219">
        <v>21640</v>
      </c>
      <c r="G377" s="209"/>
    </row>
    <row r="378" spans="1:7" s="115" customFormat="1" ht="31.5">
      <c r="A378" s="216"/>
      <c r="B378" s="290" t="s">
        <v>1120</v>
      </c>
      <c r="C378" s="571"/>
      <c r="D378" s="233"/>
      <c r="E378" s="219"/>
      <c r="F378" s="219">
        <v>22190</v>
      </c>
      <c r="G378" s="209"/>
    </row>
    <row r="379" spans="1:7" s="115" customFormat="1" ht="31.5">
      <c r="A379" s="216"/>
      <c r="B379" s="290" t="s">
        <v>1121</v>
      </c>
      <c r="C379" s="443" t="s">
        <v>1291</v>
      </c>
      <c r="D379" s="233"/>
      <c r="E379" s="219"/>
      <c r="F379" s="219">
        <v>12300</v>
      </c>
      <c r="G379" s="209"/>
    </row>
    <row r="380" spans="1:7" s="115" customFormat="1" ht="18">
      <c r="A380" s="237" t="s">
        <v>281</v>
      </c>
      <c r="B380" s="236" t="s">
        <v>3</v>
      </c>
      <c r="C380" s="221"/>
      <c r="D380" s="172"/>
      <c r="E380" s="218"/>
      <c r="F380" s="218"/>
      <c r="G380" s="209"/>
    </row>
    <row r="381" spans="1:7" s="115" customFormat="1" ht="18">
      <c r="A381" s="237">
        <v>1</v>
      </c>
      <c r="B381" s="340" t="s">
        <v>842</v>
      </c>
      <c r="C381" s="234"/>
      <c r="D381" s="233" t="s">
        <v>160</v>
      </c>
      <c r="E381" s="219"/>
      <c r="F381" s="219">
        <v>15787</v>
      </c>
      <c r="G381" s="209"/>
    </row>
    <row r="382" spans="1:7" s="115" customFormat="1" ht="18">
      <c r="A382" s="237">
        <v>2</v>
      </c>
      <c r="B382" s="340" t="s">
        <v>843</v>
      </c>
      <c r="C382" s="234"/>
      <c r="D382" s="233" t="s">
        <v>160</v>
      </c>
      <c r="E382" s="219"/>
      <c r="F382" s="219">
        <v>16920</v>
      </c>
      <c r="G382" s="209"/>
    </row>
    <row r="383" spans="1:7" s="115" customFormat="1" ht="18">
      <c r="A383" s="237">
        <v>3</v>
      </c>
      <c r="B383" s="340" t="s">
        <v>844</v>
      </c>
      <c r="C383" s="234"/>
      <c r="D383" s="233" t="s">
        <v>160</v>
      </c>
      <c r="E383" s="219"/>
      <c r="F383" s="219">
        <v>15363</v>
      </c>
      <c r="G383" s="209"/>
    </row>
    <row r="384" spans="1:8" s="164" customFormat="1" ht="18">
      <c r="A384" s="237">
        <v>4</v>
      </c>
      <c r="B384" s="340" t="s">
        <v>845</v>
      </c>
      <c r="C384" s="234"/>
      <c r="D384" s="233" t="s">
        <v>160</v>
      </c>
      <c r="E384" s="219"/>
      <c r="F384" s="219">
        <v>15590</v>
      </c>
      <c r="G384" s="209"/>
      <c r="H384" s="115"/>
    </row>
    <row r="385" spans="1:7" s="115" customFormat="1" ht="18">
      <c r="A385" s="237"/>
      <c r="B385" s="332" t="s">
        <v>1397</v>
      </c>
      <c r="C385" s="221" t="s">
        <v>841</v>
      </c>
      <c r="D385" s="172"/>
      <c r="E385" s="218"/>
      <c r="F385" s="218"/>
      <c r="G385" s="209"/>
    </row>
    <row r="386" spans="1:7" s="115" customFormat="1" ht="16.5" customHeight="1">
      <c r="A386" s="237">
        <v>1</v>
      </c>
      <c r="B386" s="220" t="s">
        <v>1390</v>
      </c>
      <c r="C386" s="221"/>
      <c r="D386" s="172" t="s">
        <v>160</v>
      </c>
      <c r="E386" s="218"/>
      <c r="F386" s="218">
        <f>47000/2.55</f>
        <v>18431.37254901961</v>
      </c>
      <c r="G386" s="209"/>
    </row>
    <row r="387" spans="1:7" s="115" customFormat="1" ht="16.5" customHeight="1">
      <c r="A387" s="237">
        <v>2</v>
      </c>
      <c r="B387" s="220" t="s">
        <v>1391</v>
      </c>
      <c r="C387" s="221"/>
      <c r="D387" s="172" t="s">
        <v>324</v>
      </c>
      <c r="E387" s="218"/>
      <c r="F387" s="218">
        <f>72000/4.19</f>
        <v>17183.77088305489</v>
      </c>
      <c r="G387" s="209"/>
    </row>
    <row r="388" spans="1:7" s="115" customFormat="1" ht="16.5" customHeight="1">
      <c r="A388" s="237">
        <v>3</v>
      </c>
      <c r="B388" s="220" t="s">
        <v>1392</v>
      </c>
      <c r="C388" s="221"/>
      <c r="D388" s="172" t="s">
        <v>324</v>
      </c>
      <c r="E388" s="341"/>
      <c r="F388" s="218">
        <f>83000/4.85</f>
        <v>17113.40206185567</v>
      </c>
      <c r="G388" s="209"/>
    </row>
    <row r="389" spans="1:7" s="115" customFormat="1" ht="16.5" customHeight="1">
      <c r="A389" s="237">
        <v>4</v>
      </c>
      <c r="B389" s="220" t="s">
        <v>1393</v>
      </c>
      <c r="C389" s="221"/>
      <c r="D389" s="172" t="s">
        <v>324</v>
      </c>
      <c r="E389" s="341"/>
      <c r="F389" s="218">
        <f>122000/7.4</f>
        <v>16486.486486486487</v>
      </c>
      <c r="G389" s="209"/>
    </row>
    <row r="390" spans="1:7" s="115" customFormat="1" ht="16.5" customHeight="1">
      <c r="A390" s="237">
        <v>5</v>
      </c>
      <c r="B390" s="220" t="s">
        <v>1394</v>
      </c>
      <c r="C390" s="221"/>
      <c r="D390" s="172" t="s">
        <v>324</v>
      </c>
      <c r="E390" s="218"/>
      <c r="F390" s="218">
        <f>164000/10.15</f>
        <v>16157.635467980295</v>
      </c>
      <c r="G390" s="209"/>
    </row>
    <row r="391" spans="1:7" s="115" customFormat="1" ht="16.5" customHeight="1">
      <c r="A391" s="237">
        <v>6</v>
      </c>
      <c r="B391" s="220" t="s">
        <v>1395</v>
      </c>
      <c r="C391" s="221"/>
      <c r="D391" s="172" t="s">
        <v>324</v>
      </c>
      <c r="E391" s="218"/>
      <c r="F391" s="218">
        <f>204000/12.7</f>
        <v>16062.992125984252</v>
      </c>
      <c r="G391" s="209"/>
    </row>
    <row r="392" spans="1:7" s="115" customFormat="1" ht="16.5" customHeight="1">
      <c r="A392" s="237">
        <v>7</v>
      </c>
      <c r="B392" s="220" t="s">
        <v>1396</v>
      </c>
      <c r="C392" s="221"/>
      <c r="D392" s="172" t="s">
        <v>324</v>
      </c>
      <c r="E392" s="218"/>
      <c r="F392" s="218">
        <f>307000/19</f>
        <v>16157.894736842105</v>
      </c>
      <c r="G392" s="209"/>
    </row>
    <row r="393" spans="1:7" s="115" customFormat="1" ht="16.5" customHeight="1">
      <c r="A393" s="286" t="s">
        <v>282</v>
      </c>
      <c r="B393" s="236" t="s">
        <v>102</v>
      </c>
      <c r="C393" s="217"/>
      <c r="D393" s="328"/>
      <c r="E393" s="329"/>
      <c r="F393" s="329"/>
      <c r="G393" s="209"/>
    </row>
    <row r="394" spans="1:7" s="115" customFormat="1" ht="16.5" customHeight="1">
      <c r="A394" s="237">
        <v>1</v>
      </c>
      <c r="B394" s="220" t="s">
        <v>0</v>
      </c>
      <c r="C394" s="221"/>
      <c r="D394" s="172" t="s">
        <v>160</v>
      </c>
      <c r="E394" s="218"/>
      <c r="F394" s="218">
        <v>16810</v>
      </c>
      <c r="G394" s="209"/>
    </row>
    <row r="395" spans="1:7" s="115" customFormat="1" ht="16.5" customHeight="1">
      <c r="A395" s="237">
        <v>2</v>
      </c>
      <c r="B395" s="220" t="s">
        <v>1</v>
      </c>
      <c r="C395" s="221"/>
      <c r="D395" s="172" t="s">
        <v>160</v>
      </c>
      <c r="E395" s="218"/>
      <c r="F395" s="218">
        <v>15430</v>
      </c>
      <c r="G395" s="209"/>
    </row>
    <row r="396" spans="1:7" s="115" customFormat="1" ht="16.5" customHeight="1">
      <c r="A396" s="237">
        <v>3</v>
      </c>
      <c r="B396" s="220" t="s">
        <v>2</v>
      </c>
      <c r="C396" s="221"/>
      <c r="D396" s="172" t="s">
        <v>160</v>
      </c>
      <c r="E396" s="218"/>
      <c r="F396" s="218">
        <v>15483</v>
      </c>
      <c r="G396" s="209"/>
    </row>
    <row r="397" spans="1:7" s="115" customFormat="1" ht="16.5" customHeight="1">
      <c r="A397" s="237">
        <v>4</v>
      </c>
      <c r="B397" s="285" t="s">
        <v>846</v>
      </c>
      <c r="C397" s="221"/>
      <c r="D397" s="172" t="s">
        <v>324</v>
      </c>
      <c r="E397" s="218"/>
      <c r="F397" s="218">
        <v>16255</v>
      </c>
      <c r="G397" s="209"/>
    </row>
    <row r="398" spans="1:7" s="115" customFormat="1" ht="16.5" customHeight="1">
      <c r="A398" s="237">
        <v>5</v>
      </c>
      <c r="B398" s="285" t="s">
        <v>847</v>
      </c>
      <c r="C398" s="221"/>
      <c r="D398" s="172" t="s">
        <v>324</v>
      </c>
      <c r="E398" s="218"/>
      <c r="F398" s="218">
        <v>16168</v>
      </c>
      <c r="G398" s="209"/>
    </row>
    <row r="399" spans="1:7" s="115" customFormat="1" ht="16.5" customHeight="1">
      <c r="A399" s="237">
        <v>6</v>
      </c>
      <c r="B399" s="285" t="s">
        <v>848</v>
      </c>
      <c r="C399" s="221"/>
      <c r="D399" s="172" t="s">
        <v>324</v>
      </c>
      <c r="E399" s="218"/>
      <c r="F399" s="218">
        <v>15750</v>
      </c>
      <c r="G399" s="209"/>
    </row>
    <row r="400" spans="1:7" s="115" customFormat="1" ht="16.5" customHeight="1">
      <c r="A400" s="237">
        <v>7</v>
      </c>
      <c r="B400" s="332" t="s">
        <v>1397</v>
      </c>
      <c r="C400" s="221" t="s">
        <v>841</v>
      </c>
      <c r="D400" s="172"/>
      <c r="E400" s="218"/>
      <c r="F400" s="218"/>
      <c r="G400" s="209"/>
    </row>
    <row r="401" spans="1:7" s="115" customFormat="1" ht="16.5" customHeight="1">
      <c r="A401" s="237"/>
      <c r="B401" s="220" t="s">
        <v>1398</v>
      </c>
      <c r="C401" s="221"/>
      <c r="D401" s="172" t="s">
        <v>160</v>
      </c>
      <c r="E401" s="218"/>
      <c r="F401" s="218">
        <v>17520</v>
      </c>
      <c r="G401" s="209"/>
    </row>
    <row r="402" spans="1:7" s="115" customFormat="1" ht="16.5" customHeight="1">
      <c r="A402" s="237"/>
      <c r="B402" s="220" t="s">
        <v>1399</v>
      </c>
      <c r="C402" s="221"/>
      <c r="D402" s="172" t="s">
        <v>324</v>
      </c>
      <c r="E402" s="218"/>
      <c r="F402" s="218">
        <v>16515</v>
      </c>
      <c r="G402" s="209"/>
    </row>
    <row r="403" spans="1:7" s="115" customFormat="1" ht="16.5" customHeight="1">
      <c r="A403" s="237"/>
      <c r="B403" s="220" t="s">
        <v>0</v>
      </c>
      <c r="C403" s="172"/>
      <c r="D403" s="172" t="s">
        <v>324</v>
      </c>
      <c r="E403" s="218"/>
      <c r="F403" s="218">
        <f>132000/8.08</f>
        <v>16336.633663366336</v>
      </c>
      <c r="G403" s="209"/>
    </row>
    <row r="404" spans="1:7" s="115" customFormat="1" ht="18" customHeight="1">
      <c r="A404" s="237"/>
      <c r="B404" s="220" t="s">
        <v>1400</v>
      </c>
      <c r="C404" s="221"/>
      <c r="D404" s="172" t="s">
        <v>324</v>
      </c>
      <c r="E404" s="218"/>
      <c r="F404" s="218">
        <f>184000/11.4</f>
        <v>16140.350877192983</v>
      </c>
      <c r="G404" s="209"/>
    </row>
    <row r="405" spans="1:7" s="115" customFormat="1" ht="18" customHeight="1">
      <c r="A405" s="237"/>
      <c r="B405" s="220" t="s">
        <v>1401</v>
      </c>
      <c r="C405" s="221"/>
      <c r="D405" s="172" t="s">
        <v>324</v>
      </c>
      <c r="E405" s="218"/>
      <c r="F405" s="218">
        <f>315000/20</f>
        <v>15750</v>
      </c>
      <c r="G405" s="209"/>
    </row>
    <row r="406" spans="1:7" s="115" customFormat="1" ht="16.5" customHeight="1">
      <c r="A406" s="237"/>
      <c r="B406" s="220" t="s">
        <v>1402</v>
      </c>
      <c r="C406" s="221"/>
      <c r="D406" s="172" t="s">
        <v>324</v>
      </c>
      <c r="E406" s="218"/>
      <c r="F406" s="218">
        <f>393000/25.02</f>
        <v>15707.434052757793</v>
      </c>
      <c r="G406" s="209"/>
    </row>
    <row r="407" spans="1:7" s="115" customFormat="1" ht="16.5" customHeight="1">
      <c r="A407" s="237"/>
      <c r="B407" s="220" t="s">
        <v>1403</v>
      </c>
      <c r="C407" s="221"/>
      <c r="D407" s="172" t="s">
        <v>324</v>
      </c>
      <c r="E407" s="218"/>
      <c r="F407" s="218">
        <f>368000/23</f>
        <v>16000</v>
      </c>
      <c r="G407" s="209"/>
    </row>
    <row r="408" spans="1:7" s="115" customFormat="1" ht="18" customHeight="1">
      <c r="A408" s="286" t="s">
        <v>156</v>
      </c>
      <c r="B408" s="304" t="s">
        <v>719</v>
      </c>
      <c r="C408" s="300"/>
      <c r="D408" s="172"/>
      <c r="E408" s="218"/>
      <c r="F408" s="218"/>
      <c r="G408" s="209" t="s">
        <v>905</v>
      </c>
    </row>
    <row r="409" spans="1:7" s="115" customFormat="1" ht="18" customHeight="1">
      <c r="A409" s="237">
        <v>1</v>
      </c>
      <c r="B409" s="220" t="s">
        <v>234</v>
      </c>
      <c r="C409" s="221"/>
      <c r="D409" s="172" t="s">
        <v>1058</v>
      </c>
      <c r="E409" s="218"/>
      <c r="F409" s="218">
        <v>550000</v>
      </c>
      <c r="G409" s="209"/>
    </row>
    <row r="410" spans="1:7" s="115" customFormat="1" ht="18" customHeight="1">
      <c r="A410" s="237">
        <v>2</v>
      </c>
      <c r="B410" s="220" t="s">
        <v>261</v>
      </c>
      <c r="C410" s="221"/>
      <c r="D410" s="172" t="s">
        <v>324</v>
      </c>
      <c r="E410" s="218"/>
      <c r="F410" s="218">
        <v>455000</v>
      </c>
      <c r="G410" s="209"/>
    </row>
    <row r="411" spans="1:7" s="115" customFormat="1" ht="33" customHeight="1">
      <c r="A411" s="237">
        <v>3</v>
      </c>
      <c r="B411" s="220" t="s">
        <v>1122</v>
      </c>
      <c r="C411" s="221"/>
      <c r="D411" s="172" t="s">
        <v>324</v>
      </c>
      <c r="E411" s="218"/>
      <c r="F411" s="224">
        <v>1200000</v>
      </c>
      <c r="G411" s="209"/>
    </row>
    <row r="412" spans="1:7" s="115" customFormat="1" ht="19.5" customHeight="1">
      <c r="A412" s="237">
        <v>4</v>
      </c>
      <c r="B412" s="220" t="s">
        <v>1084</v>
      </c>
      <c r="C412" s="221"/>
      <c r="D412" s="172" t="s">
        <v>324</v>
      </c>
      <c r="E412" s="218"/>
      <c r="F412" s="224">
        <v>1100000</v>
      </c>
      <c r="G412" s="209"/>
    </row>
    <row r="413" spans="1:7" s="115" customFormat="1" ht="39.75" customHeight="1">
      <c r="A413" s="237">
        <v>5</v>
      </c>
      <c r="B413" s="220" t="s">
        <v>1463</v>
      </c>
      <c r="C413" s="447"/>
      <c r="D413" s="172"/>
      <c r="E413" s="218"/>
      <c r="F413" s="224">
        <v>2500000</v>
      </c>
      <c r="G413" s="209"/>
    </row>
    <row r="414" spans="1:7" s="115" customFormat="1" ht="38.25" customHeight="1">
      <c r="A414" s="237">
        <v>6</v>
      </c>
      <c r="B414" s="220" t="s">
        <v>1462</v>
      </c>
      <c r="C414" s="447"/>
      <c r="D414" s="172"/>
      <c r="E414" s="218"/>
      <c r="F414" s="224">
        <v>2500000</v>
      </c>
      <c r="G414" s="209"/>
    </row>
    <row r="415" spans="1:7" s="115" customFormat="1" ht="16.5" customHeight="1">
      <c r="A415" s="237">
        <v>7</v>
      </c>
      <c r="B415" s="220" t="s">
        <v>235</v>
      </c>
      <c r="C415" s="221"/>
      <c r="D415" s="172" t="s">
        <v>324</v>
      </c>
      <c r="E415" s="218"/>
      <c r="F415" s="218">
        <v>260000</v>
      </c>
      <c r="G415" s="209"/>
    </row>
    <row r="416" spans="1:7" s="115" customFormat="1" ht="18" customHeight="1">
      <c r="A416" s="237">
        <v>8</v>
      </c>
      <c r="B416" s="220" t="s">
        <v>266</v>
      </c>
      <c r="C416" s="221"/>
      <c r="D416" s="172" t="s">
        <v>324</v>
      </c>
      <c r="E416" s="218"/>
      <c r="F416" s="218">
        <v>155000</v>
      </c>
      <c r="G416" s="209"/>
    </row>
    <row r="417" spans="1:7" s="115" customFormat="1" ht="18">
      <c r="A417" s="237">
        <v>9</v>
      </c>
      <c r="B417" s="220" t="s">
        <v>220</v>
      </c>
      <c r="C417" s="221"/>
      <c r="D417" s="172" t="s">
        <v>324</v>
      </c>
      <c r="E417" s="218"/>
      <c r="F417" s="218">
        <v>450000</v>
      </c>
      <c r="G417" s="209"/>
    </row>
    <row r="418" spans="1:7" s="115" customFormat="1" ht="18" customHeight="1">
      <c r="A418" s="237">
        <v>10</v>
      </c>
      <c r="B418" s="220" t="s">
        <v>374</v>
      </c>
      <c r="C418" s="221"/>
      <c r="D418" s="172" t="s">
        <v>324</v>
      </c>
      <c r="E418" s="218"/>
      <c r="F418" s="218">
        <v>415000</v>
      </c>
      <c r="G418" s="209"/>
    </row>
    <row r="419" spans="1:7" s="115" customFormat="1" ht="18" customHeight="1">
      <c r="A419" s="237">
        <v>11</v>
      </c>
      <c r="B419" s="220" t="s">
        <v>83</v>
      </c>
      <c r="C419" s="221"/>
      <c r="D419" s="172" t="s">
        <v>324</v>
      </c>
      <c r="E419" s="218"/>
      <c r="F419" s="218">
        <v>480000</v>
      </c>
      <c r="G419" s="209"/>
    </row>
    <row r="420" spans="1:7" s="115" customFormat="1" ht="18">
      <c r="A420" s="237">
        <v>12</v>
      </c>
      <c r="B420" s="220" t="s">
        <v>260</v>
      </c>
      <c r="C420" s="221"/>
      <c r="D420" s="172" t="s">
        <v>324</v>
      </c>
      <c r="E420" s="218"/>
      <c r="F420" s="218">
        <v>530000</v>
      </c>
      <c r="G420" s="209"/>
    </row>
    <row r="421" spans="1:7" s="115" customFormat="1" ht="51.75" customHeight="1">
      <c r="A421" s="237">
        <v>13</v>
      </c>
      <c r="B421" s="220" t="s">
        <v>595</v>
      </c>
      <c r="C421" s="221"/>
      <c r="D421" s="172" t="s">
        <v>324</v>
      </c>
      <c r="E421" s="218"/>
      <c r="F421" s="224">
        <v>750000</v>
      </c>
      <c r="G421" s="209"/>
    </row>
    <row r="422" spans="1:7" s="115" customFormat="1" ht="54.75" customHeight="1">
      <c r="A422" s="237">
        <v>14</v>
      </c>
      <c r="B422" s="220" t="s">
        <v>596</v>
      </c>
      <c r="C422" s="221"/>
      <c r="D422" s="172" t="s">
        <v>324</v>
      </c>
      <c r="E422" s="218"/>
      <c r="F422" s="224">
        <v>950000</v>
      </c>
      <c r="G422" s="209"/>
    </row>
    <row r="423" spans="1:7" s="115" customFormat="1" ht="54.75" customHeight="1">
      <c r="A423" s="237">
        <v>15</v>
      </c>
      <c r="B423" s="220" t="s">
        <v>211</v>
      </c>
      <c r="C423" s="221"/>
      <c r="D423" s="172" t="s">
        <v>324</v>
      </c>
      <c r="E423" s="218"/>
      <c r="F423" s="224">
        <v>860000</v>
      </c>
      <c r="G423" s="209"/>
    </row>
    <row r="424" spans="1:7" s="115" customFormat="1" ht="39.75" customHeight="1">
      <c r="A424" s="237">
        <v>16</v>
      </c>
      <c r="B424" s="220" t="s">
        <v>209</v>
      </c>
      <c r="C424" s="221"/>
      <c r="D424" s="172" t="s">
        <v>324</v>
      </c>
      <c r="E424" s="218"/>
      <c r="F424" s="224">
        <v>1000000</v>
      </c>
      <c r="G424" s="209"/>
    </row>
    <row r="425" spans="1:7" s="115" customFormat="1" ht="18" customHeight="1">
      <c r="A425" s="237">
        <v>17</v>
      </c>
      <c r="B425" s="293" t="s">
        <v>288</v>
      </c>
      <c r="C425" s="221"/>
      <c r="D425" s="172" t="s">
        <v>324</v>
      </c>
      <c r="E425" s="218"/>
      <c r="F425" s="224"/>
      <c r="G425" s="209"/>
    </row>
    <row r="426" spans="1:7" s="438" customFormat="1" ht="18">
      <c r="A426" s="444">
        <v>18</v>
      </c>
      <c r="B426" s="445" t="s">
        <v>101</v>
      </c>
      <c r="C426" s="487" t="s">
        <v>831</v>
      </c>
      <c r="D426" s="487"/>
      <c r="E426" s="487"/>
      <c r="F426" s="487"/>
      <c r="G426" s="437"/>
    </row>
    <row r="427" spans="1:7" s="115" customFormat="1" ht="31.5" customHeight="1">
      <c r="A427" s="237"/>
      <c r="B427" s="285" t="s">
        <v>42</v>
      </c>
      <c r="C427" s="221" t="s">
        <v>324</v>
      </c>
      <c r="D427" s="172" t="s">
        <v>1058</v>
      </c>
      <c r="E427" s="224"/>
      <c r="F427" s="224">
        <v>1100000</v>
      </c>
      <c r="G427" s="209"/>
    </row>
    <row r="428" spans="1:7" s="115" customFormat="1" ht="31.5" customHeight="1">
      <c r="A428" s="237"/>
      <c r="B428" s="285" t="s">
        <v>1123</v>
      </c>
      <c r="C428" s="221" t="s">
        <v>324</v>
      </c>
      <c r="D428" s="172" t="s">
        <v>324</v>
      </c>
      <c r="E428" s="224"/>
      <c r="F428" s="224">
        <v>1235000</v>
      </c>
      <c r="G428" s="209"/>
    </row>
    <row r="429" spans="1:7" s="115" customFormat="1" ht="31.5" customHeight="1">
      <c r="A429" s="237"/>
      <c r="B429" s="285" t="s">
        <v>43</v>
      </c>
      <c r="C429" s="221" t="s">
        <v>324</v>
      </c>
      <c r="D429" s="172" t="s">
        <v>324</v>
      </c>
      <c r="E429" s="224"/>
      <c r="F429" s="224">
        <v>1250000</v>
      </c>
      <c r="G429" s="209"/>
    </row>
    <row r="430" spans="1:7" s="115" customFormat="1" ht="31.5" customHeight="1">
      <c r="A430" s="237"/>
      <c r="B430" s="285" t="s">
        <v>980</v>
      </c>
      <c r="C430" s="221" t="s">
        <v>324</v>
      </c>
      <c r="D430" s="172" t="s">
        <v>324</v>
      </c>
      <c r="E430" s="224"/>
      <c r="F430" s="224">
        <v>1420000</v>
      </c>
      <c r="G430" s="209"/>
    </row>
    <row r="431" spans="1:7" s="115" customFormat="1" ht="31.5" customHeight="1">
      <c r="A431" s="237"/>
      <c r="B431" s="285" t="s">
        <v>1124</v>
      </c>
      <c r="C431" s="221" t="s">
        <v>324</v>
      </c>
      <c r="D431" s="172" t="s">
        <v>324</v>
      </c>
      <c r="E431" s="224"/>
      <c r="F431" s="224">
        <v>1300000</v>
      </c>
      <c r="G431" s="209"/>
    </row>
    <row r="432" spans="1:8" s="115" customFormat="1" ht="31.5" customHeight="1">
      <c r="A432" s="237"/>
      <c r="B432" s="285" t="s">
        <v>1125</v>
      </c>
      <c r="C432" s="221" t="s">
        <v>324</v>
      </c>
      <c r="D432" s="172" t="s">
        <v>324</v>
      </c>
      <c r="E432" s="224"/>
      <c r="F432" s="224">
        <v>1650000</v>
      </c>
      <c r="G432" s="309"/>
      <c r="H432" s="310"/>
    </row>
    <row r="433" spans="1:8" s="115" customFormat="1" ht="31.5" customHeight="1">
      <c r="A433" s="237"/>
      <c r="B433" s="285" t="s">
        <v>1126</v>
      </c>
      <c r="C433" s="221" t="s">
        <v>324</v>
      </c>
      <c r="D433" s="172" t="s">
        <v>324</v>
      </c>
      <c r="E433" s="224"/>
      <c r="F433" s="224">
        <v>1750000</v>
      </c>
      <c r="G433" s="309"/>
      <c r="H433" s="310"/>
    </row>
    <row r="434" spans="1:8" s="115" customFormat="1" ht="31.5" customHeight="1">
      <c r="A434" s="237"/>
      <c r="B434" s="285" t="s">
        <v>1127</v>
      </c>
      <c r="C434" s="221" t="s">
        <v>324</v>
      </c>
      <c r="D434" s="172" t="s">
        <v>324</v>
      </c>
      <c r="E434" s="224"/>
      <c r="F434" s="224">
        <v>2150000</v>
      </c>
      <c r="G434" s="309"/>
      <c r="H434" s="310"/>
    </row>
    <row r="435" spans="1:8" s="115" customFormat="1" ht="31.5" customHeight="1">
      <c r="A435" s="237"/>
      <c r="B435" s="285" t="s">
        <v>1004</v>
      </c>
      <c r="C435" s="221" t="s">
        <v>324</v>
      </c>
      <c r="D435" s="172" t="s">
        <v>324</v>
      </c>
      <c r="E435" s="224"/>
      <c r="F435" s="224">
        <v>1700000</v>
      </c>
      <c r="G435" s="309"/>
      <c r="H435" s="310"/>
    </row>
    <row r="436" spans="1:7" s="115" customFormat="1" ht="31.5" customHeight="1">
      <c r="A436" s="237"/>
      <c r="B436" s="285" t="s">
        <v>1128</v>
      </c>
      <c r="C436" s="221" t="s">
        <v>324</v>
      </c>
      <c r="D436" s="172" t="s">
        <v>324</v>
      </c>
      <c r="E436" s="224"/>
      <c r="F436" s="224">
        <v>2050000</v>
      </c>
      <c r="G436" s="209"/>
    </row>
    <row r="437" spans="1:7" s="115" customFormat="1" ht="34.5" customHeight="1">
      <c r="A437" s="237"/>
      <c r="B437" s="285" t="s">
        <v>61</v>
      </c>
      <c r="C437" s="221" t="s">
        <v>324</v>
      </c>
      <c r="D437" s="172" t="s">
        <v>324</v>
      </c>
      <c r="E437" s="224"/>
      <c r="F437" s="224">
        <v>1200000</v>
      </c>
      <c r="G437" s="209"/>
    </row>
    <row r="438" spans="1:7" s="115" customFormat="1" ht="34.5" customHeight="1">
      <c r="A438" s="237"/>
      <c r="B438" s="285" t="s">
        <v>1129</v>
      </c>
      <c r="C438" s="221" t="s">
        <v>324</v>
      </c>
      <c r="D438" s="172" t="s">
        <v>324</v>
      </c>
      <c r="E438" s="224"/>
      <c r="F438" s="224">
        <v>1350000</v>
      </c>
      <c r="G438" s="209"/>
    </row>
    <row r="439" spans="1:7" s="115" customFormat="1" ht="34.5" customHeight="1">
      <c r="A439" s="237"/>
      <c r="B439" s="285" t="s">
        <v>60</v>
      </c>
      <c r="C439" s="221" t="s">
        <v>324</v>
      </c>
      <c r="D439" s="172" t="s">
        <v>324</v>
      </c>
      <c r="E439" s="224"/>
      <c r="F439" s="224">
        <v>1350000</v>
      </c>
      <c r="G439" s="209"/>
    </row>
    <row r="440" spans="1:7" s="115" customFormat="1" ht="34.5" customHeight="1">
      <c r="A440" s="237"/>
      <c r="B440" s="285" t="s">
        <v>1003</v>
      </c>
      <c r="C440" s="221" t="s">
        <v>324</v>
      </c>
      <c r="D440" s="172" t="s">
        <v>324</v>
      </c>
      <c r="E440" s="224"/>
      <c r="F440" s="224">
        <v>1540000</v>
      </c>
      <c r="G440" s="209"/>
    </row>
    <row r="441" spans="1:8" s="310" customFormat="1" ht="37.5" customHeight="1">
      <c r="A441" s="237"/>
      <c r="B441" s="282" t="s">
        <v>62</v>
      </c>
      <c r="C441" s="221" t="s">
        <v>324</v>
      </c>
      <c r="D441" s="172" t="s">
        <v>324</v>
      </c>
      <c r="E441" s="224"/>
      <c r="F441" s="224">
        <v>1420000</v>
      </c>
      <c r="G441" s="209"/>
      <c r="H441" s="115"/>
    </row>
    <row r="442" spans="1:8" s="310" customFormat="1" ht="34.5" customHeight="1">
      <c r="A442" s="237"/>
      <c r="B442" s="282" t="s">
        <v>63</v>
      </c>
      <c r="C442" s="221" t="s">
        <v>324</v>
      </c>
      <c r="D442" s="172" t="s">
        <v>324</v>
      </c>
      <c r="E442" s="224"/>
      <c r="F442" s="224">
        <v>1740000</v>
      </c>
      <c r="G442" s="209"/>
      <c r="H442" s="115"/>
    </row>
    <row r="443" spans="1:8" s="310" customFormat="1" ht="31.5">
      <c r="A443" s="237"/>
      <c r="B443" s="282" t="s">
        <v>64</v>
      </c>
      <c r="C443" s="221" t="s">
        <v>324</v>
      </c>
      <c r="D443" s="172" t="s">
        <v>324</v>
      </c>
      <c r="E443" s="224"/>
      <c r="F443" s="224">
        <v>1980000</v>
      </c>
      <c r="G443" s="209"/>
      <c r="H443" s="115"/>
    </row>
    <row r="444" spans="1:8" s="310" customFormat="1" ht="36" customHeight="1">
      <c r="A444" s="237"/>
      <c r="B444" s="285" t="s">
        <v>65</v>
      </c>
      <c r="C444" s="221" t="s">
        <v>324</v>
      </c>
      <c r="D444" s="172" t="s">
        <v>324</v>
      </c>
      <c r="E444" s="224"/>
      <c r="F444" s="224">
        <v>2350000</v>
      </c>
      <c r="G444" s="209"/>
      <c r="H444" s="115"/>
    </row>
    <row r="445" spans="1:7" s="115" customFormat="1" ht="34.5" customHeight="1">
      <c r="A445" s="237"/>
      <c r="B445" s="285" t="s">
        <v>1002</v>
      </c>
      <c r="C445" s="221" t="s">
        <v>324</v>
      </c>
      <c r="D445" s="172" t="s">
        <v>324</v>
      </c>
      <c r="E445" s="224"/>
      <c r="F445" s="224">
        <v>1900000</v>
      </c>
      <c r="G445" s="209"/>
    </row>
    <row r="446" spans="1:7" s="343" customFormat="1" ht="37.5" customHeight="1">
      <c r="A446" s="237"/>
      <c r="B446" s="285" t="s">
        <v>1130</v>
      </c>
      <c r="C446" s="221" t="s">
        <v>324</v>
      </c>
      <c r="D446" s="172" t="s">
        <v>324</v>
      </c>
      <c r="E446" s="224"/>
      <c r="F446" s="224">
        <v>2260000</v>
      </c>
      <c r="G446" s="342"/>
    </row>
    <row r="447" spans="1:7" s="115" customFormat="1" ht="34.5" customHeight="1">
      <c r="A447" s="214">
        <v>19</v>
      </c>
      <c r="B447" s="575" t="s">
        <v>1009</v>
      </c>
      <c r="C447" s="575"/>
      <c r="D447" s="575"/>
      <c r="E447" s="575"/>
      <c r="F447" s="575"/>
      <c r="G447" s="209"/>
    </row>
    <row r="448" spans="1:7" s="115" customFormat="1" ht="36" customHeight="1">
      <c r="A448" s="214"/>
      <c r="B448" s="206" t="s">
        <v>227</v>
      </c>
      <c r="C448" s="446" t="s">
        <v>1377</v>
      </c>
      <c r="D448" s="344"/>
      <c r="E448" s="345"/>
      <c r="F448" s="345"/>
      <c r="G448" s="209"/>
    </row>
    <row r="449" spans="1:7" s="115" customFormat="1" ht="24" customHeight="1">
      <c r="A449" s="237"/>
      <c r="B449" s="282" t="s">
        <v>607</v>
      </c>
      <c r="C449" s="172"/>
      <c r="D449" s="172" t="s">
        <v>1058</v>
      </c>
      <c r="E449" s="224">
        <v>1555853</v>
      </c>
      <c r="F449" s="224"/>
      <c r="G449" s="209"/>
    </row>
    <row r="450" spans="1:8" s="115" customFormat="1" ht="18" customHeight="1">
      <c r="A450" s="237"/>
      <c r="B450" s="285" t="s">
        <v>608</v>
      </c>
      <c r="C450" s="221"/>
      <c r="D450" s="172" t="s">
        <v>324</v>
      </c>
      <c r="E450" s="224">
        <v>2598087</v>
      </c>
      <c r="F450" s="218"/>
      <c r="G450" s="346"/>
      <c r="H450" s="179"/>
    </row>
    <row r="451" spans="1:7" s="115" customFormat="1" ht="45" customHeight="1">
      <c r="A451" s="237"/>
      <c r="B451" s="282" t="s">
        <v>609</v>
      </c>
      <c r="C451" s="221"/>
      <c r="D451" s="172" t="s">
        <v>324</v>
      </c>
      <c r="E451" s="224">
        <v>2877811</v>
      </c>
      <c r="F451" s="218"/>
      <c r="G451" s="209"/>
    </row>
    <row r="452" spans="1:7" s="115" customFormat="1" ht="51.75" customHeight="1">
      <c r="A452" s="237"/>
      <c r="B452" s="285" t="s">
        <v>610</v>
      </c>
      <c r="C452" s="221"/>
      <c r="D452" s="172" t="s">
        <v>324</v>
      </c>
      <c r="E452" s="224">
        <v>4679479</v>
      </c>
      <c r="F452" s="218"/>
      <c r="G452" s="209"/>
    </row>
    <row r="453" spans="1:7" s="115" customFormat="1" ht="53.25" customHeight="1">
      <c r="A453" s="237"/>
      <c r="B453" s="285" t="s">
        <v>611</v>
      </c>
      <c r="C453" s="221"/>
      <c r="D453" s="172" t="s">
        <v>324</v>
      </c>
      <c r="E453" s="224">
        <v>4565633</v>
      </c>
      <c r="F453" s="218"/>
      <c r="G453" s="209"/>
    </row>
    <row r="454" spans="1:7" s="115" customFormat="1" ht="38.25" customHeight="1">
      <c r="A454" s="237"/>
      <c r="B454" s="285" t="s">
        <v>612</v>
      </c>
      <c r="C454" s="221"/>
      <c r="D454" s="172" t="s">
        <v>324</v>
      </c>
      <c r="E454" s="224">
        <v>5597728</v>
      </c>
      <c r="F454" s="218"/>
      <c r="G454" s="209"/>
    </row>
    <row r="455" spans="1:7" s="115" customFormat="1" ht="40.5" customHeight="1">
      <c r="A455" s="237"/>
      <c r="B455" s="285" t="s">
        <v>613</v>
      </c>
      <c r="C455" s="221"/>
      <c r="D455" s="172" t="s">
        <v>324</v>
      </c>
      <c r="E455" s="224">
        <v>5890026</v>
      </c>
      <c r="F455" s="218"/>
      <c r="G455" s="209"/>
    </row>
    <row r="456" spans="1:7" s="115" customFormat="1" ht="53.25" customHeight="1">
      <c r="A456" s="237"/>
      <c r="B456" s="285" t="s">
        <v>614</v>
      </c>
      <c r="C456" s="221"/>
      <c r="D456" s="172" t="s">
        <v>324</v>
      </c>
      <c r="E456" s="224">
        <v>5954487</v>
      </c>
      <c r="F456" s="218"/>
      <c r="G456" s="209"/>
    </row>
    <row r="457" spans="1:7" s="115" customFormat="1" ht="56.25" customHeight="1">
      <c r="A457" s="237"/>
      <c r="B457" s="285" t="s">
        <v>615</v>
      </c>
      <c r="C457" s="221"/>
      <c r="D457" s="172" t="s">
        <v>324</v>
      </c>
      <c r="E457" s="224">
        <v>6149224</v>
      </c>
      <c r="F457" s="218"/>
      <c r="G457" s="209"/>
    </row>
    <row r="458" spans="1:7" s="115" customFormat="1" ht="50.25" customHeight="1">
      <c r="A458" s="237"/>
      <c r="B458" s="285" t="s">
        <v>616</v>
      </c>
      <c r="C458" s="221"/>
      <c r="D458" s="172" t="s">
        <v>324</v>
      </c>
      <c r="E458" s="224">
        <v>6547137</v>
      </c>
      <c r="F458" s="218"/>
      <c r="G458" s="209"/>
    </row>
    <row r="459" spans="1:8" s="115" customFormat="1" ht="35.25" customHeight="1">
      <c r="A459" s="237"/>
      <c r="B459" s="285" t="s">
        <v>982</v>
      </c>
      <c r="C459" s="221"/>
      <c r="D459" s="172" t="s">
        <v>324</v>
      </c>
      <c r="E459" s="224">
        <v>4046659</v>
      </c>
      <c r="F459" s="218"/>
      <c r="G459" s="346"/>
      <c r="H459" s="179"/>
    </row>
    <row r="460" spans="1:8" s="115" customFormat="1" ht="36" customHeight="1">
      <c r="A460" s="237"/>
      <c r="B460" s="285" t="s">
        <v>617</v>
      </c>
      <c r="C460" s="221"/>
      <c r="D460" s="172" t="s">
        <v>324</v>
      </c>
      <c r="E460" s="224">
        <v>6489389</v>
      </c>
      <c r="F460" s="218"/>
      <c r="G460" s="346"/>
      <c r="H460" s="179"/>
    </row>
    <row r="461" spans="1:8" s="115" customFormat="1" ht="36.75" customHeight="1">
      <c r="A461" s="237"/>
      <c r="B461" s="206" t="s">
        <v>628</v>
      </c>
      <c r="C461" s="446" t="s">
        <v>1377</v>
      </c>
      <c r="D461" s="172"/>
      <c r="E461" s="224"/>
      <c r="F461" s="218"/>
      <c r="G461" s="346"/>
      <c r="H461" s="179"/>
    </row>
    <row r="462" spans="1:8" s="115" customFormat="1" ht="18" customHeight="1">
      <c r="A462" s="237"/>
      <c r="B462" s="285" t="s">
        <v>229</v>
      </c>
      <c r="C462" s="221"/>
      <c r="D462" s="172" t="s">
        <v>1058</v>
      </c>
      <c r="E462" s="224">
        <v>2242375</v>
      </c>
      <c r="F462" s="218"/>
      <c r="G462" s="346"/>
      <c r="H462" s="179"/>
    </row>
    <row r="463" spans="1:8" s="115" customFormat="1" ht="33.75" customHeight="1">
      <c r="A463" s="237"/>
      <c r="B463" s="285" t="s">
        <v>618</v>
      </c>
      <c r="C463" s="221"/>
      <c r="D463" s="172" t="s">
        <v>324</v>
      </c>
      <c r="E463" s="224">
        <v>2643586</v>
      </c>
      <c r="F463" s="218"/>
      <c r="G463" s="346"/>
      <c r="H463" s="179"/>
    </row>
    <row r="464" spans="1:8" s="115" customFormat="1" ht="53.25" customHeight="1">
      <c r="A464" s="237"/>
      <c r="B464" s="285" t="s">
        <v>619</v>
      </c>
      <c r="C464" s="221"/>
      <c r="D464" s="172" t="s">
        <v>324</v>
      </c>
      <c r="E464" s="224">
        <v>3469523</v>
      </c>
      <c r="F464" s="218"/>
      <c r="G464" s="346"/>
      <c r="H464" s="179"/>
    </row>
    <row r="465" spans="1:10" s="179" customFormat="1" ht="51" customHeight="1">
      <c r="A465" s="237"/>
      <c r="B465" s="285" t="s">
        <v>620</v>
      </c>
      <c r="C465" s="221"/>
      <c r="D465" s="172" t="s">
        <v>324</v>
      </c>
      <c r="E465" s="224">
        <v>3328473</v>
      </c>
      <c r="F465" s="218"/>
      <c r="G465" s="346"/>
      <c r="I465" s="115"/>
      <c r="J465" s="115"/>
    </row>
    <row r="466" spans="1:8" s="115" customFormat="1" ht="33.75" customHeight="1">
      <c r="A466" s="237"/>
      <c r="B466" s="285" t="s">
        <v>621</v>
      </c>
      <c r="C466" s="221"/>
      <c r="D466" s="172" t="s">
        <v>324</v>
      </c>
      <c r="E466" s="224">
        <v>4139679</v>
      </c>
      <c r="F466" s="218"/>
      <c r="G466" s="346"/>
      <c r="H466" s="179"/>
    </row>
    <row r="467" spans="1:8" s="115" customFormat="1" ht="35.25" customHeight="1">
      <c r="A467" s="237"/>
      <c r="B467" s="285" t="s">
        <v>622</v>
      </c>
      <c r="C467" s="221"/>
      <c r="D467" s="172" t="s">
        <v>324</v>
      </c>
      <c r="E467" s="224">
        <v>4368942</v>
      </c>
      <c r="F467" s="218"/>
      <c r="G467" s="346"/>
      <c r="H467" s="179"/>
    </row>
    <row r="468" spans="1:10" s="115" customFormat="1" ht="54.75" customHeight="1">
      <c r="A468" s="237"/>
      <c r="B468" s="285" t="s">
        <v>623</v>
      </c>
      <c r="C468" s="221"/>
      <c r="D468" s="172" t="s">
        <v>324</v>
      </c>
      <c r="E468" s="224">
        <v>4065923</v>
      </c>
      <c r="F468" s="218"/>
      <c r="G468" s="346"/>
      <c r="H468" s="179"/>
      <c r="I468" s="179"/>
      <c r="J468" s="179"/>
    </row>
    <row r="469" spans="1:10" s="115" customFormat="1" ht="50.25" customHeight="1">
      <c r="A469" s="237"/>
      <c r="B469" s="285" t="s">
        <v>624</v>
      </c>
      <c r="C469" s="221"/>
      <c r="D469" s="172" t="s">
        <v>324</v>
      </c>
      <c r="E469" s="224">
        <v>4283519</v>
      </c>
      <c r="F469" s="218"/>
      <c r="G469" s="346"/>
      <c r="H469" s="179"/>
      <c r="I469" s="179"/>
      <c r="J469" s="179"/>
    </row>
    <row r="470" spans="1:10" s="115" customFormat="1" ht="36" customHeight="1">
      <c r="A470" s="237"/>
      <c r="B470" s="285" t="s">
        <v>625</v>
      </c>
      <c r="C470" s="221"/>
      <c r="D470" s="172" t="s">
        <v>324</v>
      </c>
      <c r="E470" s="224">
        <v>4500850</v>
      </c>
      <c r="F470" s="218"/>
      <c r="G470" s="346"/>
      <c r="H470" s="179"/>
      <c r="I470" s="179"/>
      <c r="J470" s="179"/>
    </row>
    <row r="471" spans="1:10" s="115" customFormat="1" ht="35.25" customHeight="1">
      <c r="A471" s="237"/>
      <c r="B471" s="285" t="s">
        <v>626</v>
      </c>
      <c r="C471" s="221"/>
      <c r="D471" s="172" t="s">
        <v>324</v>
      </c>
      <c r="E471" s="224">
        <v>2711190</v>
      </c>
      <c r="F471" s="218"/>
      <c r="G471" s="346"/>
      <c r="H471" s="179"/>
      <c r="I471" s="179"/>
      <c r="J471" s="179"/>
    </row>
    <row r="472" spans="1:10" s="115" customFormat="1" ht="51.75" customHeight="1">
      <c r="A472" s="237"/>
      <c r="B472" s="285" t="s">
        <v>627</v>
      </c>
      <c r="C472" s="221"/>
      <c r="D472" s="172" t="s">
        <v>324</v>
      </c>
      <c r="E472" s="224">
        <v>4383597</v>
      </c>
      <c r="F472" s="218"/>
      <c r="G472" s="346"/>
      <c r="H472" s="179"/>
      <c r="I472" s="179"/>
      <c r="J472" s="179"/>
    </row>
    <row r="473" spans="1:10" s="115" customFormat="1" ht="34.5" customHeight="1">
      <c r="A473" s="237">
        <v>20</v>
      </c>
      <c r="B473" s="334" t="s">
        <v>677</v>
      </c>
      <c r="C473" s="233" t="s">
        <v>228</v>
      </c>
      <c r="D473" s="172"/>
      <c r="E473" s="218"/>
      <c r="F473" s="218"/>
      <c r="G473" s="346"/>
      <c r="H473" s="179"/>
      <c r="I473" s="179"/>
      <c r="J473" s="179"/>
    </row>
    <row r="474" spans="1:10" s="115" customFormat="1" ht="16.5" customHeight="1">
      <c r="A474" s="237"/>
      <c r="B474" s="292" t="s">
        <v>676</v>
      </c>
      <c r="C474" s="221"/>
      <c r="D474" s="172" t="s">
        <v>1058</v>
      </c>
      <c r="E474" s="224">
        <v>2400000</v>
      </c>
      <c r="F474" s="218"/>
      <c r="G474" s="346"/>
      <c r="H474" s="179"/>
      <c r="I474" s="179"/>
      <c r="J474" s="179"/>
    </row>
    <row r="475" spans="1:10" s="115" customFormat="1" ht="16.5" customHeight="1">
      <c r="A475" s="237"/>
      <c r="B475" s="292" t="s">
        <v>678</v>
      </c>
      <c r="C475" s="221"/>
      <c r="D475" s="172" t="s">
        <v>324</v>
      </c>
      <c r="E475" s="224">
        <v>2800000</v>
      </c>
      <c r="F475" s="218"/>
      <c r="G475" s="346"/>
      <c r="H475" s="179"/>
      <c r="I475" s="179"/>
      <c r="J475" s="179"/>
    </row>
    <row r="476" spans="1:10" s="115" customFormat="1" ht="16.5" customHeight="1">
      <c r="A476" s="237"/>
      <c r="B476" s="292" t="s">
        <v>679</v>
      </c>
      <c r="C476" s="221"/>
      <c r="D476" s="172" t="s">
        <v>324</v>
      </c>
      <c r="E476" s="224">
        <v>2200000</v>
      </c>
      <c r="F476" s="218"/>
      <c r="G476" s="346"/>
      <c r="H476" s="179"/>
      <c r="I476" s="179"/>
      <c r="J476" s="179"/>
    </row>
    <row r="477" spans="1:10" s="115" customFormat="1" ht="16.5" customHeight="1">
      <c r="A477" s="237"/>
      <c r="B477" s="292" t="s">
        <v>680</v>
      </c>
      <c r="C477" s="221"/>
      <c r="D477" s="172" t="s">
        <v>324</v>
      </c>
      <c r="E477" s="224">
        <v>2550000</v>
      </c>
      <c r="F477" s="218"/>
      <c r="G477" s="346"/>
      <c r="H477" s="179"/>
      <c r="I477" s="179"/>
      <c r="J477" s="179"/>
    </row>
    <row r="478" spans="1:10" s="115" customFormat="1" ht="16.5" customHeight="1">
      <c r="A478" s="237"/>
      <c r="B478" s="292" t="s">
        <v>681</v>
      </c>
      <c r="C478" s="221"/>
      <c r="D478" s="172" t="s">
        <v>324</v>
      </c>
      <c r="E478" s="224">
        <v>3400000</v>
      </c>
      <c r="F478" s="218"/>
      <c r="G478" s="346"/>
      <c r="H478" s="179"/>
      <c r="I478" s="179"/>
      <c r="J478" s="179"/>
    </row>
    <row r="479" spans="1:10" s="115" customFormat="1" ht="18">
      <c r="A479" s="237"/>
      <c r="B479" s="292" t="s">
        <v>682</v>
      </c>
      <c r="C479" s="221"/>
      <c r="D479" s="172" t="s">
        <v>324</v>
      </c>
      <c r="E479" s="224">
        <v>4050000</v>
      </c>
      <c r="F479" s="218"/>
      <c r="G479" s="346"/>
      <c r="H479" s="179"/>
      <c r="I479" s="179"/>
      <c r="J479" s="179"/>
    </row>
    <row r="480" spans="1:10" s="115" customFormat="1" ht="18" customHeight="1">
      <c r="A480" s="237"/>
      <c r="B480" s="292" t="s">
        <v>683</v>
      </c>
      <c r="C480" s="221"/>
      <c r="D480" s="172" t="s">
        <v>324</v>
      </c>
      <c r="E480" s="224">
        <v>3200000</v>
      </c>
      <c r="F480" s="218"/>
      <c r="G480" s="346"/>
      <c r="H480" s="179"/>
      <c r="I480" s="179"/>
      <c r="J480" s="179"/>
    </row>
    <row r="481" spans="1:10" s="115" customFormat="1" ht="18">
      <c r="A481" s="237"/>
      <c r="B481" s="292" t="s">
        <v>684</v>
      </c>
      <c r="C481" s="221"/>
      <c r="D481" s="172" t="s">
        <v>324</v>
      </c>
      <c r="E481" s="224">
        <v>3500000</v>
      </c>
      <c r="F481" s="218"/>
      <c r="G481" s="346"/>
      <c r="H481" s="179"/>
      <c r="I481" s="179"/>
      <c r="J481" s="179"/>
    </row>
    <row r="482" spans="1:10" s="115" customFormat="1" ht="18">
      <c r="A482" s="286" t="s">
        <v>158</v>
      </c>
      <c r="B482" s="236" t="s">
        <v>304</v>
      </c>
      <c r="C482" s="347"/>
      <c r="D482" s="172"/>
      <c r="E482" s="218"/>
      <c r="F482" s="218"/>
      <c r="G482" s="346"/>
      <c r="H482" s="179"/>
      <c r="I482" s="179"/>
      <c r="J482" s="179"/>
    </row>
    <row r="483" spans="1:10" s="115" customFormat="1" ht="36" customHeight="1">
      <c r="A483" s="286">
        <v>1</v>
      </c>
      <c r="B483" s="524" t="s">
        <v>1178</v>
      </c>
      <c r="C483" s="524"/>
      <c r="D483" s="524"/>
      <c r="E483" s="524"/>
      <c r="F483" s="524"/>
      <c r="G483" s="346"/>
      <c r="H483" s="179"/>
      <c r="I483" s="179"/>
      <c r="J483" s="179"/>
    </row>
    <row r="484" spans="1:10" s="115" customFormat="1" ht="18">
      <c r="A484" s="237"/>
      <c r="B484" s="220" t="s">
        <v>1180</v>
      </c>
      <c r="C484" s="283" t="s">
        <v>489</v>
      </c>
      <c r="D484" s="172" t="s">
        <v>160</v>
      </c>
      <c r="E484" s="218"/>
      <c r="F484" s="224">
        <v>15400</v>
      </c>
      <c r="G484" s="346"/>
      <c r="H484" s="179"/>
      <c r="I484" s="179"/>
      <c r="J484" s="179"/>
    </row>
    <row r="485" spans="1:10" s="115" customFormat="1" ht="18">
      <c r="A485" s="237"/>
      <c r="B485" s="220" t="s">
        <v>1179</v>
      </c>
      <c r="C485" s="283" t="s">
        <v>489</v>
      </c>
      <c r="D485" s="172" t="s">
        <v>160</v>
      </c>
      <c r="E485" s="218"/>
      <c r="F485" s="224">
        <v>13750</v>
      </c>
      <c r="G485" s="346"/>
      <c r="H485" s="179"/>
      <c r="I485" s="179"/>
      <c r="J485" s="179"/>
    </row>
    <row r="486" spans="1:10" s="115" customFormat="1" ht="31.5" customHeight="1">
      <c r="A486" s="237">
        <v>2</v>
      </c>
      <c r="B486" s="583" t="s">
        <v>1539</v>
      </c>
      <c r="C486" s="583"/>
      <c r="D486" s="583"/>
      <c r="E486" s="583"/>
      <c r="F486" s="583"/>
      <c r="G486" s="346"/>
      <c r="H486" s="179"/>
      <c r="I486" s="179"/>
      <c r="J486" s="179"/>
    </row>
    <row r="487" spans="1:10" s="115" customFormat="1" ht="18">
      <c r="A487" s="237"/>
      <c r="B487" s="348" t="s">
        <v>498</v>
      </c>
      <c r="C487" s="283" t="s">
        <v>489</v>
      </c>
      <c r="D487" s="172" t="s">
        <v>160</v>
      </c>
      <c r="E487" s="218"/>
      <c r="F487" s="224">
        <v>11000</v>
      </c>
      <c r="G487" s="346"/>
      <c r="H487" s="179"/>
      <c r="I487" s="179"/>
      <c r="J487" s="179"/>
    </row>
    <row r="488" spans="1:10" s="115" customFormat="1" ht="18">
      <c r="A488" s="237"/>
      <c r="B488" s="348" t="s">
        <v>1227</v>
      </c>
      <c r="C488" s="283" t="s">
        <v>1228</v>
      </c>
      <c r="D488" s="172" t="s">
        <v>160</v>
      </c>
      <c r="E488" s="218"/>
      <c r="F488" s="224">
        <v>9500</v>
      </c>
      <c r="G488" s="346"/>
      <c r="H488" s="179"/>
      <c r="I488" s="179"/>
      <c r="J488" s="179"/>
    </row>
    <row r="489" spans="1:10" s="115" customFormat="1" ht="18">
      <c r="A489" s="237"/>
      <c r="B489" s="348" t="s">
        <v>1229</v>
      </c>
      <c r="C489" s="283" t="s">
        <v>324</v>
      </c>
      <c r="D489" s="172" t="s">
        <v>160</v>
      </c>
      <c r="E489" s="218"/>
      <c r="F489" s="224">
        <v>10500</v>
      </c>
      <c r="G489" s="346"/>
      <c r="H489" s="179"/>
      <c r="I489" s="179"/>
      <c r="J489" s="179"/>
    </row>
    <row r="490" spans="1:10" s="115" customFormat="1" ht="18">
      <c r="A490" s="286" t="s">
        <v>159</v>
      </c>
      <c r="B490" s="236" t="s">
        <v>106</v>
      </c>
      <c r="C490" s="300"/>
      <c r="D490" s="172"/>
      <c r="E490" s="218"/>
      <c r="F490" s="218"/>
      <c r="G490" s="346"/>
      <c r="H490" s="179"/>
      <c r="I490" s="179"/>
      <c r="J490" s="179"/>
    </row>
    <row r="491" spans="1:10" s="115" customFormat="1" ht="19.5">
      <c r="A491" s="237">
        <v>1</v>
      </c>
      <c r="B491" s="220" t="s">
        <v>418</v>
      </c>
      <c r="C491" s="221"/>
      <c r="D491" s="172" t="s">
        <v>1058</v>
      </c>
      <c r="E491" s="218"/>
      <c r="F491" s="218">
        <v>95000</v>
      </c>
      <c r="G491" s="346"/>
      <c r="H491" s="179"/>
      <c r="I491" s="179"/>
      <c r="J491" s="179"/>
    </row>
    <row r="492" spans="1:10" s="115" customFormat="1" ht="18" customHeight="1">
      <c r="A492" s="237">
        <v>2</v>
      </c>
      <c r="B492" s="220" t="s">
        <v>422</v>
      </c>
      <c r="C492" s="221"/>
      <c r="D492" s="172" t="s">
        <v>324</v>
      </c>
      <c r="E492" s="218"/>
      <c r="F492" s="218">
        <v>140000</v>
      </c>
      <c r="G492" s="346"/>
      <c r="H492" s="179"/>
      <c r="I492" s="179"/>
      <c r="J492" s="179"/>
    </row>
    <row r="493" spans="1:10" s="115" customFormat="1" ht="18" customHeight="1">
      <c r="A493" s="237">
        <v>3</v>
      </c>
      <c r="B493" s="220" t="s">
        <v>146</v>
      </c>
      <c r="C493" s="221"/>
      <c r="D493" s="172" t="s">
        <v>324</v>
      </c>
      <c r="E493" s="218"/>
      <c r="F493" s="218">
        <v>185000</v>
      </c>
      <c r="G493" s="346"/>
      <c r="H493" s="179"/>
      <c r="I493" s="179"/>
      <c r="J493" s="179"/>
    </row>
    <row r="494" spans="1:10" s="115" customFormat="1" ht="18" customHeight="1">
      <c r="A494" s="286" t="s">
        <v>398</v>
      </c>
      <c r="B494" s="236" t="s">
        <v>107</v>
      </c>
      <c r="C494" s="300"/>
      <c r="D494" s="172"/>
      <c r="E494" s="218"/>
      <c r="F494" s="218"/>
      <c r="G494" s="346"/>
      <c r="H494" s="179"/>
      <c r="I494" s="179"/>
      <c r="J494" s="179"/>
    </row>
    <row r="495" spans="1:10" s="115" customFormat="1" ht="18" customHeight="1">
      <c r="A495" s="237">
        <v>1</v>
      </c>
      <c r="B495" s="220" t="s">
        <v>286</v>
      </c>
      <c r="C495" s="221"/>
      <c r="D495" s="172" t="s">
        <v>160</v>
      </c>
      <c r="E495" s="218"/>
      <c r="F495" s="218">
        <v>29600</v>
      </c>
      <c r="G495" s="346"/>
      <c r="H495" s="179"/>
      <c r="I495" s="179"/>
      <c r="J495" s="179"/>
    </row>
    <row r="496" spans="1:10" s="115" customFormat="1" ht="18" customHeight="1">
      <c r="A496" s="237">
        <v>2</v>
      </c>
      <c r="B496" s="220" t="s">
        <v>452</v>
      </c>
      <c r="C496" s="221"/>
      <c r="D496" s="172" t="s">
        <v>160</v>
      </c>
      <c r="E496" s="218"/>
      <c r="F496" s="218">
        <v>29000</v>
      </c>
      <c r="G496" s="346"/>
      <c r="H496" s="179"/>
      <c r="I496" s="179"/>
      <c r="J496" s="179"/>
    </row>
    <row r="497" spans="1:10" s="115" customFormat="1" ht="18" customHeight="1">
      <c r="A497" s="237">
        <v>3</v>
      </c>
      <c r="B497" s="220" t="s">
        <v>218</v>
      </c>
      <c r="C497" s="221"/>
      <c r="D497" s="172" t="s">
        <v>160</v>
      </c>
      <c r="E497" s="218"/>
      <c r="F497" s="218">
        <v>42000</v>
      </c>
      <c r="G497" s="346"/>
      <c r="H497" s="179"/>
      <c r="I497" s="179"/>
      <c r="J497" s="179"/>
    </row>
    <row r="498" spans="1:10" s="115" customFormat="1" ht="36.75" customHeight="1">
      <c r="A498" s="237">
        <v>4</v>
      </c>
      <c r="B498" s="222" t="s">
        <v>503</v>
      </c>
      <c r="C498" s="283" t="s">
        <v>1378</v>
      </c>
      <c r="D498" s="172"/>
      <c r="E498" s="218"/>
      <c r="F498" s="218"/>
      <c r="G498" s="346"/>
      <c r="H498" s="179"/>
      <c r="I498" s="179"/>
      <c r="J498" s="179"/>
    </row>
    <row r="499" spans="1:10" s="115" customFormat="1" ht="18" customHeight="1">
      <c r="A499" s="237"/>
      <c r="B499" s="236" t="s">
        <v>275</v>
      </c>
      <c r="C499" s="300" t="s">
        <v>324</v>
      </c>
      <c r="D499" s="172"/>
      <c r="E499" s="218"/>
      <c r="F499" s="218"/>
      <c r="G499" s="346"/>
      <c r="H499" s="179"/>
      <c r="I499" s="179"/>
      <c r="J499" s="179"/>
    </row>
    <row r="500" spans="1:10" s="115" customFormat="1" ht="18" customHeight="1">
      <c r="A500" s="237"/>
      <c r="B500" s="299" t="s">
        <v>915</v>
      </c>
      <c r="C500" s="300" t="s">
        <v>324</v>
      </c>
      <c r="D500" s="172" t="s">
        <v>160</v>
      </c>
      <c r="E500" s="218"/>
      <c r="F500" s="218">
        <f>230000/40</f>
        <v>5750</v>
      </c>
      <c r="G500" s="346"/>
      <c r="H500" s="179"/>
      <c r="I500" s="179"/>
      <c r="J500" s="179"/>
    </row>
    <row r="501" spans="1:10" s="115" customFormat="1" ht="18" customHeight="1">
      <c r="A501" s="237"/>
      <c r="B501" s="299" t="s">
        <v>916</v>
      </c>
      <c r="C501" s="300" t="s">
        <v>324</v>
      </c>
      <c r="D501" s="172" t="s">
        <v>324</v>
      </c>
      <c r="E501" s="218"/>
      <c r="F501" s="218">
        <f>330000/25</f>
        <v>13200</v>
      </c>
      <c r="G501" s="346"/>
      <c r="H501" s="179"/>
      <c r="I501" s="179"/>
      <c r="J501" s="179"/>
    </row>
    <row r="502" spans="1:10" s="115" customFormat="1" ht="18" customHeight="1">
      <c r="A502" s="237"/>
      <c r="B502" s="290" t="s">
        <v>917</v>
      </c>
      <c r="C502" s="300" t="s">
        <v>324</v>
      </c>
      <c r="D502" s="172" t="s">
        <v>324</v>
      </c>
      <c r="E502" s="218"/>
      <c r="F502" s="218">
        <f>1494000/25</f>
        <v>59760</v>
      </c>
      <c r="G502" s="346"/>
      <c r="H502" s="179"/>
      <c r="I502" s="179"/>
      <c r="J502" s="179"/>
    </row>
    <row r="503" spans="1:10" s="115" customFormat="1" ht="18" customHeight="1">
      <c r="A503" s="237"/>
      <c r="B503" s="299" t="s">
        <v>1085</v>
      </c>
      <c r="C503" s="300" t="s">
        <v>324</v>
      </c>
      <c r="D503" s="172" t="s">
        <v>160</v>
      </c>
      <c r="E503" s="218"/>
      <c r="F503" s="218">
        <f>798000/25</f>
        <v>31920</v>
      </c>
      <c r="G503" s="346"/>
      <c r="H503" s="179"/>
      <c r="I503" s="179"/>
      <c r="J503" s="179"/>
    </row>
    <row r="504" spans="1:10" s="115" customFormat="1" ht="15.75" customHeight="1">
      <c r="A504" s="237"/>
      <c r="B504" s="299" t="s">
        <v>1086</v>
      </c>
      <c r="C504" s="300" t="s">
        <v>324</v>
      </c>
      <c r="D504" s="172" t="s">
        <v>324</v>
      </c>
      <c r="E504" s="218"/>
      <c r="F504" s="218">
        <f>1024000/25</f>
        <v>40960</v>
      </c>
      <c r="G504" s="346"/>
      <c r="H504" s="179"/>
      <c r="I504" s="179"/>
      <c r="J504" s="179"/>
    </row>
    <row r="505" spans="1:10" s="115" customFormat="1" ht="18.75" customHeight="1">
      <c r="A505" s="237"/>
      <c r="B505" s="299" t="s">
        <v>1087</v>
      </c>
      <c r="C505" s="300" t="s">
        <v>324</v>
      </c>
      <c r="D505" s="172" t="s">
        <v>324</v>
      </c>
      <c r="E505" s="218"/>
      <c r="F505" s="218">
        <f>1600000/20</f>
        <v>80000</v>
      </c>
      <c r="G505" s="346"/>
      <c r="H505" s="179"/>
      <c r="I505" s="179"/>
      <c r="J505" s="179"/>
    </row>
    <row r="506" spans="1:10" s="115" customFormat="1" ht="15" customHeight="1">
      <c r="A506" s="237"/>
      <c r="B506" s="222" t="s">
        <v>20</v>
      </c>
      <c r="C506" s="300" t="s">
        <v>324</v>
      </c>
      <c r="D506" s="172"/>
      <c r="E506" s="218"/>
      <c r="F506" s="218"/>
      <c r="G506" s="346"/>
      <c r="H506" s="179"/>
      <c r="I506" s="179"/>
      <c r="J506" s="179"/>
    </row>
    <row r="507" spans="1:10" s="115" customFormat="1" ht="19.5" customHeight="1">
      <c r="A507" s="237"/>
      <c r="B507" s="349" t="s">
        <v>1088</v>
      </c>
      <c r="C507" s="300" t="s">
        <v>324</v>
      </c>
      <c r="D507" s="172" t="s">
        <v>160</v>
      </c>
      <c r="E507" s="218"/>
      <c r="F507" s="218">
        <f>285000/40</f>
        <v>7125</v>
      </c>
      <c r="G507" s="346"/>
      <c r="H507" s="179"/>
      <c r="I507" s="179"/>
      <c r="J507" s="179"/>
    </row>
    <row r="508" spans="1:10" s="115" customFormat="1" ht="18">
      <c r="A508" s="237"/>
      <c r="B508" s="293" t="s">
        <v>1089</v>
      </c>
      <c r="C508" s="300" t="s">
        <v>324</v>
      </c>
      <c r="D508" s="172" t="s">
        <v>324</v>
      </c>
      <c r="E508" s="218"/>
      <c r="F508" s="218">
        <f>380000/25</f>
        <v>15200</v>
      </c>
      <c r="G508" s="346"/>
      <c r="H508" s="179"/>
      <c r="I508" s="179"/>
      <c r="J508" s="179"/>
    </row>
    <row r="509" spans="1:10" s="115" customFormat="1" ht="18">
      <c r="A509" s="237"/>
      <c r="B509" s="290" t="s">
        <v>919</v>
      </c>
      <c r="C509" s="300" t="s">
        <v>324</v>
      </c>
      <c r="D509" s="172" t="s">
        <v>324</v>
      </c>
      <c r="E509" s="218"/>
      <c r="F509" s="218">
        <f>1050000/25</f>
        <v>42000</v>
      </c>
      <c r="G509" s="346"/>
      <c r="H509" s="179"/>
      <c r="I509" s="179"/>
      <c r="J509" s="179"/>
    </row>
    <row r="510" spans="1:10" s="115" customFormat="1" ht="17.25" customHeight="1">
      <c r="A510" s="237"/>
      <c r="B510" s="292" t="s">
        <v>918</v>
      </c>
      <c r="C510" s="300" t="s">
        <v>324</v>
      </c>
      <c r="D510" s="172" t="s">
        <v>324</v>
      </c>
      <c r="E510" s="218"/>
      <c r="F510" s="218">
        <f>1264000/25</f>
        <v>50560</v>
      </c>
      <c r="G510" s="346"/>
      <c r="H510" s="179"/>
      <c r="I510" s="179"/>
      <c r="J510" s="179"/>
    </row>
    <row r="511" spans="1:10" s="115" customFormat="1" ht="16.5" customHeight="1">
      <c r="A511" s="237"/>
      <c r="B511" s="349" t="s">
        <v>1090</v>
      </c>
      <c r="C511" s="300" t="s">
        <v>324</v>
      </c>
      <c r="D511" s="172" t="s">
        <v>324</v>
      </c>
      <c r="E511" s="218"/>
      <c r="F511" s="218">
        <f>1700000/25</f>
        <v>68000</v>
      </c>
      <c r="G511" s="346"/>
      <c r="H511" s="179"/>
      <c r="I511" s="179"/>
      <c r="J511" s="179"/>
    </row>
    <row r="512" spans="1:10" s="115" customFormat="1" ht="18" customHeight="1">
      <c r="A512" s="237"/>
      <c r="B512" s="349" t="s">
        <v>1091</v>
      </c>
      <c r="C512" s="300" t="s">
        <v>324</v>
      </c>
      <c r="D512" s="172" t="s">
        <v>324</v>
      </c>
      <c r="E512" s="218"/>
      <c r="F512" s="218">
        <f>1428000/20</f>
        <v>71400</v>
      </c>
      <c r="G512" s="346"/>
      <c r="H512" s="179"/>
      <c r="I512" s="179"/>
      <c r="J512" s="179"/>
    </row>
    <row r="513" spans="1:10" s="115" customFormat="1" ht="17.25" customHeight="1">
      <c r="A513" s="237"/>
      <c r="B513" s="349" t="s">
        <v>1092</v>
      </c>
      <c r="C513" s="300" t="s">
        <v>324</v>
      </c>
      <c r="D513" s="172" t="s">
        <v>324</v>
      </c>
      <c r="E513" s="218"/>
      <c r="F513" s="218">
        <f>2280000/20</f>
        <v>114000</v>
      </c>
      <c r="G513" s="346"/>
      <c r="H513" s="179"/>
      <c r="I513" s="179"/>
      <c r="J513" s="179"/>
    </row>
    <row r="514" spans="1:10" s="115" customFormat="1" ht="18">
      <c r="A514" s="237"/>
      <c r="B514" s="350" t="s">
        <v>377</v>
      </c>
      <c r="C514" s="300" t="s">
        <v>324</v>
      </c>
      <c r="D514" s="172"/>
      <c r="E514" s="218"/>
      <c r="F514" s="218"/>
      <c r="G514" s="346"/>
      <c r="H514" s="179"/>
      <c r="I514" s="179"/>
      <c r="J514" s="179"/>
    </row>
    <row r="515" spans="1:10" s="115" customFormat="1" ht="34.5" customHeight="1">
      <c r="A515" s="237"/>
      <c r="B515" s="220" t="s">
        <v>817</v>
      </c>
      <c r="C515" s="300" t="s">
        <v>324</v>
      </c>
      <c r="D515" s="172" t="s">
        <v>324</v>
      </c>
      <c r="E515" s="218"/>
      <c r="F515" s="224">
        <f>1635000/20</f>
        <v>81750</v>
      </c>
      <c r="G515" s="346"/>
      <c r="H515" s="179"/>
      <c r="I515" s="179"/>
      <c r="J515" s="179"/>
    </row>
    <row r="516" spans="1:10" s="115" customFormat="1" ht="18">
      <c r="A516" s="237"/>
      <c r="B516" s="351" t="s">
        <v>1093</v>
      </c>
      <c r="C516" s="300" t="s">
        <v>324</v>
      </c>
      <c r="D516" s="172"/>
      <c r="E516" s="218"/>
      <c r="F516" s="218"/>
      <c r="G516" s="346"/>
      <c r="H516" s="179"/>
      <c r="I516" s="179"/>
      <c r="J516" s="179"/>
    </row>
    <row r="517" spans="1:10" s="115" customFormat="1" ht="18">
      <c r="A517" s="237"/>
      <c r="B517" s="299" t="s">
        <v>920</v>
      </c>
      <c r="C517" s="300" t="s">
        <v>324</v>
      </c>
      <c r="D517" s="172" t="s">
        <v>324</v>
      </c>
      <c r="E517" s="218"/>
      <c r="F517" s="218">
        <v>135000</v>
      </c>
      <c r="G517" s="346"/>
      <c r="H517" s="179"/>
      <c r="I517" s="179"/>
      <c r="J517" s="179"/>
    </row>
    <row r="518" spans="1:10" s="310" customFormat="1" ht="18">
      <c r="A518" s="237"/>
      <c r="B518" s="299" t="s">
        <v>1094</v>
      </c>
      <c r="C518" s="300" t="s">
        <v>324</v>
      </c>
      <c r="D518" s="172" t="s">
        <v>324</v>
      </c>
      <c r="E518" s="218"/>
      <c r="F518" s="218">
        <v>160000</v>
      </c>
      <c r="G518" s="352"/>
      <c r="H518" s="353"/>
      <c r="I518" s="353"/>
      <c r="J518" s="353"/>
    </row>
    <row r="519" spans="1:10" s="310" customFormat="1" ht="18">
      <c r="A519" s="237"/>
      <c r="B519" s="299" t="s">
        <v>1095</v>
      </c>
      <c r="C519" s="300" t="s">
        <v>324</v>
      </c>
      <c r="D519" s="172" t="s">
        <v>324</v>
      </c>
      <c r="E519" s="218"/>
      <c r="F519" s="218">
        <v>240000</v>
      </c>
      <c r="G519" s="352"/>
      <c r="H519" s="353"/>
      <c r="I519" s="353"/>
      <c r="J519" s="353"/>
    </row>
    <row r="520" spans="1:10" s="115" customFormat="1" ht="18">
      <c r="A520" s="237"/>
      <c r="B520" s="351" t="s">
        <v>1096</v>
      </c>
      <c r="C520" s="300" t="s">
        <v>324</v>
      </c>
      <c r="D520" s="172"/>
      <c r="E520" s="218"/>
      <c r="F520" s="218"/>
      <c r="G520" s="346"/>
      <c r="H520" s="179"/>
      <c r="I520" s="179"/>
      <c r="J520" s="179"/>
    </row>
    <row r="521" spans="1:10" s="115" customFormat="1" ht="18">
      <c r="A521" s="216"/>
      <c r="B521" s="290" t="s">
        <v>923</v>
      </c>
      <c r="C521" s="300" t="s">
        <v>324</v>
      </c>
      <c r="D521" s="233" t="s">
        <v>160</v>
      </c>
      <c r="E521" s="219"/>
      <c r="F521" s="219">
        <v>45870</v>
      </c>
      <c r="G521" s="346"/>
      <c r="H521" s="179"/>
      <c r="I521" s="179"/>
      <c r="J521" s="179"/>
    </row>
    <row r="522" spans="1:10" s="115" customFormat="1" ht="18">
      <c r="A522" s="216"/>
      <c r="B522" s="290" t="s">
        <v>924</v>
      </c>
      <c r="C522" s="300" t="s">
        <v>324</v>
      </c>
      <c r="D522" s="233" t="s">
        <v>324</v>
      </c>
      <c r="E522" s="219"/>
      <c r="F522" s="219">
        <v>48780</v>
      </c>
      <c r="G522" s="346"/>
      <c r="H522" s="179"/>
      <c r="I522" s="179"/>
      <c r="J522" s="179"/>
    </row>
    <row r="523" spans="1:10" s="115" customFormat="1" ht="18">
      <c r="A523" s="237"/>
      <c r="B523" s="354" t="s">
        <v>921</v>
      </c>
      <c r="C523" s="300" t="s">
        <v>324</v>
      </c>
      <c r="D523" s="172"/>
      <c r="E523" s="218"/>
      <c r="F523" s="218"/>
      <c r="G523" s="346"/>
      <c r="H523" s="179"/>
      <c r="I523" s="179"/>
      <c r="J523" s="179"/>
    </row>
    <row r="524" spans="1:10" s="115" customFormat="1" ht="18">
      <c r="A524" s="237"/>
      <c r="B524" s="290" t="s">
        <v>922</v>
      </c>
      <c r="C524" s="300" t="s">
        <v>324</v>
      </c>
      <c r="D524" s="172" t="s">
        <v>160</v>
      </c>
      <c r="E524" s="218"/>
      <c r="F524" s="218">
        <v>83600</v>
      </c>
      <c r="G524" s="346"/>
      <c r="H524" s="179"/>
      <c r="I524" s="179"/>
      <c r="J524" s="179"/>
    </row>
    <row r="525" spans="1:10" s="115" customFormat="1" ht="18">
      <c r="A525" s="237"/>
      <c r="B525" s="290" t="s">
        <v>925</v>
      </c>
      <c r="C525" s="300" t="s">
        <v>324</v>
      </c>
      <c r="D525" s="172" t="s">
        <v>324</v>
      </c>
      <c r="E525" s="218"/>
      <c r="F525" s="218">
        <v>97160</v>
      </c>
      <c r="G525" s="346"/>
      <c r="H525" s="179"/>
      <c r="I525" s="179"/>
      <c r="J525" s="179"/>
    </row>
    <row r="526" spans="1:10" s="115" customFormat="1" ht="18">
      <c r="A526" s="237"/>
      <c r="B526" s="290" t="s">
        <v>926</v>
      </c>
      <c r="C526" s="300" t="s">
        <v>324</v>
      </c>
      <c r="D526" s="172" t="s">
        <v>324</v>
      </c>
      <c r="E526" s="218"/>
      <c r="F526" s="218">
        <v>151600</v>
      </c>
      <c r="G526" s="346"/>
      <c r="H526" s="179"/>
      <c r="I526" s="179"/>
      <c r="J526" s="179"/>
    </row>
    <row r="527" spans="1:10" s="115" customFormat="1" ht="18">
      <c r="A527" s="237"/>
      <c r="B527" s="334" t="s">
        <v>927</v>
      </c>
      <c r="C527" s="300" t="s">
        <v>324</v>
      </c>
      <c r="D527" s="172"/>
      <c r="E527" s="218"/>
      <c r="F527" s="218"/>
      <c r="G527" s="346"/>
      <c r="H527" s="179"/>
      <c r="I527" s="179"/>
      <c r="J527" s="179"/>
    </row>
    <row r="528" spans="1:10" s="115" customFormat="1" ht="18">
      <c r="A528" s="237"/>
      <c r="B528" s="290" t="s">
        <v>928</v>
      </c>
      <c r="C528" s="300" t="s">
        <v>324</v>
      </c>
      <c r="D528" s="172" t="s">
        <v>324</v>
      </c>
      <c r="E528" s="218"/>
      <c r="F528" s="218">
        <v>114240</v>
      </c>
      <c r="G528" s="346"/>
      <c r="H528" s="179"/>
      <c r="I528" s="179"/>
      <c r="J528" s="179"/>
    </row>
    <row r="529" spans="1:10" s="115" customFormat="1" ht="18">
      <c r="A529" s="237"/>
      <c r="B529" s="290" t="s">
        <v>929</v>
      </c>
      <c r="C529" s="300" t="s">
        <v>324</v>
      </c>
      <c r="D529" s="172" t="s">
        <v>324</v>
      </c>
      <c r="E529" s="218"/>
      <c r="F529" s="218">
        <v>117120</v>
      </c>
      <c r="G529" s="346"/>
      <c r="H529" s="179"/>
      <c r="I529" s="179"/>
      <c r="J529" s="179"/>
    </row>
    <row r="530" spans="1:7" s="356" customFormat="1" ht="18">
      <c r="A530" s="237"/>
      <c r="B530" s="334" t="s">
        <v>930</v>
      </c>
      <c r="C530" s="300" t="s">
        <v>324</v>
      </c>
      <c r="D530" s="172"/>
      <c r="E530" s="218"/>
      <c r="F530" s="218"/>
      <c r="G530" s="355"/>
    </row>
    <row r="531" spans="1:10" s="310" customFormat="1" ht="18">
      <c r="A531" s="237"/>
      <c r="B531" s="290" t="s">
        <v>931</v>
      </c>
      <c r="C531" s="300" t="s">
        <v>324</v>
      </c>
      <c r="D531" s="172" t="s">
        <v>324</v>
      </c>
      <c r="E531" s="218"/>
      <c r="F531" s="218">
        <v>143040</v>
      </c>
      <c r="G531" s="352"/>
      <c r="H531" s="353"/>
      <c r="I531" s="353"/>
      <c r="J531" s="353"/>
    </row>
    <row r="532" spans="1:7" s="356" customFormat="1" ht="18">
      <c r="A532" s="237"/>
      <c r="B532" s="290" t="s">
        <v>932</v>
      </c>
      <c r="C532" s="300" t="s">
        <v>324</v>
      </c>
      <c r="D532" s="172" t="s">
        <v>324</v>
      </c>
      <c r="E532" s="218"/>
      <c r="F532" s="218">
        <v>162240</v>
      </c>
      <c r="G532" s="355"/>
    </row>
    <row r="533" spans="1:10" s="310" customFormat="1" ht="18">
      <c r="A533" s="357"/>
      <c r="B533" s="334" t="s">
        <v>933</v>
      </c>
      <c r="C533" s="300" t="s">
        <v>324</v>
      </c>
      <c r="D533" s="357"/>
      <c r="E533" s="358"/>
      <c r="F533" s="358"/>
      <c r="G533" s="352"/>
      <c r="H533" s="353"/>
      <c r="I533" s="353"/>
      <c r="J533" s="353"/>
    </row>
    <row r="534" spans="1:10" s="115" customFormat="1" ht="18">
      <c r="A534" s="216"/>
      <c r="B534" s="290" t="s">
        <v>934</v>
      </c>
      <c r="C534" s="300" t="s">
        <v>324</v>
      </c>
      <c r="D534" s="233" t="s">
        <v>324</v>
      </c>
      <c r="E534" s="219"/>
      <c r="F534" s="219">
        <v>228000</v>
      </c>
      <c r="G534" s="346"/>
      <c r="H534" s="179"/>
      <c r="I534" s="179"/>
      <c r="J534" s="179"/>
    </row>
    <row r="535" spans="1:10" s="310" customFormat="1" ht="18">
      <c r="A535" s="357"/>
      <c r="B535" s="334" t="s">
        <v>935</v>
      </c>
      <c r="C535" s="300" t="s">
        <v>324</v>
      </c>
      <c r="D535" s="357"/>
      <c r="E535" s="358"/>
      <c r="F535" s="358"/>
      <c r="G535" s="352"/>
      <c r="H535" s="353"/>
      <c r="I535" s="353"/>
      <c r="J535" s="353"/>
    </row>
    <row r="536" spans="1:10" s="310" customFormat="1" ht="18">
      <c r="A536" s="216"/>
      <c r="B536" s="290" t="s">
        <v>936</v>
      </c>
      <c r="C536" s="300" t="s">
        <v>324</v>
      </c>
      <c r="D536" s="233" t="s">
        <v>324</v>
      </c>
      <c r="E536" s="219"/>
      <c r="F536" s="219">
        <v>154800</v>
      </c>
      <c r="G536" s="352"/>
      <c r="H536" s="353"/>
      <c r="I536" s="353"/>
      <c r="J536" s="353"/>
    </row>
    <row r="537" spans="1:7" s="115" customFormat="1" ht="18" customHeight="1">
      <c r="A537" s="237"/>
      <c r="B537" s="290" t="s">
        <v>937</v>
      </c>
      <c r="C537" s="300" t="s">
        <v>324</v>
      </c>
      <c r="D537" s="233" t="s">
        <v>324</v>
      </c>
      <c r="E537" s="218"/>
      <c r="F537" s="218">
        <v>178800</v>
      </c>
      <c r="G537" s="209"/>
    </row>
    <row r="538" spans="1:7" s="115" customFormat="1" ht="18">
      <c r="A538" s="216"/>
      <c r="B538" s="290" t="s">
        <v>939</v>
      </c>
      <c r="C538" s="300" t="s">
        <v>324</v>
      </c>
      <c r="D538" s="233" t="s">
        <v>324</v>
      </c>
      <c r="E538" s="219"/>
      <c r="F538" s="219">
        <v>64365</v>
      </c>
      <c r="G538" s="209"/>
    </row>
    <row r="539" spans="1:7" s="115" customFormat="1" ht="18">
      <c r="A539" s="216"/>
      <c r="B539" s="290" t="s">
        <v>938</v>
      </c>
      <c r="C539" s="300" t="s">
        <v>324</v>
      </c>
      <c r="D539" s="233" t="s">
        <v>324</v>
      </c>
      <c r="E539" s="219"/>
      <c r="F539" s="219">
        <v>52680</v>
      </c>
      <c r="G539" s="209"/>
    </row>
    <row r="540" spans="1:7" s="115" customFormat="1" ht="33.75">
      <c r="A540" s="237">
        <v>5</v>
      </c>
      <c r="B540" s="222" t="s">
        <v>1097</v>
      </c>
      <c r="C540" s="229" t="s">
        <v>831</v>
      </c>
      <c r="D540" s="172"/>
      <c r="E540" s="218"/>
      <c r="F540" s="218"/>
      <c r="G540" s="209"/>
    </row>
    <row r="541" spans="1:7" s="115" customFormat="1" ht="18">
      <c r="A541" s="237"/>
      <c r="B541" s="236" t="s">
        <v>289</v>
      </c>
      <c r="C541" s="221" t="s">
        <v>324</v>
      </c>
      <c r="D541" s="172"/>
      <c r="E541" s="218"/>
      <c r="F541" s="218"/>
      <c r="G541" s="209"/>
    </row>
    <row r="542" spans="1:7" s="115" customFormat="1" ht="18">
      <c r="A542" s="237"/>
      <c r="B542" s="299" t="s">
        <v>290</v>
      </c>
      <c r="C542" s="221" t="s">
        <v>324</v>
      </c>
      <c r="D542" s="172" t="s">
        <v>160</v>
      </c>
      <c r="E542" s="218"/>
      <c r="F542" s="359">
        <v>5375</v>
      </c>
      <c r="G542" s="209"/>
    </row>
    <row r="543" spans="1:7" s="115" customFormat="1" ht="18">
      <c r="A543" s="237"/>
      <c r="B543" s="299" t="s">
        <v>249</v>
      </c>
      <c r="C543" s="221" t="s">
        <v>324</v>
      </c>
      <c r="D543" s="172" t="s">
        <v>324</v>
      </c>
      <c r="E543" s="218"/>
      <c r="F543" s="359">
        <v>25000</v>
      </c>
      <c r="G543" s="209"/>
    </row>
    <row r="544" spans="1:7" s="115" customFormat="1" ht="18">
      <c r="A544" s="237"/>
      <c r="B544" s="299" t="s">
        <v>176</v>
      </c>
      <c r="C544" s="221" t="s">
        <v>324</v>
      </c>
      <c r="D544" s="172" t="s">
        <v>324</v>
      </c>
      <c r="E544" s="218"/>
      <c r="F544" s="359">
        <v>31600</v>
      </c>
      <c r="G544" s="209"/>
    </row>
    <row r="545" spans="1:7" s="115" customFormat="1" ht="18">
      <c r="A545" s="237"/>
      <c r="B545" s="299" t="s">
        <v>513</v>
      </c>
      <c r="C545" s="221" t="s">
        <v>324</v>
      </c>
      <c r="D545" s="172" t="s">
        <v>324</v>
      </c>
      <c r="E545" s="218"/>
      <c r="F545" s="359">
        <v>41200</v>
      </c>
      <c r="G545" s="209"/>
    </row>
    <row r="546" spans="1:7" s="115" customFormat="1" ht="18">
      <c r="A546" s="237"/>
      <c r="B546" s="299" t="s">
        <v>184</v>
      </c>
      <c r="C546" s="221" t="s">
        <v>324</v>
      </c>
      <c r="D546" s="172" t="s">
        <v>324</v>
      </c>
      <c r="E546" s="218"/>
      <c r="F546" s="359">
        <v>65600</v>
      </c>
      <c r="G546" s="209"/>
    </row>
    <row r="547" spans="1:7" s="115" customFormat="1" ht="18">
      <c r="A547" s="237"/>
      <c r="B547" s="299" t="s">
        <v>185</v>
      </c>
      <c r="C547" s="221" t="s">
        <v>324</v>
      </c>
      <c r="D547" s="172" t="s">
        <v>324</v>
      </c>
      <c r="E547" s="218"/>
      <c r="F547" s="359">
        <v>78636.36363636363</v>
      </c>
      <c r="G547" s="209"/>
    </row>
    <row r="548" spans="1:7" s="115" customFormat="1" ht="18">
      <c r="A548" s="237"/>
      <c r="B548" s="333" t="s">
        <v>250</v>
      </c>
      <c r="C548" s="221" t="s">
        <v>324</v>
      </c>
      <c r="D548" s="172"/>
      <c r="E548" s="218"/>
      <c r="F548" s="218"/>
      <c r="G548" s="209"/>
    </row>
    <row r="549" spans="1:7" s="115" customFormat="1" ht="18">
      <c r="A549" s="237"/>
      <c r="B549" s="299" t="s">
        <v>186</v>
      </c>
      <c r="C549" s="221" t="s">
        <v>324</v>
      </c>
      <c r="D549" s="172" t="s">
        <v>160</v>
      </c>
      <c r="E549" s="218"/>
      <c r="F549" s="359">
        <v>6500</v>
      </c>
      <c r="G549" s="209"/>
    </row>
    <row r="550" spans="1:7" s="115" customFormat="1" ht="18">
      <c r="A550" s="237"/>
      <c r="B550" s="299" t="s">
        <v>187</v>
      </c>
      <c r="C550" s="221" t="s">
        <v>324</v>
      </c>
      <c r="D550" s="172" t="s">
        <v>324</v>
      </c>
      <c r="E550" s="218"/>
      <c r="F550" s="359">
        <v>9750</v>
      </c>
      <c r="G550" s="209"/>
    </row>
    <row r="551" spans="1:7" s="179" customFormat="1" ht="17.25" customHeight="1">
      <c r="A551" s="237"/>
      <c r="B551" s="299" t="s">
        <v>188</v>
      </c>
      <c r="C551" s="221" t="s">
        <v>324</v>
      </c>
      <c r="D551" s="172" t="s">
        <v>324</v>
      </c>
      <c r="E551" s="218"/>
      <c r="F551" s="359">
        <v>62400</v>
      </c>
      <c r="G551" s="346"/>
    </row>
    <row r="552" spans="1:7" s="179" customFormat="1" ht="18">
      <c r="A552" s="237"/>
      <c r="B552" s="299" t="s">
        <v>189</v>
      </c>
      <c r="C552" s="221" t="s">
        <v>324</v>
      </c>
      <c r="D552" s="172" t="s">
        <v>324</v>
      </c>
      <c r="E552" s="218"/>
      <c r="F552" s="359">
        <v>78000</v>
      </c>
      <c r="G552" s="346"/>
    </row>
    <row r="553" spans="1:7" s="179" customFormat="1" ht="18">
      <c r="A553" s="237"/>
      <c r="B553" s="299" t="s">
        <v>190</v>
      </c>
      <c r="C553" s="221" t="s">
        <v>324</v>
      </c>
      <c r="D553" s="172" t="s">
        <v>324</v>
      </c>
      <c r="E553" s="218"/>
      <c r="F553" s="359">
        <v>87000</v>
      </c>
      <c r="G553" s="346"/>
    </row>
    <row r="554" spans="1:7" s="179" customFormat="1" ht="18">
      <c r="A554" s="237"/>
      <c r="B554" s="299" t="s">
        <v>509</v>
      </c>
      <c r="C554" s="221" t="s">
        <v>324</v>
      </c>
      <c r="D554" s="172" t="s">
        <v>324</v>
      </c>
      <c r="E554" s="218"/>
      <c r="F554" s="359">
        <v>95000</v>
      </c>
      <c r="G554" s="346"/>
    </row>
    <row r="555" spans="1:7" s="179" customFormat="1" ht="18">
      <c r="A555" s="237"/>
      <c r="B555" s="299" t="s">
        <v>510</v>
      </c>
      <c r="C555" s="221" t="s">
        <v>324</v>
      </c>
      <c r="D555" s="172" t="s">
        <v>324</v>
      </c>
      <c r="E555" s="218"/>
      <c r="F555" s="359">
        <v>143636.36363636365</v>
      </c>
      <c r="G555" s="346"/>
    </row>
    <row r="556" spans="1:7" s="179" customFormat="1" ht="18" customHeight="1">
      <c r="A556" s="237"/>
      <c r="B556" s="299" t="s">
        <v>512</v>
      </c>
      <c r="C556" s="221" t="s">
        <v>324</v>
      </c>
      <c r="D556" s="172" t="s">
        <v>324</v>
      </c>
      <c r="E556" s="218"/>
      <c r="F556" s="359">
        <v>50000</v>
      </c>
      <c r="G556" s="346"/>
    </row>
    <row r="557" spans="1:7" s="179" customFormat="1" ht="17.25" customHeight="1">
      <c r="A557" s="237"/>
      <c r="B557" s="299" t="s">
        <v>191</v>
      </c>
      <c r="C557" s="221" t="s">
        <v>324</v>
      </c>
      <c r="D557" s="172" t="s">
        <v>324</v>
      </c>
      <c r="E557" s="218"/>
      <c r="F557" s="359">
        <v>77045.45454545454</v>
      </c>
      <c r="G557" s="346"/>
    </row>
    <row r="558" spans="1:7" s="179" customFormat="1" ht="18">
      <c r="A558" s="237"/>
      <c r="B558" s="236" t="s">
        <v>454</v>
      </c>
      <c r="C558" s="221" t="s">
        <v>324</v>
      </c>
      <c r="D558" s="172"/>
      <c r="E558" s="218"/>
      <c r="F558" s="218"/>
      <c r="G558" s="346"/>
    </row>
    <row r="559" spans="1:7" s="179" customFormat="1" ht="18">
      <c r="A559" s="237"/>
      <c r="B559" s="349" t="s">
        <v>173</v>
      </c>
      <c r="C559" s="221" t="s">
        <v>324</v>
      </c>
      <c r="D559" s="172" t="s">
        <v>160</v>
      </c>
      <c r="E559" s="218"/>
      <c r="F559" s="360">
        <v>100000</v>
      </c>
      <c r="G559" s="346"/>
    </row>
    <row r="560" spans="1:7" s="179" customFormat="1" ht="18">
      <c r="A560" s="237"/>
      <c r="B560" s="349" t="s">
        <v>174</v>
      </c>
      <c r="C560" s="221" t="s">
        <v>324</v>
      </c>
      <c r="D560" s="172" t="s">
        <v>160</v>
      </c>
      <c r="E560" s="218"/>
      <c r="F560" s="360">
        <v>7500</v>
      </c>
      <c r="G560" s="346"/>
    </row>
    <row r="561" spans="1:7" s="179" customFormat="1" ht="18">
      <c r="A561" s="237"/>
      <c r="B561" s="236" t="s">
        <v>175</v>
      </c>
      <c r="C561" s="221" t="s">
        <v>324</v>
      </c>
      <c r="D561" s="172"/>
      <c r="E561" s="218"/>
      <c r="F561" s="359"/>
      <c r="G561" s="346"/>
    </row>
    <row r="562" spans="1:8" s="179" customFormat="1" ht="18">
      <c r="A562" s="237"/>
      <c r="B562" s="299" t="s">
        <v>321</v>
      </c>
      <c r="C562" s="221" t="s">
        <v>324</v>
      </c>
      <c r="D562" s="172" t="s">
        <v>160</v>
      </c>
      <c r="E562" s="218"/>
      <c r="F562" s="359">
        <v>93750</v>
      </c>
      <c r="G562" s="361"/>
      <c r="H562" s="362"/>
    </row>
    <row r="563" spans="1:8" s="179" customFormat="1" ht="18">
      <c r="A563" s="237"/>
      <c r="B563" s="299" t="s">
        <v>511</v>
      </c>
      <c r="C563" s="221" t="s">
        <v>324</v>
      </c>
      <c r="D563" s="172" t="s">
        <v>160</v>
      </c>
      <c r="E563" s="218"/>
      <c r="F563" s="359">
        <v>109000</v>
      </c>
      <c r="G563" s="209"/>
      <c r="H563" s="115"/>
    </row>
    <row r="564" spans="1:8" s="179" customFormat="1" ht="18" customHeight="1">
      <c r="A564" s="237"/>
      <c r="B564" s="299" t="s">
        <v>322</v>
      </c>
      <c r="C564" s="221" t="s">
        <v>324</v>
      </c>
      <c r="D564" s="172" t="s">
        <v>160</v>
      </c>
      <c r="E564" s="218"/>
      <c r="F564" s="359">
        <v>102000</v>
      </c>
      <c r="G564" s="209"/>
      <c r="H564" s="115"/>
    </row>
    <row r="565" spans="1:7" s="466" customFormat="1" ht="16.5" customHeight="1">
      <c r="A565" s="460">
        <v>6</v>
      </c>
      <c r="B565" s="461" t="s">
        <v>285</v>
      </c>
      <c r="C565" s="462"/>
      <c r="D565" s="463"/>
      <c r="E565" s="464"/>
      <c r="F565" s="464"/>
      <c r="G565" s="465"/>
    </row>
    <row r="566" spans="1:10" s="179" customFormat="1" ht="18">
      <c r="A566" s="237"/>
      <c r="B566" s="236" t="s">
        <v>177</v>
      </c>
      <c r="C566" s="221"/>
      <c r="D566" s="172"/>
      <c r="E566" s="218"/>
      <c r="F566" s="218"/>
      <c r="G566" s="209"/>
      <c r="H566" s="115"/>
      <c r="I566" s="115"/>
      <c r="J566" s="115"/>
    </row>
    <row r="567" spans="1:10" s="179" customFormat="1" ht="18">
      <c r="A567" s="237"/>
      <c r="B567" s="299" t="s">
        <v>252</v>
      </c>
      <c r="C567" s="221"/>
      <c r="D567" s="172" t="s">
        <v>160</v>
      </c>
      <c r="E567" s="218"/>
      <c r="F567" s="218">
        <v>55000</v>
      </c>
      <c r="G567" s="209"/>
      <c r="H567" s="115"/>
      <c r="I567" s="115"/>
      <c r="J567" s="115"/>
    </row>
    <row r="568" spans="1:10" s="179" customFormat="1" ht="18" customHeight="1">
      <c r="A568" s="237"/>
      <c r="B568" s="299" t="s">
        <v>26</v>
      </c>
      <c r="C568" s="221"/>
      <c r="D568" s="172" t="s">
        <v>324</v>
      </c>
      <c r="E568" s="218"/>
      <c r="F568" s="218">
        <v>52000</v>
      </c>
      <c r="G568" s="209"/>
      <c r="H568" s="115"/>
      <c r="I568" s="115"/>
      <c r="J568" s="115"/>
    </row>
    <row r="569" spans="1:10" s="179" customFormat="1" ht="18" customHeight="1">
      <c r="A569" s="237"/>
      <c r="B569" s="299" t="s">
        <v>27</v>
      </c>
      <c r="C569" s="221"/>
      <c r="D569" s="172" t="s">
        <v>324</v>
      </c>
      <c r="E569" s="218"/>
      <c r="F569" s="218">
        <v>38000</v>
      </c>
      <c r="G569" s="209"/>
      <c r="H569" s="115"/>
      <c r="I569" s="115"/>
      <c r="J569" s="115"/>
    </row>
    <row r="570" spans="1:10" s="179" customFormat="1" ht="18" customHeight="1">
      <c r="A570" s="237"/>
      <c r="B570" s="299" t="s">
        <v>28</v>
      </c>
      <c r="C570" s="221"/>
      <c r="D570" s="172" t="s">
        <v>324</v>
      </c>
      <c r="E570" s="218"/>
      <c r="F570" s="218">
        <v>33500</v>
      </c>
      <c r="G570" s="209"/>
      <c r="H570" s="115"/>
      <c r="I570" s="362"/>
      <c r="J570" s="362"/>
    </row>
    <row r="571" spans="1:10" s="179" customFormat="1" ht="18" customHeight="1">
      <c r="A571" s="237"/>
      <c r="B571" s="236" t="s">
        <v>178</v>
      </c>
      <c r="C571" s="221"/>
      <c r="D571" s="172"/>
      <c r="E571" s="218"/>
      <c r="F571" s="218"/>
      <c r="G571" s="209"/>
      <c r="H571" s="115"/>
      <c r="I571" s="362"/>
      <c r="J571" s="362"/>
    </row>
    <row r="572" spans="1:10" s="179" customFormat="1" ht="18" customHeight="1">
      <c r="A572" s="237"/>
      <c r="B572" s="299" t="s">
        <v>252</v>
      </c>
      <c r="C572" s="221"/>
      <c r="D572" s="172" t="s">
        <v>160</v>
      </c>
      <c r="E572" s="218"/>
      <c r="F572" s="218">
        <v>33000</v>
      </c>
      <c r="G572" s="209"/>
      <c r="H572" s="115"/>
      <c r="I572" s="115"/>
      <c r="J572" s="115"/>
    </row>
    <row r="573" spans="1:7" s="115" customFormat="1" ht="18" customHeight="1">
      <c r="A573" s="237"/>
      <c r="B573" s="299" t="s">
        <v>26</v>
      </c>
      <c r="C573" s="221"/>
      <c r="D573" s="172" t="s">
        <v>324</v>
      </c>
      <c r="E573" s="218"/>
      <c r="F573" s="218">
        <v>30500</v>
      </c>
      <c r="G573" s="209"/>
    </row>
    <row r="574" spans="1:7" s="115" customFormat="1" ht="18" customHeight="1">
      <c r="A574" s="237"/>
      <c r="B574" s="299" t="s">
        <v>27</v>
      </c>
      <c r="C574" s="221"/>
      <c r="D574" s="172" t="s">
        <v>324</v>
      </c>
      <c r="E574" s="218"/>
      <c r="F574" s="218">
        <v>21000</v>
      </c>
      <c r="G574" s="209"/>
    </row>
    <row r="575" spans="1:7" s="115" customFormat="1" ht="18" customHeight="1">
      <c r="A575" s="237"/>
      <c r="B575" s="299" t="s">
        <v>28</v>
      </c>
      <c r="C575" s="221"/>
      <c r="D575" s="172" t="s">
        <v>324</v>
      </c>
      <c r="E575" s="218"/>
      <c r="F575" s="218">
        <v>16000</v>
      </c>
      <c r="G575" s="209"/>
    </row>
    <row r="576" spans="1:7" s="115" customFormat="1" ht="18" customHeight="1">
      <c r="A576" s="237"/>
      <c r="B576" s="236" t="s">
        <v>434</v>
      </c>
      <c r="C576" s="221"/>
      <c r="D576" s="172"/>
      <c r="E576" s="218"/>
      <c r="F576" s="218"/>
      <c r="G576" s="209"/>
    </row>
    <row r="577" spans="1:7" s="115" customFormat="1" ht="18" customHeight="1">
      <c r="A577" s="237"/>
      <c r="B577" s="299" t="s">
        <v>29</v>
      </c>
      <c r="C577" s="221"/>
      <c r="D577" s="172" t="s">
        <v>160</v>
      </c>
      <c r="E577" s="218"/>
      <c r="F577" s="218">
        <v>4700</v>
      </c>
      <c r="G577" s="209"/>
    </row>
    <row r="578" spans="1:7" s="115" customFormat="1" ht="18" customHeight="1">
      <c r="A578" s="237"/>
      <c r="B578" s="299" t="s">
        <v>30</v>
      </c>
      <c r="C578" s="221"/>
      <c r="D578" s="172" t="s">
        <v>324</v>
      </c>
      <c r="E578" s="218"/>
      <c r="F578" s="218">
        <v>4500</v>
      </c>
      <c r="G578" s="209"/>
    </row>
    <row r="579" spans="1:7" s="115" customFormat="1" ht="18" customHeight="1">
      <c r="A579" s="237"/>
      <c r="B579" s="299" t="s">
        <v>31</v>
      </c>
      <c r="C579" s="221"/>
      <c r="D579" s="172" t="s">
        <v>324</v>
      </c>
      <c r="E579" s="218"/>
      <c r="F579" s="218">
        <v>4700</v>
      </c>
      <c r="G579" s="209"/>
    </row>
    <row r="580" spans="1:7" s="115" customFormat="1" ht="18" customHeight="1">
      <c r="A580" s="237"/>
      <c r="B580" s="299" t="s">
        <v>32</v>
      </c>
      <c r="C580" s="221"/>
      <c r="D580" s="172" t="s">
        <v>324</v>
      </c>
      <c r="E580" s="218"/>
      <c r="F580" s="218">
        <v>4000</v>
      </c>
      <c r="G580" s="209"/>
    </row>
    <row r="581" spans="1:7" s="115" customFormat="1" ht="18" customHeight="1">
      <c r="A581" s="237"/>
      <c r="B581" s="236" t="s">
        <v>435</v>
      </c>
      <c r="C581" s="221"/>
      <c r="D581" s="172"/>
      <c r="E581" s="218"/>
      <c r="F581" s="218"/>
      <c r="G581" s="209"/>
    </row>
    <row r="582" spans="1:7" s="115" customFormat="1" ht="20.25" customHeight="1">
      <c r="A582" s="237"/>
      <c r="B582" s="299" t="s">
        <v>29</v>
      </c>
      <c r="C582" s="221"/>
      <c r="D582" s="172" t="s">
        <v>160</v>
      </c>
      <c r="E582" s="218"/>
      <c r="F582" s="218">
        <v>4000</v>
      </c>
      <c r="G582" s="209"/>
    </row>
    <row r="583" spans="1:7" s="168" customFormat="1" ht="18" customHeight="1">
      <c r="A583" s="237"/>
      <c r="B583" s="299" t="s">
        <v>31</v>
      </c>
      <c r="C583" s="221"/>
      <c r="D583" s="172" t="s">
        <v>324</v>
      </c>
      <c r="E583" s="218"/>
      <c r="F583" s="218">
        <v>4000</v>
      </c>
      <c r="G583" s="223"/>
    </row>
    <row r="584" spans="1:7" s="168" customFormat="1" ht="18" customHeight="1">
      <c r="A584" s="237"/>
      <c r="B584" s="299" t="s">
        <v>32</v>
      </c>
      <c r="C584" s="221"/>
      <c r="D584" s="172" t="s">
        <v>324</v>
      </c>
      <c r="E584" s="218"/>
      <c r="F584" s="218">
        <v>3500</v>
      </c>
      <c r="G584" s="223"/>
    </row>
    <row r="585" spans="1:7" s="168" customFormat="1" ht="21" customHeight="1">
      <c r="A585" s="237">
        <v>7</v>
      </c>
      <c r="B585" s="222" t="s">
        <v>183</v>
      </c>
      <c r="C585" s="172"/>
      <c r="D585" s="216"/>
      <c r="E585" s="224"/>
      <c r="F585" s="224"/>
      <c r="G585" s="223"/>
    </row>
    <row r="586" spans="1:7" s="168" customFormat="1" ht="18" customHeight="1">
      <c r="A586" s="363"/>
      <c r="B586" s="225" t="s">
        <v>856</v>
      </c>
      <c r="C586" s="364" t="s">
        <v>831</v>
      </c>
      <c r="D586" s="229" t="s">
        <v>160</v>
      </c>
      <c r="E586" s="226"/>
      <c r="F586" s="227">
        <f>279000/40</f>
        <v>6975</v>
      </c>
      <c r="G586" s="223"/>
    </row>
    <row r="587" spans="1:7" s="168" customFormat="1" ht="19.5" customHeight="1">
      <c r="A587" s="363"/>
      <c r="B587" s="225" t="s">
        <v>857</v>
      </c>
      <c r="C587" s="228" t="s">
        <v>324</v>
      </c>
      <c r="D587" s="364" t="s">
        <v>324</v>
      </c>
      <c r="E587" s="226"/>
      <c r="F587" s="227">
        <f>346000/40</f>
        <v>8650</v>
      </c>
      <c r="G587" s="223"/>
    </row>
    <row r="588" spans="1:7" s="168" customFormat="1" ht="18" customHeight="1">
      <c r="A588" s="363"/>
      <c r="B588" s="225" t="s">
        <v>858</v>
      </c>
      <c r="C588" s="228" t="s">
        <v>324</v>
      </c>
      <c r="D588" s="229" t="s">
        <v>324</v>
      </c>
      <c r="E588" s="226"/>
      <c r="F588" s="227">
        <f>325000/40</f>
        <v>8125</v>
      </c>
      <c r="G588" s="223"/>
    </row>
    <row r="589" spans="1:7" s="168" customFormat="1" ht="18" customHeight="1">
      <c r="A589" s="363"/>
      <c r="B589" s="225" t="s">
        <v>859</v>
      </c>
      <c r="C589" s="228" t="s">
        <v>324</v>
      </c>
      <c r="D589" s="229" t="s">
        <v>324</v>
      </c>
      <c r="E589" s="226"/>
      <c r="F589" s="227">
        <f>390000/40</f>
        <v>9750</v>
      </c>
      <c r="G589" s="223"/>
    </row>
    <row r="590" spans="1:7" s="168" customFormat="1" ht="39" customHeight="1">
      <c r="A590" s="363"/>
      <c r="B590" s="225" t="s">
        <v>860</v>
      </c>
      <c r="C590" s="228" t="s">
        <v>324</v>
      </c>
      <c r="D590" s="229" t="s">
        <v>324</v>
      </c>
      <c r="E590" s="226"/>
      <c r="F590" s="227">
        <f>448000/40</f>
        <v>11200</v>
      </c>
      <c r="G590" s="223"/>
    </row>
    <row r="591" spans="1:7" s="168" customFormat="1" ht="18" customHeight="1">
      <c r="A591" s="363"/>
      <c r="B591" s="230" t="s">
        <v>882</v>
      </c>
      <c r="C591" s="228" t="s">
        <v>324</v>
      </c>
      <c r="D591" s="229" t="s">
        <v>324</v>
      </c>
      <c r="E591" s="226"/>
      <c r="F591" s="227">
        <f>1327000/20.9</f>
        <v>63492.822966507185</v>
      </c>
      <c r="G591" s="223"/>
    </row>
    <row r="592" spans="1:7" s="168" customFormat="1" ht="17.25" customHeight="1">
      <c r="A592" s="363"/>
      <c r="B592" s="230" t="s">
        <v>883</v>
      </c>
      <c r="C592" s="228" t="s">
        <v>324</v>
      </c>
      <c r="D592" s="229" t="s">
        <v>324</v>
      </c>
      <c r="E592" s="226"/>
      <c r="F592" s="227">
        <f>1746000/21.2</f>
        <v>82358.49056603774</v>
      </c>
      <c r="G592" s="223"/>
    </row>
    <row r="593" spans="1:7" s="168" customFormat="1" ht="36" customHeight="1">
      <c r="A593" s="363"/>
      <c r="B593" s="231" t="s">
        <v>884</v>
      </c>
      <c r="C593" s="228" t="s">
        <v>324</v>
      </c>
      <c r="D593" s="229" t="s">
        <v>324</v>
      </c>
      <c r="E593" s="226"/>
      <c r="F593" s="227">
        <f>2349000/21.4</f>
        <v>109766.35514018692</v>
      </c>
      <c r="G593" s="223"/>
    </row>
    <row r="594" spans="1:7" s="168" customFormat="1" ht="18" customHeight="1">
      <c r="A594" s="363"/>
      <c r="B594" s="230" t="s">
        <v>832</v>
      </c>
      <c r="C594" s="228" t="s">
        <v>324</v>
      </c>
      <c r="D594" s="229" t="s">
        <v>324</v>
      </c>
      <c r="E594" s="226"/>
      <c r="F594" s="227">
        <f>2016000/20</f>
        <v>100800</v>
      </c>
      <c r="G594" s="223"/>
    </row>
    <row r="595" spans="1:7" s="168" customFormat="1" ht="18" customHeight="1">
      <c r="A595" s="363"/>
      <c r="B595" s="230" t="s">
        <v>885</v>
      </c>
      <c r="C595" s="228" t="s">
        <v>324</v>
      </c>
      <c r="D595" s="229" t="s">
        <v>324</v>
      </c>
      <c r="E595" s="226"/>
      <c r="F595" s="227">
        <f>972000/23.8</f>
        <v>40840.33613445378</v>
      </c>
      <c r="G595" s="223"/>
    </row>
    <row r="596" spans="1:7" s="168" customFormat="1" ht="18" customHeight="1">
      <c r="A596" s="363"/>
      <c r="B596" s="230" t="s">
        <v>886</v>
      </c>
      <c r="C596" s="228" t="s">
        <v>324</v>
      </c>
      <c r="D596" s="229" t="s">
        <v>324</v>
      </c>
      <c r="E596" s="226"/>
      <c r="F596" s="227">
        <v>26706</v>
      </c>
      <c r="G596" s="223"/>
    </row>
    <row r="597" spans="1:7" s="168" customFormat="1" ht="18" customHeight="1">
      <c r="A597" s="363"/>
      <c r="B597" s="230" t="s">
        <v>887</v>
      </c>
      <c r="C597" s="228" t="s">
        <v>324</v>
      </c>
      <c r="D597" s="229" t="s">
        <v>324</v>
      </c>
      <c r="E597" s="226"/>
      <c r="F597" s="227">
        <v>48082</v>
      </c>
      <c r="G597" s="223"/>
    </row>
    <row r="598" spans="1:7" s="168" customFormat="1" ht="20.25" customHeight="1">
      <c r="A598" s="363"/>
      <c r="B598" s="230" t="s">
        <v>888</v>
      </c>
      <c r="C598" s="228" t="s">
        <v>324</v>
      </c>
      <c r="D598" s="229" t="s">
        <v>324</v>
      </c>
      <c r="E598" s="226"/>
      <c r="F598" s="227">
        <v>152623</v>
      </c>
      <c r="G598" s="223"/>
    </row>
    <row r="599" spans="1:7" s="168" customFormat="1" ht="18" customHeight="1">
      <c r="A599" s="363"/>
      <c r="B599" s="231" t="s">
        <v>889</v>
      </c>
      <c r="C599" s="228" t="s">
        <v>324</v>
      </c>
      <c r="D599" s="229" t="s">
        <v>324</v>
      </c>
      <c r="E599" s="226"/>
      <c r="F599" s="232">
        <v>59395</v>
      </c>
      <c r="G599" s="223"/>
    </row>
    <row r="600" spans="1:7" s="168" customFormat="1" ht="18" customHeight="1">
      <c r="A600" s="363"/>
      <c r="B600" s="230" t="s">
        <v>890</v>
      </c>
      <c r="C600" s="228" t="s">
        <v>324</v>
      </c>
      <c r="D600" s="229" t="s">
        <v>324</v>
      </c>
      <c r="E600" s="226"/>
      <c r="F600" s="227">
        <v>109956</v>
      </c>
      <c r="G600" s="223"/>
    </row>
    <row r="601" spans="1:7" s="168" customFormat="1" ht="18" customHeight="1">
      <c r="A601" s="363"/>
      <c r="B601" s="231" t="s">
        <v>891</v>
      </c>
      <c r="C601" s="228" t="s">
        <v>324</v>
      </c>
      <c r="D601" s="229" t="s">
        <v>324</v>
      </c>
      <c r="E601" s="226"/>
      <c r="F601" s="232">
        <v>170952</v>
      </c>
      <c r="G601" s="223"/>
    </row>
    <row r="602" spans="1:7" s="168" customFormat="1" ht="15.75">
      <c r="A602" s="363"/>
      <c r="B602" s="230" t="s">
        <v>892</v>
      </c>
      <c r="C602" s="364" t="s">
        <v>324</v>
      </c>
      <c r="D602" s="229" t="s">
        <v>324</v>
      </c>
      <c r="E602" s="226"/>
      <c r="F602" s="232">
        <f>2302000/19.4</f>
        <v>118659.793814433</v>
      </c>
      <c r="G602" s="223"/>
    </row>
    <row r="603" spans="1:7" s="115" customFormat="1" ht="18" customHeight="1">
      <c r="A603" s="363"/>
      <c r="B603" s="230" t="s">
        <v>893</v>
      </c>
      <c r="C603" s="228" t="s">
        <v>324</v>
      </c>
      <c r="D603" s="229" t="s">
        <v>324</v>
      </c>
      <c r="E603" s="226"/>
      <c r="F603" s="232">
        <f>2332000/17.1</f>
        <v>136374.26900584795</v>
      </c>
      <c r="G603" s="209"/>
    </row>
    <row r="604" spans="1:7" s="115" customFormat="1" ht="17.25">
      <c r="A604" s="363"/>
      <c r="B604" s="230" t="s">
        <v>894</v>
      </c>
      <c r="C604" s="228" t="s">
        <v>324</v>
      </c>
      <c r="D604" s="229" t="s">
        <v>324</v>
      </c>
      <c r="E604" s="226"/>
      <c r="F604" s="232">
        <f>1509000/25.4</f>
        <v>59409.44881889764</v>
      </c>
      <c r="G604" s="209"/>
    </row>
    <row r="605" spans="1:7" s="366" customFormat="1" ht="17.25">
      <c r="A605" s="363"/>
      <c r="B605" s="230" t="s">
        <v>895</v>
      </c>
      <c r="C605" s="228" t="s">
        <v>324</v>
      </c>
      <c r="D605" s="229" t="s">
        <v>324</v>
      </c>
      <c r="E605" s="226"/>
      <c r="F605" s="232">
        <v>62024</v>
      </c>
      <c r="G605" s="365"/>
    </row>
    <row r="606" spans="1:7" s="366" customFormat="1" ht="51.75" customHeight="1">
      <c r="A606" s="216">
        <v>8</v>
      </c>
      <c r="B606" s="206" t="s">
        <v>1544</v>
      </c>
      <c r="C606" s="234"/>
      <c r="D606" s="233"/>
      <c r="E606" s="219"/>
      <c r="F606" s="219"/>
      <c r="G606" s="365"/>
    </row>
    <row r="607" spans="1:7" s="115" customFormat="1" ht="17.25">
      <c r="A607" s="367"/>
      <c r="B607" s="290" t="s">
        <v>909</v>
      </c>
      <c r="C607" s="364" t="s">
        <v>831</v>
      </c>
      <c r="D607" s="233" t="s">
        <v>160</v>
      </c>
      <c r="E607" s="219"/>
      <c r="F607" s="219">
        <v>181481</v>
      </c>
      <c r="G607" s="209"/>
    </row>
    <row r="608" spans="1:7" s="115" customFormat="1" ht="17.25">
      <c r="A608" s="368"/>
      <c r="B608" s="290" t="s">
        <v>910</v>
      </c>
      <c r="C608" s="369" t="s">
        <v>324</v>
      </c>
      <c r="D608" s="233" t="s">
        <v>324</v>
      </c>
      <c r="E608" s="370"/>
      <c r="F608" s="370">
        <v>142222</v>
      </c>
      <c r="G608" s="209"/>
    </row>
    <row r="609" spans="1:7" s="115" customFormat="1" ht="17.25">
      <c r="A609" s="368"/>
      <c r="B609" s="290" t="s">
        <v>1543</v>
      </c>
      <c r="C609" s="369"/>
      <c r="D609" s="233" t="s">
        <v>324</v>
      </c>
      <c r="E609" s="370"/>
      <c r="F609" s="370">
        <v>156546</v>
      </c>
      <c r="G609" s="209"/>
    </row>
    <row r="610" spans="1:7" s="115" customFormat="1" ht="17.25">
      <c r="A610" s="371"/>
      <c r="B610" s="290" t="s">
        <v>1384</v>
      </c>
      <c r="C610" s="369" t="s">
        <v>324</v>
      </c>
      <c r="D610" s="233" t="s">
        <v>324</v>
      </c>
      <c r="E610" s="370"/>
      <c r="F610" s="370">
        <v>106400</v>
      </c>
      <c r="G610" s="209"/>
    </row>
    <row r="611" spans="1:7" s="115" customFormat="1" ht="17.25">
      <c r="A611" s="371"/>
      <c r="B611" s="290" t="s">
        <v>1387</v>
      </c>
      <c r="C611" s="369" t="s">
        <v>324</v>
      </c>
      <c r="D611" s="233" t="s">
        <v>324</v>
      </c>
      <c r="E611" s="370"/>
      <c r="F611" s="370">
        <v>117067</v>
      </c>
      <c r="G611" s="209"/>
    </row>
    <row r="612" spans="1:7" s="366" customFormat="1" ht="17.25">
      <c r="A612" s="367"/>
      <c r="B612" s="290" t="s">
        <v>906</v>
      </c>
      <c r="C612" s="369" t="s">
        <v>324</v>
      </c>
      <c r="D612" s="233" t="s">
        <v>324</v>
      </c>
      <c r="E612" s="219"/>
      <c r="F612" s="219">
        <v>102881</v>
      </c>
      <c r="G612" s="365"/>
    </row>
    <row r="613" spans="1:7" s="366" customFormat="1" ht="17.25">
      <c r="A613" s="367"/>
      <c r="B613" s="290" t="s">
        <v>907</v>
      </c>
      <c r="C613" s="369" t="s">
        <v>324</v>
      </c>
      <c r="D613" s="233" t="s">
        <v>324</v>
      </c>
      <c r="E613" s="219"/>
      <c r="F613" s="219">
        <v>56872</v>
      </c>
      <c r="G613" s="365"/>
    </row>
    <row r="614" spans="1:7" s="366" customFormat="1" ht="17.25">
      <c r="A614" s="367"/>
      <c r="B614" s="290" t="s">
        <v>908</v>
      </c>
      <c r="C614" s="369" t="s">
        <v>324</v>
      </c>
      <c r="D614" s="233" t="s">
        <v>324</v>
      </c>
      <c r="E614" s="219"/>
      <c r="F614" s="219">
        <v>39177</v>
      </c>
      <c r="G614" s="365"/>
    </row>
    <row r="615" spans="1:7" s="115" customFormat="1" ht="17.25">
      <c r="A615" s="371"/>
      <c r="B615" s="290" t="s">
        <v>911</v>
      </c>
      <c r="C615" s="369" t="s">
        <v>324</v>
      </c>
      <c r="D615" s="233" t="s">
        <v>324</v>
      </c>
      <c r="E615" s="370"/>
      <c r="F615" s="370">
        <v>121624</v>
      </c>
      <c r="G615" s="209"/>
    </row>
    <row r="616" spans="1:7" s="115" customFormat="1" ht="18" customHeight="1">
      <c r="A616" s="371"/>
      <c r="B616" s="290" t="s">
        <v>912</v>
      </c>
      <c r="C616" s="369" t="s">
        <v>324</v>
      </c>
      <c r="D616" s="233" t="s">
        <v>324</v>
      </c>
      <c r="E616" s="370"/>
      <c r="F616" s="370">
        <v>73504</v>
      </c>
      <c r="G616" s="209"/>
    </row>
    <row r="617" spans="1:7" s="115" customFormat="1" ht="18" customHeight="1">
      <c r="A617" s="371"/>
      <c r="B617" s="290" t="s">
        <v>1385</v>
      </c>
      <c r="C617" s="369" t="s">
        <v>324</v>
      </c>
      <c r="D617" s="233" t="s">
        <v>324</v>
      </c>
      <c r="E617" s="370"/>
      <c r="F617" s="370">
        <v>171400</v>
      </c>
      <c r="G617" s="209"/>
    </row>
    <row r="618" spans="1:7" s="115" customFormat="1" ht="18" customHeight="1">
      <c r="A618" s="371"/>
      <c r="B618" s="290" t="s">
        <v>1386</v>
      </c>
      <c r="C618" s="369" t="s">
        <v>324</v>
      </c>
      <c r="D618" s="233" t="s">
        <v>324</v>
      </c>
      <c r="E618" s="370"/>
      <c r="F618" s="370">
        <v>190450</v>
      </c>
      <c r="G618" s="209"/>
    </row>
    <row r="619" spans="1:7" s="115" customFormat="1" ht="17.25">
      <c r="A619" s="371"/>
      <c r="B619" s="290" t="s">
        <v>913</v>
      </c>
      <c r="C619" s="369" t="s">
        <v>324</v>
      </c>
      <c r="D619" s="233" t="s">
        <v>160</v>
      </c>
      <c r="E619" s="370"/>
      <c r="F619" s="370">
        <v>9263</v>
      </c>
      <c r="G619" s="209"/>
    </row>
    <row r="620" spans="1:7" s="115" customFormat="1" ht="17.25">
      <c r="A620" s="216"/>
      <c r="B620" s="290" t="s">
        <v>914</v>
      </c>
      <c r="C620" s="369" t="s">
        <v>324</v>
      </c>
      <c r="D620" s="233" t="s">
        <v>160</v>
      </c>
      <c r="E620" s="370"/>
      <c r="F620" s="370">
        <v>7050</v>
      </c>
      <c r="G620" s="209"/>
    </row>
    <row r="621" spans="1:10" s="438" customFormat="1" ht="47.25">
      <c r="A621" s="448">
        <v>9</v>
      </c>
      <c r="B621" s="449" t="s">
        <v>1592</v>
      </c>
      <c r="C621" s="450"/>
      <c r="D621" s="451"/>
      <c r="E621" s="452"/>
      <c r="F621" s="452"/>
      <c r="G621" s="453"/>
      <c r="H621" s="454"/>
      <c r="I621" s="454"/>
      <c r="J621" s="454"/>
    </row>
    <row r="622" spans="1:7" s="115" customFormat="1" ht="17.25">
      <c r="A622" s="367"/>
      <c r="B622" s="290" t="s">
        <v>897</v>
      </c>
      <c r="C622" s="234"/>
      <c r="D622" s="233" t="s">
        <v>160</v>
      </c>
      <c r="E622" s="219"/>
      <c r="F622" s="219">
        <f>1830000/26</f>
        <v>70384.61538461539</v>
      </c>
      <c r="G622" s="209"/>
    </row>
    <row r="623" spans="1:7" s="115" customFormat="1" ht="38.25" customHeight="1">
      <c r="A623" s="367"/>
      <c r="B623" s="290" t="s">
        <v>1131</v>
      </c>
      <c r="C623" s="234"/>
      <c r="D623" s="233" t="s">
        <v>324</v>
      </c>
      <c r="E623" s="219"/>
      <c r="F623" s="219">
        <f>1390000/26</f>
        <v>53461.53846153846</v>
      </c>
      <c r="G623" s="209"/>
    </row>
    <row r="624" spans="1:7" s="115" customFormat="1" ht="17.25">
      <c r="A624" s="367"/>
      <c r="B624" s="290" t="s">
        <v>898</v>
      </c>
      <c r="C624" s="234"/>
      <c r="D624" s="233" t="s">
        <v>324</v>
      </c>
      <c r="E624" s="219"/>
      <c r="F624" s="219">
        <f>810000/5.5</f>
        <v>147272.72727272726</v>
      </c>
      <c r="G624" s="209"/>
    </row>
    <row r="625" spans="1:7" s="115" customFormat="1" ht="31.5">
      <c r="A625" s="367"/>
      <c r="B625" s="290" t="s">
        <v>1132</v>
      </c>
      <c r="C625" s="234"/>
      <c r="D625" s="233" t="s">
        <v>324</v>
      </c>
      <c r="E625" s="219"/>
      <c r="F625" s="219">
        <f>1960000/22</f>
        <v>89090.90909090909</v>
      </c>
      <c r="G625" s="209"/>
    </row>
    <row r="626" spans="1:7" s="115" customFormat="1" ht="17.25">
      <c r="A626" s="367"/>
      <c r="B626" s="290" t="s">
        <v>899</v>
      </c>
      <c r="C626" s="234"/>
      <c r="D626" s="233" t="s">
        <v>324</v>
      </c>
      <c r="E626" s="219"/>
      <c r="F626" s="219">
        <f>1110000/27</f>
        <v>41111.11111111111</v>
      </c>
      <c r="G626" s="209"/>
    </row>
    <row r="627" spans="1:7" s="115" customFormat="1" ht="17.25">
      <c r="A627" s="368"/>
      <c r="B627" s="213" t="s">
        <v>900</v>
      </c>
      <c r="C627" s="369"/>
      <c r="D627" s="233" t="s">
        <v>324</v>
      </c>
      <c r="E627" s="370"/>
      <c r="F627" s="370">
        <f>1786000/25</f>
        <v>71440</v>
      </c>
      <c r="G627" s="209"/>
    </row>
    <row r="628" spans="1:7" s="115" customFormat="1" ht="17.25">
      <c r="A628" s="371"/>
      <c r="B628" s="372" t="s">
        <v>901</v>
      </c>
      <c r="C628" s="369"/>
      <c r="D628" s="233" t="s">
        <v>324</v>
      </c>
      <c r="E628" s="370"/>
      <c r="F628" s="370">
        <f>1096000/27</f>
        <v>40592.59259259259</v>
      </c>
      <c r="G628" s="209"/>
    </row>
    <row r="629" spans="1:7" s="115" customFormat="1" ht="31.5">
      <c r="A629" s="371"/>
      <c r="B629" s="372" t="s">
        <v>1133</v>
      </c>
      <c r="C629" s="369"/>
      <c r="D629" s="233" t="s">
        <v>324</v>
      </c>
      <c r="E629" s="370"/>
      <c r="F629" s="370">
        <f>1653000/26</f>
        <v>63576.92307692308</v>
      </c>
      <c r="G629" s="209"/>
    </row>
    <row r="630" spans="1:7" s="115" customFormat="1" ht="17.25">
      <c r="A630" s="371"/>
      <c r="B630" s="372" t="s">
        <v>902</v>
      </c>
      <c r="C630" s="369"/>
      <c r="D630" s="233" t="s">
        <v>324</v>
      </c>
      <c r="E630" s="370"/>
      <c r="F630" s="370">
        <f>1820000/26</f>
        <v>70000</v>
      </c>
      <c r="G630" s="209"/>
    </row>
    <row r="631" spans="1:7" s="115" customFormat="1" ht="31.5">
      <c r="A631" s="371"/>
      <c r="B631" s="372" t="s">
        <v>1134</v>
      </c>
      <c r="C631" s="369"/>
      <c r="D631" s="233" t="s">
        <v>324</v>
      </c>
      <c r="E631" s="370"/>
      <c r="F631" s="370">
        <f>2490000/24</f>
        <v>103750</v>
      </c>
      <c r="G631" s="209"/>
    </row>
    <row r="632" spans="1:7" s="115" customFormat="1" ht="17.25">
      <c r="A632" s="371"/>
      <c r="B632" s="372" t="s">
        <v>903</v>
      </c>
      <c r="C632" s="369"/>
      <c r="D632" s="233" t="s">
        <v>324</v>
      </c>
      <c r="E632" s="370"/>
      <c r="F632" s="370">
        <f>2690000/24</f>
        <v>112083.33333333333</v>
      </c>
      <c r="G632" s="209"/>
    </row>
    <row r="633" spans="1:7" s="115" customFormat="1" ht="31.5">
      <c r="A633" s="371"/>
      <c r="B633" s="372" t="s">
        <v>1209</v>
      </c>
      <c r="C633" s="369"/>
      <c r="D633" s="233" t="s">
        <v>324</v>
      </c>
      <c r="E633" s="370"/>
      <c r="F633" s="370">
        <f>3614000/23</f>
        <v>157130.4347826087</v>
      </c>
      <c r="G633" s="209"/>
    </row>
    <row r="634" spans="1:7" s="115" customFormat="1" ht="18" customHeight="1">
      <c r="A634" s="371"/>
      <c r="B634" s="372" t="s">
        <v>904</v>
      </c>
      <c r="C634" s="369"/>
      <c r="D634" s="233" t="s">
        <v>324</v>
      </c>
      <c r="E634" s="370"/>
      <c r="F634" s="370">
        <f>3820000/23</f>
        <v>166086.95652173914</v>
      </c>
      <c r="G634" s="209"/>
    </row>
    <row r="635" spans="1:7" s="115" customFormat="1" ht="17.25">
      <c r="A635" s="216"/>
      <c r="B635" s="372" t="s">
        <v>896</v>
      </c>
      <c r="C635" s="369"/>
      <c r="D635" s="233" t="s">
        <v>324</v>
      </c>
      <c r="E635" s="370"/>
      <c r="F635" s="370">
        <f>260000/40</f>
        <v>6500</v>
      </c>
      <c r="G635" s="209"/>
    </row>
    <row r="636" spans="1:7" s="115" customFormat="1" ht="17.25">
      <c r="A636" s="367"/>
      <c r="B636" s="372" t="s">
        <v>789</v>
      </c>
      <c r="C636" s="369"/>
      <c r="D636" s="233" t="s">
        <v>324</v>
      </c>
      <c r="E636" s="370"/>
      <c r="F636" s="370">
        <f>352000/20</f>
        <v>17600</v>
      </c>
      <c r="G636" s="209"/>
    </row>
    <row r="637" spans="1:10" s="438" customFormat="1" ht="36.75" customHeight="1">
      <c r="A637" s="448">
        <v>10</v>
      </c>
      <c r="B637" s="565" t="s">
        <v>1215</v>
      </c>
      <c r="C637" s="565"/>
      <c r="D637" s="565"/>
      <c r="E637" s="565"/>
      <c r="F637" s="565"/>
      <c r="G637" s="453"/>
      <c r="H637" s="454"/>
      <c r="I637" s="454"/>
      <c r="J637" s="454"/>
    </row>
    <row r="638" spans="1:7" s="115" customFormat="1" ht="17.25">
      <c r="A638" s="216"/>
      <c r="B638" s="290" t="s">
        <v>861</v>
      </c>
      <c r="C638" s="234"/>
      <c r="D638" s="234" t="s">
        <v>160</v>
      </c>
      <c r="E638" s="219"/>
      <c r="F638" s="219">
        <v>35000</v>
      </c>
      <c r="G638" s="209"/>
    </row>
    <row r="639" spans="1:7" s="115" customFormat="1" ht="17.25">
      <c r="A639" s="216"/>
      <c r="B639" s="290" t="s">
        <v>862</v>
      </c>
      <c r="C639" s="234"/>
      <c r="D639" s="233" t="s">
        <v>324</v>
      </c>
      <c r="E639" s="219"/>
      <c r="F639" s="219">
        <v>47000</v>
      </c>
      <c r="G639" s="209"/>
    </row>
    <row r="640" spans="1:7" s="115" customFormat="1" ht="17.25">
      <c r="A640" s="216"/>
      <c r="B640" s="290" t="s">
        <v>863</v>
      </c>
      <c r="C640" s="234"/>
      <c r="D640" s="233" t="s">
        <v>324</v>
      </c>
      <c r="E640" s="219"/>
      <c r="F640" s="219">
        <v>96000</v>
      </c>
      <c r="G640" s="209"/>
    </row>
    <row r="641" spans="1:7" s="115" customFormat="1" ht="17.25">
      <c r="A641" s="216"/>
      <c r="B641" s="290" t="s">
        <v>864</v>
      </c>
      <c r="C641" s="234"/>
      <c r="D641" s="233" t="s">
        <v>324</v>
      </c>
      <c r="E641" s="219"/>
      <c r="F641" s="219">
        <v>114000</v>
      </c>
      <c r="G641" s="209"/>
    </row>
    <row r="642" spans="1:7" s="115" customFormat="1" ht="17.25">
      <c r="A642" s="216"/>
      <c r="B642" s="290" t="s">
        <v>865</v>
      </c>
      <c r="C642" s="234"/>
      <c r="D642" s="233" t="s">
        <v>324</v>
      </c>
      <c r="E642" s="219"/>
      <c r="F642" s="219">
        <v>55000</v>
      </c>
      <c r="G642" s="209"/>
    </row>
    <row r="643" spans="1:7" s="115" customFormat="1" ht="17.25">
      <c r="A643" s="216"/>
      <c r="B643" s="290" t="s">
        <v>866</v>
      </c>
      <c r="C643" s="234"/>
      <c r="D643" s="233" t="s">
        <v>324</v>
      </c>
      <c r="E643" s="219"/>
      <c r="F643" s="219">
        <v>68000</v>
      </c>
      <c r="G643" s="209"/>
    </row>
    <row r="644" spans="1:7" s="115" customFormat="1" ht="17.25">
      <c r="A644" s="216"/>
      <c r="B644" s="290" t="s">
        <v>867</v>
      </c>
      <c r="C644" s="234"/>
      <c r="D644" s="233" t="s">
        <v>324</v>
      </c>
      <c r="E644" s="219"/>
      <c r="F644" s="219">
        <v>117000</v>
      </c>
      <c r="G644" s="209"/>
    </row>
    <row r="645" spans="1:7" s="115" customFormat="1" ht="17.25">
      <c r="A645" s="216"/>
      <c r="B645" s="290" t="s">
        <v>868</v>
      </c>
      <c r="C645" s="234"/>
      <c r="D645" s="233" t="s">
        <v>324</v>
      </c>
      <c r="E645" s="219"/>
      <c r="F645" s="219">
        <v>140000</v>
      </c>
      <c r="G645" s="209"/>
    </row>
    <row r="646" spans="1:7" s="115" customFormat="1" ht="17.25">
      <c r="A646" s="216"/>
      <c r="B646" s="290" t="s">
        <v>869</v>
      </c>
      <c r="C646" s="234"/>
      <c r="D646" s="233" t="s">
        <v>324</v>
      </c>
      <c r="E646" s="219"/>
      <c r="F646" s="219">
        <v>47000</v>
      </c>
      <c r="G646" s="209"/>
    </row>
    <row r="647" spans="1:7" s="115" customFormat="1" ht="17.25">
      <c r="A647" s="216"/>
      <c r="B647" s="290" t="s">
        <v>870</v>
      </c>
      <c r="C647" s="234"/>
      <c r="D647" s="233" t="s">
        <v>324</v>
      </c>
      <c r="E647" s="219"/>
      <c r="F647" s="219">
        <v>66000</v>
      </c>
      <c r="G647" s="209"/>
    </row>
    <row r="648" spans="1:6" ht="17.25">
      <c r="A648" s="216"/>
      <c r="B648" s="290" t="s">
        <v>874</v>
      </c>
      <c r="C648" s="234"/>
      <c r="D648" s="233" t="s">
        <v>324</v>
      </c>
      <c r="E648" s="219"/>
      <c r="F648" s="219">
        <v>5000</v>
      </c>
    </row>
    <row r="649" spans="1:10" s="115" customFormat="1" ht="17.25">
      <c r="A649" s="216"/>
      <c r="B649" s="290" t="s">
        <v>873</v>
      </c>
      <c r="C649" s="234"/>
      <c r="D649" s="233" t="s">
        <v>324</v>
      </c>
      <c r="E649" s="219"/>
      <c r="F649" s="219">
        <v>7200</v>
      </c>
      <c r="G649" s="346"/>
      <c r="H649" s="179"/>
      <c r="I649" s="179"/>
      <c r="J649" s="179"/>
    </row>
    <row r="650" spans="1:10" s="115" customFormat="1" ht="17.25">
      <c r="A650" s="216"/>
      <c r="B650" s="290" t="s">
        <v>872</v>
      </c>
      <c r="C650" s="234"/>
      <c r="D650" s="233" t="s">
        <v>324</v>
      </c>
      <c r="E650" s="219"/>
      <c r="F650" s="219">
        <v>3750</v>
      </c>
      <c r="G650" s="346"/>
      <c r="H650" s="179"/>
      <c r="I650" s="179"/>
      <c r="J650" s="179"/>
    </row>
    <row r="651" spans="1:10" s="115" customFormat="1" ht="18">
      <c r="A651" s="237"/>
      <c r="B651" s="290" t="s">
        <v>871</v>
      </c>
      <c r="C651" s="221"/>
      <c r="D651" s="233" t="s">
        <v>324</v>
      </c>
      <c r="E651" s="218"/>
      <c r="F651" s="218">
        <v>4500</v>
      </c>
      <c r="G651" s="346"/>
      <c r="H651" s="179"/>
      <c r="I651" s="179"/>
      <c r="J651" s="179"/>
    </row>
    <row r="652" spans="1:10" s="115" customFormat="1" ht="18">
      <c r="A652" s="237">
        <v>11</v>
      </c>
      <c r="B652" s="236" t="s">
        <v>654</v>
      </c>
      <c r="C652" s="221"/>
      <c r="D652" s="172"/>
      <c r="E652" s="218"/>
      <c r="F652" s="218"/>
      <c r="G652" s="346"/>
      <c r="H652" s="179"/>
      <c r="I652" s="179"/>
      <c r="J652" s="179"/>
    </row>
    <row r="653" spans="1:10" s="115" customFormat="1" ht="18">
      <c r="A653" s="237"/>
      <c r="B653" s="236" t="s">
        <v>655</v>
      </c>
      <c r="C653" s="221"/>
      <c r="D653" s="172"/>
      <c r="E653" s="218"/>
      <c r="F653" s="218"/>
      <c r="G653" s="346"/>
      <c r="H653" s="179"/>
      <c r="I653" s="179"/>
      <c r="J653" s="179"/>
    </row>
    <row r="654" spans="1:10" s="115" customFormat="1" ht="18">
      <c r="A654" s="237"/>
      <c r="B654" s="220" t="s">
        <v>656</v>
      </c>
      <c r="C654" s="221"/>
      <c r="D654" s="172" t="s">
        <v>160</v>
      </c>
      <c r="E654" s="218"/>
      <c r="F654" s="218">
        <f>306000/40</f>
        <v>7650</v>
      </c>
      <c r="G654" s="346"/>
      <c r="H654" s="179"/>
      <c r="I654" s="179"/>
      <c r="J654" s="179"/>
    </row>
    <row r="655" spans="1:10" s="115" customFormat="1" ht="18">
      <c r="A655" s="237"/>
      <c r="B655" s="220" t="s">
        <v>657</v>
      </c>
      <c r="C655" s="221"/>
      <c r="D655" s="172" t="s">
        <v>324</v>
      </c>
      <c r="E655" s="218"/>
      <c r="F655" s="218">
        <f>215000/40</f>
        <v>5375</v>
      </c>
      <c r="G655" s="346"/>
      <c r="H655" s="179"/>
      <c r="I655" s="179"/>
      <c r="J655" s="179"/>
    </row>
    <row r="656" spans="1:10" s="115" customFormat="1" ht="18">
      <c r="A656" s="237"/>
      <c r="B656" s="220" t="s">
        <v>658</v>
      </c>
      <c r="C656" s="221"/>
      <c r="D656" s="172" t="s">
        <v>324</v>
      </c>
      <c r="E656" s="218"/>
      <c r="F656" s="218">
        <f>196000/40</f>
        <v>4900</v>
      </c>
      <c r="G656" s="346"/>
      <c r="H656" s="179"/>
      <c r="I656" s="179"/>
      <c r="J656" s="179"/>
    </row>
    <row r="657" spans="1:10" s="115" customFormat="1" ht="18">
      <c r="A657" s="237"/>
      <c r="B657" s="293" t="s">
        <v>659</v>
      </c>
      <c r="C657" s="221"/>
      <c r="D657" s="172" t="s">
        <v>324</v>
      </c>
      <c r="E657" s="218"/>
      <c r="F657" s="218">
        <f>248000/40</f>
        <v>6200</v>
      </c>
      <c r="G657" s="346"/>
      <c r="H657" s="179"/>
      <c r="I657" s="179"/>
      <c r="J657" s="179"/>
    </row>
    <row r="658" spans="1:10" s="115" customFormat="1" ht="18">
      <c r="A658" s="237"/>
      <c r="B658" s="222" t="s">
        <v>660</v>
      </c>
      <c r="C658" s="221" t="s">
        <v>407</v>
      </c>
      <c r="D658" s="172"/>
      <c r="E658" s="218"/>
      <c r="F658" s="218"/>
      <c r="G658" s="346"/>
      <c r="H658" s="179"/>
      <c r="I658" s="179"/>
      <c r="J658" s="179"/>
    </row>
    <row r="659" spans="1:10" s="115" customFormat="1" ht="18">
      <c r="A659" s="237"/>
      <c r="B659" s="293" t="s">
        <v>661</v>
      </c>
      <c r="C659" s="221"/>
      <c r="D659" s="172" t="s">
        <v>160</v>
      </c>
      <c r="E659" s="218"/>
      <c r="F659" s="218">
        <f>442000/25</f>
        <v>17680</v>
      </c>
      <c r="G659" s="346"/>
      <c r="H659" s="179"/>
      <c r="I659" s="179"/>
      <c r="J659" s="179"/>
    </row>
    <row r="660" spans="1:10" s="115" customFormat="1" ht="18">
      <c r="A660" s="237"/>
      <c r="B660" s="293" t="s">
        <v>662</v>
      </c>
      <c r="C660" s="221"/>
      <c r="D660" s="172" t="s">
        <v>160</v>
      </c>
      <c r="E660" s="218"/>
      <c r="F660" s="218">
        <f>1020000/25</f>
        <v>40800</v>
      </c>
      <c r="G660" s="346"/>
      <c r="H660" s="179"/>
      <c r="I660" s="179"/>
      <c r="J660" s="179"/>
    </row>
    <row r="661" spans="1:10" s="115" customFormat="1" ht="18">
      <c r="A661" s="237"/>
      <c r="B661" s="222" t="s">
        <v>663</v>
      </c>
      <c r="C661" s="221" t="s">
        <v>407</v>
      </c>
      <c r="D661" s="172"/>
      <c r="E661" s="218"/>
      <c r="F661" s="218"/>
      <c r="G661" s="346"/>
      <c r="H661" s="179"/>
      <c r="I661" s="179"/>
      <c r="J661" s="179"/>
    </row>
    <row r="662" spans="1:10" s="115" customFormat="1" ht="18">
      <c r="A662" s="237"/>
      <c r="B662" s="293" t="s">
        <v>664</v>
      </c>
      <c r="C662" s="221"/>
      <c r="D662" s="172" t="s">
        <v>160</v>
      </c>
      <c r="E662" s="218"/>
      <c r="F662" s="218">
        <f>1231000/25</f>
        <v>49240</v>
      </c>
      <c r="G662" s="346"/>
      <c r="H662" s="179"/>
      <c r="I662" s="179"/>
      <c r="J662" s="179"/>
    </row>
    <row r="663" spans="1:7" s="179" customFormat="1" ht="18">
      <c r="A663" s="237"/>
      <c r="B663" s="293" t="s">
        <v>665</v>
      </c>
      <c r="C663" s="221"/>
      <c r="D663" s="172" t="s">
        <v>324</v>
      </c>
      <c r="E663" s="218"/>
      <c r="F663" s="218">
        <f>1286000/25</f>
        <v>51440</v>
      </c>
      <c r="G663" s="346"/>
    </row>
    <row r="664" spans="1:7" s="179" customFormat="1" ht="15.75" customHeight="1">
      <c r="A664" s="237"/>
      <c r="B664" s="220" t="s">
        <v>666</v>
      </c>
      <c r="C664" s="221"/>
      <c r="D664" s="172" t="s">
        <v>324</v>
      </c>
      <c r="E664" s="218"/>
      <c r="F664" s="218">
        <f>1496000/25</f>
        <v>59840</v>
      </c>
      <c r="G664" s="346"/>
    </row>
    <row r="665" spans="1:7" s="179" customFormat="1" ht="18">
      <c r="A665" s="237"/>
      <c r="B665" s="220" t="s">
        <v>667</v>
      </c>
      <c r="C665" s="221"/>
      <c r="D665" s="172" t="s">
        <v>324</v>
      </c>
      <c r="E665" s="218"/>
      <c r="F665" s="218">
        <f>1786000/25</f>
        <v>71440</v>
      </c>
      <c r="G665" s="346"/>
    </row>
    <row r="666" spans="1:7" s="179" customFormat="1" ht="16.5" customHeight="1">
      <c r="A666" s="237"/>
      <c r="B666" s="236" t="s">
        <v>668</v>
      </c>
      <c r="C666" s="221" t="s">
        <v>407</v>
      </c>
      <c r="D666" s="172"/>
      <c r="E666" s="218"/>
      <c r="F666" s="218"/>
      <c r="G666" s="346"/>
    </row>
    <row r="667" spans="1:7" s="179" customFormat="1" ht="18">
      <c r="A667" s="237"/>
      <c r="B667" s="220" t="s">
        <v>979</v>
      </c>
      <c r="C667" s="221"/>
      <c r="D667" s="172" t="s">
        <v>160</v>
      </c>
      <c r="E667" s="218"/>
      <c r="F667" s="218">
        <f>1836000/21.6</f>
        <v>85000</v>
      </c>
      <c r="G667" s="346"/>
    </row>
    <row r="668" spans="1:7" s="179" customFormat="1" ht="18">
      <c r="A668" s="237"/>
      <c r="B668" s="220" t="s">
        <v>1098</v>
      </c>
      <c r="C668" s="221"/>
      <c r="D668" s="172" t="s">
        <v>324</v>
      </c>
      <c r="E668" s="218"/>
      <c r="F668" s="218">
        <f>1398000/21.6</f>
        <v>64722.22222222222</v>
      </c>
      <c r="G668" s="346"/>
    </row>
    <row r="669" spans="1:7" s="179" customFormat="1" ht="18">
      <c r="A669" s="237"/>
      <c r="B669" s="222" t="s">
        <v>1099</v>
      </c>
      <c r="C669" s="221"/>
      <c r="D669" s="172"/>
      <c r="E669" s="218"/>
      <c r="F669" s="218"/>
      <c r="G669" s="346"/>
    </row>
    <row r="670" spans="1:7" s="179" customFormat="1" ht="18">
      <c r="A670" s="237"/>
      <c r="B670" s="220" t="s">
        <v>669</v>
      </c>
      <c r="C670" s="221"/>
      <c r="D670" s="172" t="s">
        <v>160</v>
      </c>
      <c r="E670" s="218"/>
      <c r="F670" s="218">
        <f>972000/25</f>
        <v>38880</v>
      </c>
      <c r="G670" s="346"/>
    </row>
    <row r="671" spans="1:7" s="179" customFormat="1" ht="18">
      <c r="A671" s="237"/>
      <c r="B671" s="220" t="s">
        <v>670</v>
      </c>
      <c r="C671" s="221"/>
      <c r="D671" s="172" t="s">
        <v>324</v>
      </c>
      <c r="E671" s="218"/>
      <c r="F671" s="218">
        <f>916000/25</f>
        <v>36640</v>
      </c>
      <c r="G671" s="346"/>
    </row>
    <row r="672" spans="1:7" s="179" customFormat="1" ht="18">
      <c r="A672" s="237"/>
      <c r="B672" s="236" t="s">
        <v>671</v>
      </c>
      <c r="C672" s="221"/>
      <c r="D672" s="172"/>
      <c r="E672" s="218"/>
      <c r="F672" s="218"/>
      <c r="G672" s="346"/>
    </row>
    <row r="673" spans="1:7" s="179" customFormat="1" ht="18">
      <c r="A673" s="237"/>
      <c r="B673" s="220" t="s">
        <v>672</v>
      </c>
      <c r="C673" s="221"/>
      <c r="D673" s="172" t="s">
        <v>160</v>
      </c>
      <c r="E673" s="218"/>
      <c r="F673" s="218">
        <f>418000/6.5</f>
        <v>64307.692307692305</v>
      </c>
      <c r="G673" s="346"/>
    </row>
    <row r="674" spans="1:7" s="375" customFormat="1" ht="18" customHeight="1">
      <c r="A674" s="237"/>
      <c r="B674" s="236" t="s">
        <v>673</v>
      </c>
      <c r="C674" s="221"/>
      <c r="D674" s="172"/>
      <c r="E674" s="218"/>
      <c r="F674" s="218"/>
      <c r="G674" s="374"/>
    </row>
    <row r="675" spans="1:7" s="115" customFormat="1" ht="18">
      <c r="A675" s="237"/>
      <c r="B675" s="220" t="s">
        <v>674</v>
      </c>
      <c r="C675" s="221"/>
      <c r="D675" s="172" t="s">
        <v>160</v>
      </c>
      <c r="E675" s="218"/>
      <c r="F675" s="218">
        <f>326000/3.5</f>
        <v>93142.85714285714</v>
      </c>
      <c r="G675" s="209"/>
    </row>
    <row r="676" spans="1:7" s="115" customFormat="1" ht="18">
      <c r="A676" s="237"/>
      <c r="B676" s="220" t="s">
        <v>675</v>
      </c>
      <c r="C676" s="221"/>
      <c r="D676" s="172" t="s">
        <v>160</v>
      </c>
      <c r="E676" s="218"/>
      <c r="F676" s="218">
        <f>1250000/25</f>
        <v>50000</v>
      </c>
      <c r="G676" s="209"/>
    </row>
    <row r="677" spans="1:7" s="454" customFormat="1" ht="31.5">
      <c r="A677" s="448">
        <v>12</v>
      </c>
      <c r="B677" s="449" t="s">
        <v>976</v>
      </c>
      <c r="C677" s="458"/>
      <c r="D677" s="448"/>
      <c r="E677" s="469"/>
      <c r="F677" s="469"/>
      <c r="G677" s="453"/>
    </row>
    <row r="678" spans="1:7" s="115" customFormat="1" ht="18" customHeight="1">
      <c r="A678" s="237"/>
      <c r="B678" s="376" t="s">
        <v>802</v>
      </c>
      <c r="C678" s="300"/>
      <c r="D678" s="377" t="s">
        <v>160</v>
      </c>
      <c r="E678" s="218"/>
      <c r="F678" s="218">
        <v>4500</v>
      </c>
      <c r="G678" s="209"/>
    </row>
    <row r="679" spans="1:7" s="115" customFormat="1" ht="18" customHeight="1">
      <c r="A679" s="237"/>
      <c r="B679" s="376" t="s">
        <v>803</v>
      </c>
      <c r="C679" s="300"/>
      <c r="D679" s="377" t="s">
        <v>324</v>
      </c>
      <c r="E679" s="218"/>
      <c r="F679" s="218">
        <v>5500</v>
      </c>
      <c r="G679" s="209"/>
    </row>
    <row r="680" spans="1:7" s="115" customFormat="1" ht="18" customHeight="1">
      <c r="A680" s="237"/>
      <c r="B680" s="376" t="s">
        <v>804</v>
      </c>
      <c r="C680" s="300"/>
      <c r="D680" s="377" t="s">
        <v>324</v>
      </c>
      <c r="E680" s="218"/>
      <c r="F680" s="218">
        <v>7000</v>
      </c>
      <c r="G680" s="209"/>
    </row>
    <row r="681" spans="1:7" s="115" customFormat="1" ht="18" customHeight="1">
      <c r="A681" s="237"/>
      <c r="B681" s="376" t="s">
        <v>805</v>
      </c>
      <c r="C681" s="300"/>
      <c r="D681" s="377" t="s">
        <v>324</v>
      </c>
      <c r="E681" s="218"/>
      <c r="F681" s="218">
        <v>24000</v>
      </c>
      <c r="G681" s="209"/>
    </row>
    <row r="682" spans="1:7" s="115" customFormat="1" ht="18" customHeight="1">
      <c r="A682" s="237"/>
      <c r="B682" s="376" t="s">
        <v>806</v>
      </c>
      <c r="C682" s="300"/>
      <c r="D682" s="377" t="s">
        <v>324</v>
      </c>
      <c r="E682" s="218"/>
      <c r="F682" s="218">
        <v>40000</v>
      </c>
      <c r="G682" s="209"/>
    </row>
    <row r="683" spans="1:7" s="115" customFormat="1" ht="18" customHeight="1">
      <c r="A683" s="237"/>
      <c r="B683" s="376" t="s">
        <v>807</v>
      </c>
      <c r="C683" s="300"/>
      <c r="D683" s="377" t="s">
        <v>324</v>
      </c>
      <c r="E683" s="218"/>
      <c r="F683" s="218">
        <v>141000</v>
      </c>
      <c r="G683" s="209"/>
    </row>
    <row r="684" spans="1:7" s="115" customFormat="1" ht="18" customHeight="1">
      <c r="A684" s="237"/>
      <c r="B684" s="376" t="s">
        <v>808</v>
      </c>
      <c r="C684" s="300"/>
      <c r="D684" s="377" t="s">
        <v>324</v>
      </c>
      <c r="E684" s="218"/>
      <c r="F684" s="218">
        <v>63000</v>
      </c>
      <c r="G684" s="209"/>
    </row>
    <row r="685" spans="1:7" s="115" customFormat="1" ht="18" customHeight="1">
      <c r="A685" s="237"/>
      <c r="B685" s="376" t="s">
        <v>809</v>
      </c>
      <c r="C685" s="300"/>
      <c r="D685" s="377" t="s">
        <v>324</v>
      </c>
      <c r="E685" s="218"/>
      <c r="F685" s="218">
        <v>57000</v>
      </c>
      <c r="G685" s="209"/>
    </row>
    <row r="686" spans="1:7" s="115" customFormat="1" ht="18" customHeight="1">
      <c r="A686" s="237"/>
      <c r="B686" s="376" t="s">
        <v>810</v>
      </c>
      <c r="C686" s="300"/>
      <c r="D686" s="377" t="s">
        <v>324</v>
      </c>
      <c r="E686" s="218"/>
      <c r="F686" s="218">
        <v>65000</v>
      </c>
      <c r="G686" s="209"/>
    </row>
    <row r="687" spans="1:7" s="115" customFormat="1" ht="18" customHeight="1">
      <c r="A687" s="237"/>
      <c r="B687" s="376" t="s">
        <v>811</v>
      </c>
      <c r="C687" s="300"/>
      <c r="D687" s="377" t="s">
        <v>324</v>
      </c>
      <c r="E687" s="218"/>
      <c r="F687" s="218">
        <v>101000</v>
      </c>
      <c r="G687" s="209"/>
    </row>
    <row r="688" spans="1:7" s="115" customFormat="1" ht="18" customHeight="1">
      <c r="A688" s="237"/>
      <c r="B688" s="376" t="s">
        <v>812</v>
      </c>
      <c r="C688" s="300"/>
      <c r="D688" s="377" t="s">
        <v>324</v>
      </c>
      <c r="E688" s="218"/>
      <c r="F688" s="218">
        <v>155000</v>
      </c>
      <c r="G688" s="209"/>
    </row>
    <row r="689" spans="1:7" s="115" customFormat="1" ht="18" customHeight="1">
      <c r="A689" s="237"/>
      <c r="B689" s="376" t="s">
        <v>813</v>
      </c>
      <c r="C689" s="300"/>
      <c r="D689" s="377" t="s">
        <v>324</v>
      </c>
      <c r="E689" s="218"/>
      <c r="F689" s="218">
        <v>86000</v>
      </c>
      <c r="G689" s="209"/>
    </row>
    <row r="690" spans="1:7" s="178" customFormat="1" ht="18" customHeight="1">
      <c r="A690" s="237"/>
      <c r="B690" s="376" t="s">
        <v>814</v>
      </c>
      <c r="C690" s="300"/>
      <c r="D690" s="377" t="s">
        <v>324</v>
      </c>
      <c r="E690" s="218"/>
      <c r="F690" s="218">
        <v>49000</v>
      </c>
      <c r="G690" s="235"/>
    </row>
    <row r="691" spans="1:7" s="310" customFormat="1" ht="18" customHeight="1">
      <c r="A691" s="237"/>
      <c r="B691" s="376" t="s">
        <v>815</v>
      </c>
      <c r="C691" s="300"/>
      <c r="D691" s="377" t="s">
        <v>324</v>
      </c>
      <c r="E691" s="218"/>
      <c r="F691" s="218">
        <v>61000</v>
      </c>
      <c r="G691" s="309"/>
    </row>
    <row r="692" spans="1:7" s="310" customFormat="1" ht="18" customHeight="1">
      <c r="A692" s="237"/>
      <c r="B692" s="378" t="s">
        <v>816</v>
      </c>
      <c r="C692" s="300"/>
      <c r="D692" s="377" t="s">
        <v>324</v>
      </c>
      <c r="E692" s="218"/>
      <c r="F692" s="224">
        <v>102000</v>
      </c>
      <c r="G692" s="309"/>
    </row>
    <row r="693" spans="1:7" s="456" customFormat="1" ht="31.5">
      <c r="A693" s="448">
        <v>13</v>
      </c>
      <c r="B693" s="457" t="s">
        <v>1595</v>
      </c>
      <c r="C693" s="458" t="s">
        <v>1321</v>
      </c>
      <c r="D693" s="488"/>
      <c r="E693" s="469"/>
      <c r="F693" s="469"/>
      <c r="G693" s="455"/>
    </row>
    <row r="694" spans="1:7" s="310" customFormat="1" ht="18" customHeight="1">
      <c r="A694" s="216"/>
      <c r="B694" s="378" t="s">
        <v>963</v>
      </c>
      <c r="C694" s="367"/>
      <c r="D694" s="379" t="s">
        <v>160</v>
      </c>
      <c r="E694" s="219"/>
      <c r="F694" s="326">
        <f>500000/5</f>
        <v>100000</v>
      </c>
      <c r="G694" s="309"/>
    </row>
    <row r="695" spans="1:7" s="310" customFormat="1" ht="18" customHeight="1">
      <c r="A695" s="216"/>
      <c r="B695" s="378" t="s">
        <v>964</v>
      </c>
      <c r="C695" s="367"/>
      <c r="D695" s="379" t="s">
        <v>324</v>
      </c>
      <c r="E695" s="219"/>
      <c r="F695" s="219">
        <f>350000/5</f>
        <v>70000</v>
      </c>
      <c r="G695" s="309"/>
    </row>
    <row r="696" spans="1:7" s="310" customFormat="1" ht="18" customHeight="1">
      <c r="A696" s="216"/>
      <c r="B696" s="378" t="s">
        <v>965</v>
      </c>
      <c r="C696" s="367"/>
      <c r="D696" s="379" t="s">
        <v>324</v>
      </c>
      <c r="E696" s="219"/>
      <c r="F696" s="219">
        <f>350000/5</f>
        <v>70000</v>
      </c>
      <c r="G696" s="309"/>
    </row>
    <row r="697" spans="1:7" s="310" customFormat="1" ht="18" customHeight="1">
      <c r="A697" s="216"/>
      <c r="B697" s="378" t="s">
        <v>968</v>
      </c>
      <c r="C697" s="367"/>
      <c r="D697" s="379" t="s">
        <v>324</v>
      </c>
      <c r="E697" s="219"/>
      <c r="F697" s="219">
        <v>100000</v>
      </c>
      <c r="G697" s="309"/>
    </row>
    <row r="698" spans="1:7" s="310" customFormat="1" ht="18" customHeight="1">
      <c r="A698" s="216"/>
      <c r="B698" s="378" t="s">
        <v>969</v>
      </c>
      <c r="C698" s="367"/>
      <c r="D698" s="379" t="s">
        <v>324</v>
      </c>
      <c r="E698" s="219"/>
      <c r="F698" s="219">
        <f>160000/6</f>
        <v>26666.666666666668</v>
      </c>
      <c r="G698" s="309"/>
    </row>
    <row r="699" spans="1:7" s="310" customFormat="1" ht="18" customHeight="1">
      <c r="A699" s="216"/>
      <c r="B699" s="378" t="s">
        <v>970</v>
      </c>
      <c r="C699" s="367"/>
      <c r="D699" s="379" t="s">
        <v>324</v>
      </c>
      <c r="E699" s="219"/>
      <c r="F699" s="219">
        <f>360000/5</f>
        <v>72000</v>
      </c>
      <c r="G699" s="309"/>
    </row>
    <row r="700" spans="1:7" s="310" customFormat="1" ht="18" customHeight="1">
      <c r="A700" s="216"/>
      <c r="B700" s="378" t="s">
        <v>971</v>
      </c>
      <c r="C700" s="367"/>
      <c r="D700" s="379" t="s">
        <v>324</v>
      </c>
      <c r="E700" s="219"/>
      <c r="F700" s="219">
        <v>110000</v>
      </c>
      <c r="G700" s="309"/>
    </row>
    <row r="701" spans="1:7" s="310" customFormat="1" ht="18" customHeight="1">
      <c r="A701" s="216"/>
      <c r="B701" s="378" t="s">
        <v>972</v>
      </c>
      <c r="C701" s="367"/>
      <c r="D701" s="379" t="s">
        <v>324</v>
      </c>
      <c r="E701" s="219"/>
      <c r="F701" s="219">
        <f>370000/6</f>
        <v>61666.666666666664</v>
      </c>
      <c r="G701" s="309"/>
    </row>
    <row r="702" spans="1:7" s="310" customFormat="1" ht="18" customHeight="1">
      <c r="A702" s="216"/>
      <c r="B702" s="378" t="s">
        <v>973</v>
      </c>
      <c r="C702" s="367"/>
      <c r="D702" s="379" t="s">
        <v>324</v>
      </c>
      <c r="E702" s="219"/>
      <c r="F702" s="219">
        <f>575000/5</f>
        <v>115000</v>
      </c>
      <c r="G702" s="309"/>
    </row>
    <row r="703" spans="1:7" s="310" customFormat="1" ht="18" customHeight="1">
      <c r="A703" s="216"/>
      <c r="B703" s="378" t="s">
        <v>974</v>
      </c>
      <c r="C703" s="367"/>
      <c r="D703" s="379"/>
      <c r="E703" s="219"/>
      <c r="F703" s="219">
        <f>720000/5</f>
        <v>144000</v>
      </c>
      <c r="G703" s="309"/>
    </row>
    <row r="704" spans="1:7" s="178" customFormat="1" ht="18" customHeight="1">
      <c r="A704" s="216"/>
      <c r="B704" s="378" t="s">
        <v>975</v>
      </c>
      <c r="C704" s="367"/>
      <c r="D704" s="379" t="s">
        <v>324</v>
      </c>
      <c r="E704" s="219"/>
      <c r="F704" s="219">
        <f>1200000/6</f>
        <v>200000</v>
      </c>
      <c r="G704" s="235"/>
    </row>
    <row r="705" spans="1:7" s="310" customFormat="1" ht="18" customHeight="1">
      <c r="A705" s="216"/>
      <c r="B705" s="378" t="s">
        <v>966</v>
      </c>
      <c r="C705" s="367"/>
      <c r="D705" s="379" t="s">
        <v>324</v>
      </c>
      <c r="E705" s="219"/>
      <c r="F705" s="219">
        <f>185000/40</f>
        <v>4625</v>
      </c>
      <c r="G705" s="309"/>
    </row>
    <row r="706" spans="1:7" s="310" customFormat="1" ht="18" customHeight="1">
      <c r="A706" s="216"/>
      <c r="B706" s="378" t="s">
        <v>967</v>
      </c>
      <c r="C706" s="367"/>
      <c r="D706" s="379" t="s">
        <v>324</v>
      </c>
      <c r="E706" s="219"/>
      <c r="F706" s="219">
        <f>205000/40</f>
        <v>5125</v>
      </c>
      <c r="G706" s="309"/>
    </row>
    <row r="707" spans="1:7" s="456" customFormat="1" ht="47.25">
      <c r="A707" s="448">
        <v>14</v>
      </c>
      <c r="B707" s="457" t="s">
        <v>1230</v>
      </c>
      <c r="C707" s="458"/>
      <c r="D707" s="488"/>
      <c r="E707" s="469"/>
      <c r="F707" s="469"/>
      <c r="G707" s="455"/>
    </row>
    <row r="708" spans="1:7" s="310" customFormat="1" ht="15.75">
      <c r="A708" s="216"/>
      <c r="B708" s="378" t="s">
        <v>993</v>
      </c>
      <c r="C708" s="367"/>
      <c r="D708" s="379" t="s">
        <v>160</v>
      </c>
      <c r="E708" s="219"/>
      <c r="F708" s="219">
        <v>26680</v>
      </c>
      <c r="G708" s="309"/>
    </row>
    <row r="709" spans="1:7" s="310" customFormat="1" ht="21" customHeight="1">
      <c r="A709" s="216"/>
      <c r="B709" s="378" t="s">
        <v>994</v>
      </c>
      <c r="C709" s="367"/>
      <c r="D709" s="379" t="s">
        <v>324</v>
      </c>
      <c r="E709" s="219"/>
      <c r="F709" s="219">
        <v>47917</v>
      </c>
      <c r="G709" s="309"/>
    </row>
    <row r="710" spans="1:7" s="310" customFormat="1" ht="15.75">
      <c r="A710" s="216"/>
      <c r="B710" s="378" t="s">
        <v>995</v>
      </c>
      <c r="C710" s="367"/>
      <c r="D710" s="379" t="s">
        <v>324</v>
      </c>
      <c r="E710" s="219"/>
      <c r="F710" s="219">
        <v>45043</v>
      </c>
      <c r="G710" s="309"/>
    </row>
    <row r="711" spans="1:7" s="310" customFormat="1" ht="15.75">
      <c r="A711" s="216"/>
      <c r="B711" s="378" t="s">
        <v>996</v>
      </c>
      <c r="C711" s="367"/>
      <c r="D711" s="379" t="s">
        <v>324</v>
      </c>
      <c r="E711" s="219"/>
      <c r="F711" s="219">
        <v>115909</v>
      </c>
      <c r="G711" s="309"/>
    </row>
    <row r="712" spans="1:7" s="310" customFormat="1" ht="31.5">
      <c r="A712" s="216"/>
      <c r="B712" s="378" t="s">
        <v>1153</v>
      </c>
      <c r="C712" s="367"/>
      <c r="D712" s="379" t="s">
        <v>324</v>
      </c>
      <c r="E712" s="219"/>
      <c r="F712" s="326">
        <v>155714</v>
      </c>
      <c r="G712" s="309"/>
    </row>
    <row r="713" spans="1:7" s="310" customFormat="1" ht="31.5">
      <c r="A713" s="216"/>
      <c r="B713" s="378" t="s">
        <v>997</v>
      </c>
      <c r="C713" s="367"/>
      <c r="D713" s="379" t="s">
        <v>324</v>
      </c>
      <c r="E713" s="219"/>
      <c r="F713" s="326">
        <v>88018</v>
      </c>
      <c r="G713" s="309"/>
    </row>
    <row r="714" spans="1:7" s="310" customFormat="1" ht="15.75">
      <c r="A714" s="216"/>
      <c r="B714" s="378" t="s">
        <v>998</v>
      </c>
      <c r="C714" s="367"/>
      <c r="D714" s="379" t="s">
        <v>324</v>
      </c>
      <c r="E714" s="219"/>
      <c r="F714" s="219">
        <v>5300</v>
      </c>
      <c r="G714" s="309"/>
    </row>
    <row r="715" spans="1:7" s="115" customFormat="1" ht="18" customHeight="1">
      <c r="A715" s="216"/>
      <c r="B715" s="378" t="s">
        <v>999</v>
      </c>
      <c r="C715" s="367"/>
      <c r="D715" s="379" t="s">
        <v>324</v>
      </c>
      <c r="E715" s="219"/>
      <c r="F715" s="219">
        <v>5900</v>
      </c>
      <c r="G715" s="209"/>
    </row>
    <row r="716" spans="1:7" s="115" customFormat="1" ht="18" customHeight="1">
      <c r="A716" s="216"/>
      <c r="B716" s="378" t="s">
        <v>1000</v>
      </c>
      <c r="C716" s="367"/>
      <c r="D716" s="379" t="s">
        <v>324</v>
      </c>
      <c r="E716" s="219"/>
      <c r="F716" s="219">
        <v>5625</v>
      </c>
      <c r="G716" s="209"/>
    </row>
    <row r="717" spans="1:7" s="115" customFormat="1" ht="18" customHeight="1">
      <c r="A717" s="216"/>
      <c r="B717" s="378" t="s">
        <v>1001</v>
      </c>
      <c r="C717" s="367"/>
      <c r="D717" s="379" t="s">
        <v>324</v>
      </c>
      <c r="E717" s="219"/>
      <c r="F717" s="219">
        <v>6625</v>
      </c>
      <c r="G717" s="209"/>
    </row>
    <row r="718" spans="1:7" s="454" customFormat="1" ht="39" customHeight="1">
      <c r="A718" s="448">
        <v>15</v>
      </c>
      <c r="B718" s="457" t="s">
        <v>1155</v>
      </c>
      <c r="C718" s="458"/>
      <c r="D718" s="459"/>
      <c r="E718" s="452"/>
      <c r="F718" s="452"/>
      <c r="G718" s="453"/>
    </row>
    <row r="719" spans="1:7" s="115" customFormat="1" ht="18" customHeight="1">
      <c r="A719" s="216"/>
      <c r="B719" s="380" t="s">
        <v>1156</v>
      </c>
      <c r="C719" s="367"/>
      <c r="D719" s="379"/>
      <c r="E719" s="219"/>
      <c r="F719" s="219"/>
      <c r="G719" s="209"/>
    </row>
    <row r="720" spans="1:7" s="115" customFormat="1" ht="31.5" customHeight="1">
      <c r="A720" s="216"/>
      <c r="B720" s="381" t="s">
        <v>1157</v>
      </c>
      <c r="C720" s="367"/>
      <c r="D720" s="379"/>
      <c r="E720" s="219"/>
      <c r="F720" s="382">
        <v>221000</v>
      </c>
      <c r="G720" s="209"/>
    </row>
    <row r="721" spans="1:7" s="115" customFormat="1" ht="37.5" customHeight="1">
      <c r="A721" s="216"/>
      <c r="B721" s="381" t="s">
        <v>1158</v>
      </c>
      <c r="C721" s="367"/>
      <c r="D721" s="379"/>
      <c r="E721" s="219"/>
      <c r="F721" s="382">
        <v>232000</v>
      </c>
      <c r="G721" s="209"/>
    </row>
    <row r="722" spans="1:7" s="115" customFormat="1" ht="34.5" customHeight="1">
      <c r="A722" s="216"/>
      <c r="B722" s="381" t="s">
        <v>1159</v>
      </c>
      <c r="C722" s="367"/>
      <c r="D722" s="379"/>
      <c r="E722" s="219"/>
      <c r="F722" s="382">
        <v>343000</v>
      </c>
      <c r="G722" s="209"/>
    </row>
    <row r="723" spans="1:7" s="115" customFormat="1" ht="36.75" customHeight="1">
      <c r="A723" s="216"/>
      <c r="B723" s="381" t="s">
        <v>1160</v>
      </c>
      <c r="C723" s="367"/>
      <c r="D723" s="379"/>
      <c r="E723" s="219"/>
      <c r="F723" s="382">
        <v>181000</v>
      </c>
      <c r="G723" s="209"/>
    </row>
    <row r="724" spans="1:7" s="115" customFormat="1" ht="18" customHeight="1">
      <c r="A724" s="216"/>
      <c r="B724" s="381" t="s">
        <v>1161</v>
      </c>
      <c r="C724" s="367"/>
      <c r="D724" s="379"/>
      <c r="E724" s="219"/>
      <c r="F724" s="382">
        <v>134000</v>
      </c>
      <c r="G724" s="209"/>
    </row>
    <row r="725" spans="1:7" s="115" customFormat="1" ht="18" customHeight="1">
      <c r="A725" s="216"/>
      <c r="B725" s="383" t="s">
        <v>1162</v>
      </c>
      <c r="C725" s="367"/>
      <c r="D725" s="379"/>
      <c r="E725" s="219"/>
      <c r="F725" s="382">
        <v>9700</v>
      </c>
      <c r="G725" s="209"/>
    </row>
    <row r="726" spans="1:7" s="115" customFormat="1" ht="18" customHeight="1">
      <c r="A726" s="216"/>
      <c r="B726" s="383" t="s">
        <v>1163</v>
      </c>
      <c r="C726" s="367"/>
      <c r="D726" s="379"/>
      <c r="E726" s="219"/>
      <c r="F726" s="382">
        <v>8100</v>
      </c>
      <c r="G726" s="209"/>
    </row>
    <row r="727" spans="1:7" s="115" customFormat="1" ht="18" customHeight="1">
      <c r="A727" s="216"/>
      <c r="B727" s="380" t="s">
        <v>1164</v>
      </c>
      <c r="C727" s="367"/>
      <c r="D727" s="379"/>
      <c r="E727" s="219"/>
      <c r="F727" s="384"/>
      <c r="G727" s="209"/>
    </row>
    <row r="728" spans="1:7" s="115" customFormat="1" ht="37.5" customHeight="1">
      <c r="A728" s="216"/>
      <c r="B728" s="381" t="s">
        <v>1165</v>
      </c>
      <c r="C728" s="367"/>
      <c r="D728" s="379"/>
      <c r="E728" s="219"/>
      <c r="F728" s="382">
        <v>82000</v>
      </c>
      <c r="G728" s="209"/>
    </row>
    <row r="729" spans="1:7" s="115" customFormat="1" ht="37.5" customHeight="1">
      <c r="A729" s="216"/>
      <c r="B729" s="381" t="s">
        <v>1166</v>
      </c>
      <c r="C729" s="367"/>
      <c r="D729" s="379"/>
      <c r="E729" s="219"/>
      <c r="F729" s="382">
        <v>90000</v>
      </c>
      <c r="G729" s="209"/>
    </row>
    <row r="730" spans="1:7" s="115" customFormat="1" ht="40.5" customHeight="1">
      <c r="A730" s="216"/>
      <c r="B730" s="381" t="s">
        <v>1167</v>
      </c>
      <c r="C730" s="367"/>
      <c r="D730" s="379"/>
      <c r="E730" s="219"/>
      <c r="F730" s="382">
        <v>68000</v>
      </c>
      <c r="G730" s="209"/>
    </row>
    <row r="731" spans="1:7" s="115" customFormat="1" ht="18" customHeight="1">
      <c r="A731" s="216"/>
      <c r="B731" s="381" t="s">
        <v>1168</v>
      </c>
      <c r="C731" s="367"/>
      <c r="D731" s="379"/>
      <c r="E731" s="219"/>
      <c r="F731" s="382">
        <v>99000</v>
      </c>
      <c r="G731" s="209"/>
    </row>
    <row r="732" spans="1:7" s="115" customFormat="1" ht="18" customHeight="1">
      <c r="A732" s="216"/>
      <c r="B732" s="383" t="s">
        <v>1169</v>
      </c>
      <c r="C732" s="367"/>
      <c r="D732" s="379"/>
      <c r="E732" s="219"/>
      <c r="F732" s="382">
        <v>7500</v>
      </c>
      <c r="G732" s="209"/>
    </row>
    <row r="733" spans="1:7" s="115" customFormat="1" ht="18" customHeight="1">
      <c r="A733" s="216"/>
      <c r="B733" s="383" t="s">
        <v>1170</v>
      </c>
      <c r="C733" s="367"/>
      <c r="D733" s="379"/>
      <c r="E733" s="219"/>
      <c r="F733" s="382">
        <v>6700</v>
      </c>
      <c r="G733" s="209"/>
    </row>
    <row r="734" spans="1:7" s="115" customFormat="1" ht="18" customHeight="1">
      <c r="A734" s="216"/>
      <c r="B734" s="380" t="s">
        <v>1171</v>
      </c>
      <c r="C734" s="367"/>
      <c r="D734" s="379"/>
      <c r="E734" s="219"/>
      <c r="F734" s="382"/>
      <c r="G734" s="209"/>
    </row>
    <row r="735" spans="1:7" s="115" customFormat="1" ht="18" customHeight="1">
      <c r="A735" s="216"/>
      <c r="B735" s="381" t="s">
        <v>1172</v>
      </c>
      <c r="C735" s="367"/>
      <c r="D735" s="379"/>
      <c r="E735" s="219"/>
      <c r="F735" s="382">
        <v>77000</v>
      </c>
      <c r="G735" s="209"/>
    </row>
    <row r="736" spans="1:7" s="115" customFormat="1" ht="18" customHeight="1">
      <c r="A736" s="216"/>
      <c r="B736" s="381" t="s">
        <v>1173</v>
      </c>
      <c r="C736" s="367"/>
      <c r="D736" s="379"/>
      <c r="E736" s="219"/>
      <c r="F736" s="382">
        <v>62000</v>
      </c>
      <c r="G736" s="209"/>
    </row>
    <row r="737" spans="1:7" s="115" customFormat="1" ht="18" customHeight="1">
      <c r="A737" s="216"/>
      <c r="B737" s="381" t="s">
        <v>1174</v>
      </c>
      <c r="C737" s="367"/>
      <c r="D737" s="379"/>
      <c r="E737" s="219"/>
      <c r="F737" s="382">
        <v>73000</v>
      </c>
      <c r="G737" s="209"/>
    </row>
    <row r="738" spans="1:7" s="115" customFormat="1" ht="18" customHeight="1">
      <c r="A738" s="216"/>
      <c r="B738" s="383" t="s">
        <v>1175</v>
      </c>
      <c r="C738" s="367"/>
      <c r="D738" s="379"/>
      <c r="E738" s="219"/>
      <c r="F738" s="382">
        <v>8000</v>
      </c>
      <c r="G738" s="209"/>
    </row>
    <row r="739" spans="1:7" s="115" customFormat="1" ht="18" customHeight="1">
      <c r="A739" s="216"/>
      <c r="B739" s="383" t="s">
        <v>1176</v>
      </c>
      <c r="C739" s="367"/>
      <c r="D739" s="379"/>
      <c r="E739" s="219"/>
      <c r="F739" s="382">
        <v>7000</v>
      </c>
      <c r="G739" s="209"/>
    </row>
    <row r="740" spans="1:10" s="439" customFormat="1" ht="36" customHeight="1">
      <c r="A740" s="448">
        <v>16</v>
      </c>
      <c r="B740" s="489" t="s">
        <v>1545</v>
      </c>
      <c r="C740" s="451" t="s">
        <v>831</v>
      </c>
      <c r="D740" s="488"/>
      <c r="E740" s="469"/>
      <c r="F740" s="490"/>
      <c r="G740" s="514"/>
      <c r="H740" s="515"/>
      <c r="I740" s="515"/>
      <c r="J740" s="515"/>
    </row>
    <row r="741" spans="1:7" s="115" customFormat="1" ht="18" customHeight="1">
      <c r="A741" s="216"/>
      <c r="B741" s="491" t="s">
        <v>1247</v>
      </c>
      <c r="C741" s="367"/>
      <c r="D741" s="379" t="s">
        <v>160</v>
      </c>
      <c r="E741" s="219"/>
      <c r="F741" s="382">
        <v>100000</v>
      </c>
      <c r="G741" s="209"/>
    </row>
    <row r="742" spans="1:7" s="115" customFormat="1" ht="18" customHeight="1">
      <c r="A742" s="216"/>
      <c r="B742" s="491" t="s">
        <v>1248</v>
      </c>
      <c r="C742" s="367"/>
      <c r="D742" s="379" t="s">
        <v>324</v>
      </c>
      <c r="E742" s="219"/>
      <c r="F742" s="382">
        <v>90000</v>
      </c>
      <c r="G742" s="209"/>
    </row>
    <row r="743" spans="1:7" s="115" customFormat="1" ht="18" customHeight="1">
      <c r="A743" s="216"/>
      <c r="B743" s="491" t="s">
        <v>1249</v>
      </c>
      <c r="C743" s="367"/>
      <c r="D743" s="379" t="s">
        <v>324</v>
      </c>
      <c r="E743" s="219"/>
      <c r="F743" s="382">
        <v>90000</v>
      </c>
      <c r="G743" s="209"/>
    </row>
    <row r="744" spans="1:7" s="115" customFormat="1" ht="18" customHeight="1">
      <c r="A744" s="216"/>
      <c r="B744" s="491" t="s">
        <v>1250</v>
      </c>
      <c r="C744" s="367"/>
      <c r="D744" s="379" t="s">
        <v>324</v>
      </c>
      <c r="E744" s="219"/>
      <c r="F744" s="382">
        <v>85000</v>
      </c>
      <c r="G744" s="209"/>
    </row>
    <row r="745" spans="1:7" s="115" customFormat="1" ht="18" customHeight="1">
      <c r="A745" s="216"/>
      <c r="B745" s="491" t="s">
        <v>1251</v>
      </c>
      <c r="C745" s="367"/>
      <c r="D745" s="379" t="s">
        <v>324</v>
      </c>
      <c r="E745" s="219"/>
      <c r="F745" s="382">
        <v>130000</v>
      </c>
      <c r="G745" s="209"/>
    </row>
    <row r="746" spans="1:7" s="115" customFormat="1" ht="18" customHeight="1">
      <c r="A746" s="216"/>
      <c r="B746" s="491" t="s">
        <v>1252</v>
      </c>
      <c r="C746" s="367"/>
      <c r="D746" s="379" t="s">
        <v>324</v>
      </c>
      <c r="E746" s="219"/>
      <c r="F746" s="382">
        <v>120000</v>
      </c>
      <c r="G746" s="209"/>
    </row>
    <row r="747" spans="1:7" s="115" customFormat="1" ht="18" customHeight="1">
      <c r="A747" s="216"/>
      <c r="B747" s="491" t="s">
        <v>1253</v>
      </c>
      <c r="C747" s="367"/>
      <c r="D747" s="379" t="s">
        <v>324</v>
      </c>
      <c r="E747" s="219"/>
      <c r="F747" s="382">
        <v>100000</v>
      </c>
      <c r="G747" s="209"/>
    </row>
    <row r="748" spans="1:7" s="115" customFormat="1" ht="18" customHeight="1">
      <c r="A748" s="216"/>
      <c r="B748" s="491" t="s">
        <v>1254</v>
      </c>
      <c r="C748" s="367"/>
      <c r="D748" s="379" t="s">
        <v>324</v>
      </c>
      <c r="E748" s="219"/>
      <c r="F748" s="382">
        <v>60000</v>
      </c>
      <c r="G748" s="209"/>
    </row>
    <row r="749" spans="1:7" s="115" customFormat="1" ht="18" customHeight="1">
      <c r="A749" s="216"/>
      <c r="B749" s="491" t="s">
        <v>1255</v>
      </c>
      <c r="C749" s="367"/>
      <c r="D749" s="379" t="s">
        <v>324</v>
      </c>
      <c r="E749" s="219"/>
      <c r="F749" s="382">
        <v>60000</v>
      </c>
      <c r="G749" s="209"/>
    </row>
    <row r="750" spans="1:7" s="115" customFormat="1" ht="18" customHeight="1">
      <c r="A750" s="216"/>
      <c r="B750" s="491" t="s">
        <v>1256</v>
      </c>
      <c r="C750" s="367"/>
      <c r="D750" s="379" t="s">
        <v>324</v>
      </c>
      <c r="E750" s="219"/>
      <c r="F750" s="382">
        <v>250000</v>
      </c>
      <c r="G750" s="209"/>
    </row>
    <row r="751" spans="1:7" s="115" customFormat="1" ht="18" customHeight="1">
      <c r="A751" s="216"/>
      <c r="B751" s="491" t="s">
        <v>1257</v>
      </c>
      <c r="C751" s="367"/>
      <c r="D751" s="379" t="s">
        <v>324</v>
      </c>
      <c r="E751" s="219"/>
      <c r="F751" s="382">
        <v>208000</v>
      </c>
      <c r="G751" s="209"/>
    </row>
    <row r="752" spans="1:7" s="115" customFormat="1" ht="18" customHeight="1">
      <c r="A752" s="216"/>
      <c r="B752" s="491" t="s">
        <v>1258</v>
      </c>
      <c r="C752" s="367"/>
      <c r="D752" s="379" t="s">
        <v>324</v>
      </c>
      <c r="E752" s="219"/>
      <c r="F752" s="382">
        <v>166000</v>
      </c>
      <c r="G752" s="209"/>
    </row>
    <row r="753" spans="1:7" s="115" customFormat="1" ht="18" customHeight="1">
      <c r="A753" s="216"/>
      <c r="B753" s="491" t="s">
        <v>1259</v>
      </c>
      <c r="C753" s="367"/>
      <c r="D753" s="379" t="s">
        <v>324</v>
      </c>
      <c r="E753" s="219"/>
      <c r="F753" s="382">
        <v>116000</v>
      </c>
      <c r="G753" s="209"/>
    </row>
    <row r="754" spans="1:7" s="115" customFormat="1" ht="18" customHeight="1">
      <c r="A754" s="216"/>
      <c r="B754" s="491" t="s">
        <v>1260</v>
      </c>
      <c r="C754" s="367"/>
      <c r="D754" s="379" t="s">
        <v>324</v>
      </c>
      <c r="E754" s="219"/>
      <c r="F754" s="382">
        <v>7000</v>
      </c>
      <c r="G754" s="209"/>
    </row>
    <row r="755" spans="1:7" s="115" customFormat="1" ht="18" customHeight="1">
      <c r="A755" s="216"/>
      <c r="B755" s="491" t="s">
        <v>1261</v>
      </c>
      <c r="C755" s="367"/>
      <c r="D755" s="379" t="s">
        <v>324</v>
      </c>
      <c r="E755" s="219"/>
      <c r="F755" s="382">
        <v>6000</v>
      </c>
      <c r="G755" s="209"/>
    </row>
    <row r="756" spans="1:7" s="115" customFormat="1" ht="18" customHeight="1">
      <c r="A756" s="216"/>
      <c r="B756" s="491" t="s">
        <v>1262</v>
      </c>
      <c r="C756" s="367"/>
      <c r="D756" s="379" t="s">
        <v>324</v>
      </c>
      <c r="E756" s="219"/>
      <c r="F756" s="382">
        <v>8000</v>
      </c>
      <c r="G756" s="209"/>
    </row>
    <row r="757" spans="1:7" s="115" customFormat="1" ht="17.25" customHeight="1">
      <c r="A757" s="492" t="s">
        <v>392</v>
      </c>
      <c r="B757" s="304" t="s">
        <v>1184</v>
      </c>
      <c r="C757" s="234"/>
      <c r="D757" s="233"/>
      <c r="E757" s="219"/>
      <c r="F757" s="329"/>
      <c r="G757" s="209"/>
    </row>
    <row r="758" spans="1:7" s="115" customFormat="1" ht="17.25" customHeight="1">
      <c r="A758" s="286">
        <v>1</v>
      </c>
      <c r="B758" s="304" t="s">
        <v>1185</v>
      </c>
      <c r="C758" s="234"/>
      <c r="D758" s="233"/>
      <c r="E758" s="219"/>
      <c r="F758" s="329"/>
      <c r="G758" s="209"/>
    </row>
    <row r="759" spans="1:7" s="115" customFormat="1" ht="18">
      <c r="A759" s="237"/>
      <c r="B759" s="220" t="s">
        <v>223</v>
      </c>
      <c r="C759" s="221"/>
      <c r="D759" s="172" t="s">
        <v>393</v>
      </c>
      <c r="E759" s="218"/>
      <c r="F759" s="218">
        <v>37000</v>
      </c>
      <c r="G759" s="209"/>
    </row>
    <row r="760" spans="1:7" s="115" customFormat="1" ht="18">
      <c r="A760" s="237"/>
      <c r="B760" s="220" t="s">
        <v>224</v>
      </c>
      <c r="C760" s="221"/>
      <c r="D760" s="172" t="s">
        <v>324</v>
      </c>
      <c r="E760" s="218"/>
      <c r="F760" s="218">
        <v>33000</v>
      </c>
      <c r="G760" s="209"/>
    </row>
    <row r="761" spans="1:7" s="115" customFormat="1" ht="18">
      <c r="A761" s="237"/>
      <c r="B761" s="220" t="s">
        <v>441</v>
      </c>
      <c r="C761" s="221"/>
      <c r="D761" s="172" t="s">
        <v>324</v>
      </c>
      <c r="E761" s="218"/>
      <c r="F761" s="218">
        <v>26000</v>
      </c>
      <c r="G761" s="209"/>
    </row>
    <row r="762" spans="1:7" s="115" customFormat="1" ht="18" customHeight="1">
      <c r="A762" s="237"/>
      <c r="B762" s="220" t="s">
        <v>147</v>
      </c>
      <c r="C762" s="221"/>
      <c r="D762" s="172" t="s">
        <v>324</v>
      </c>
      <c r="E762" s="218"/>
      <c r="F762" s="218">
        <v>25000</v>
      </c>
      <c r="G762" s="209"/>
    </row>
    <row r="763" spans="1:7" s="310" customFormat="1" ht="18">
      <c r="A763" s="237"/>
      <c r="B763" s="220" t="s">
        <v>439</v>
      </c>
      <c r="C763" s="221"/>
      <c r="D763" s="172" t="s">
        <v>324</v>
      </c>
      <c r="E763" s="218"/>
      <c r="F763" s="218">
        <v>18000</v>
      </c>
      <c r="G763" s="309"/>
    </row>
    <row r="764" spans="1:7" s="310" customFormat="1" ht="18">
      <c r="A764" s="237">
        <v>2</v>
      </c>
      <c r="B764" s="385" t="s">
        <v>1186</v>
      </c>
      <c r="C764" s="221"/>
      <c r="D764" s="172"/>
      <c r="E764" s="218"/>
      <c r="F764" s="218"/>
      <c r="G764" s="309"/>
    </row>
    <row r="765" spans="1:7" s="310" customFormat="1" ht="18">
      <c r="A765" s="237"/>
      <c r="B765" s="285" t="s">
        <v>1187</v>
      </c>
      <c r="C765" s="221"/>
      <c r="D765" s="172" t="s">
        <v>393</v>
      </c>
      <c r="E765" s="218"/>
      <c r="F765" s="218">
        <v>26000</v>
      </c>
      <c r="G765" s="309"/>
    </row>
    <row r="766" spans="1:7" s="310" customFormat="1" ht="18">
      <c r="A766" s="237"/>
      <c r="B766" s="285" t="s">
        <v>1188</v>
      </c>
      <c r="C766" s="221"/>
      <c r="D766" s="172" t="s">
        <v>324</v>
      </c>
      <c r="E766" s="218"/>
      <c r="F766" s="218">
        <v>32000</v>
      </c>
      <c r="G766" s="309"/>
    </row>
    <row r="767" spans="1:7" s="310" customFormat="1" ht="18">
      <c r="A767" s="237"/>
      <c r="B767" s="285" t="s">
        <v>1189</v>
      </c>
      <c r="C767" s="221"/>
      <c r="D767" s="172" t="s">
        <v>324</v>
      </c>
      <c r="E767" s="218"/>
      <c r="F767" s="218">
        <v>45000</v>
      </c>
      <c r="G767" s="309"/>
    </row>
    <row r="768" spans="1:7" s="310" customFormat="1" ht="18">
      <c r="A768" s="237"/>
      <c r="B768" s="285" t="s">
        <v>1190</v>
      </c>
      <c r="C768" s="221"/>
      <c r="D768" s="172" t="s">
        <v>324</v>
      </c>
      <c r="E768" s="218"/>
      <c r="F768" s="218">
        <v>60000</v>
      </c>
      <c r="G768" s="309"/>
    </row>
    <row r="769" spans="1:7" s="310" customFormat="1" ht="18">
      <c r="A769" s="237"/>
      <c r="B769" s="285" t="s">
        <v>1191</v>
      </c>
      <c r="C769" s="221"/>
      <c r="D769" s="172" t="s">
        <v>324</v>
      </c>
      <c r="E769" s="218"/>
      <c r="F769" s="218">
        <v>75000</v>
      </c>
      <c r="G769" s="309"/>
    </row>
    <row r="770" spans="1:7" s="310" customFormat="1" ht="18" customHeight="1">
      <c r="A770" s="286" t="s">
        <v>453</v>
      </c>
      <c r="B770" s="236" t="s">
        <v>449</v>
      </c>
      <c r="C770" s="217"/>
      <c r="D770" s="328"/>
      <c r="E770" s="329"/>
      <c r="F770" s="329"/>
      <c r="G770" s="309"/>
    </row>
    <row r="771" spans="1:7" s="310" customFormat="1" ht="18">
      <c r="A771" s="237">
        <v>1</v>
      </c>
      <c r="B771" s="220" t="s">
        <v>278</v>
      </c>
      <c r="C771" s="221"/>
      <c r="D771" s="172" t="s">
        <v>222</v>
      </c>
      <c r="E771" s="218"/>
      <c r="F771" s="218">
        <v>70000</v>
      </c>
      <c r="G771" s="309"/>
    </row>
    <row r="772" spans="1:7" s="310" customFormat="1" ht="18">
      <c r="A772" s="237">
        <v>2</v>
      </c>
      <c r="B772" s="332" t="s">
        <v>479</v>
      </c>
      <c r="C772" s="221"/>
      <c r="D772" s="172"/>
      <c r="E772" s="218"/>
      <c r="F772" s="218"/>
      <c r="G772" s="309"/>
    </row>
    <row r="773" spans="1:7" s="310" customFormat="1" ht="18" customHeight="1">
      <c r="A773" s="237"/>
      <c r="B773" s="386" t="s">
        <v>720</v>
      </c>
      <c r="C773" s="493" t="s">
        <v>1269</v>
      </c>
      <c r="D773" s="172"/>
      <c r="E773" s="218"/>
      <c r="F773" s="218"/>
      <c r="G773" s="309"/>
    </row>
    <row r="774" spans="1:7" s="310" customFormat="1" ht="18">
      <c r="A774" s="237"/>
      <c r="B774" s="290" t="s">
        <v>1242</v>
      </c>
      <c r="C774" s="233"/>
      <c r="D774" s="233" t="s">
        <v>385</v>
      </c>
      <c r="E774" s="218"/>
      <c r="F774" s="218">
        <v>52000</v>
      </c>
      <c r="G774" s="309"/>
    </row>
    <row r="775" spans="1:7" s="310" customFormat="1" ht="18">
      <c r="A775" s="237"/>
      <c r="B775" s="290" t="s">
        <v>1243</v>
      </c>
      <c r="C775" s="233"/>
      <c r="D775" s="233" t="s">
        <v>324</v>
      </c>
      <c r="E775" s="218"/>
      <c r="F775" s="218">
        <v>67000</v>
      </c>
      <c r="G775" s="309"/>
    </row>
    <row r="776" spans="1:7" s="310" customFormat="1" ht="18">
      <c r="A776" s="237"/>
      <c r="B776" s="290" t="s">
        <v>484</v>
      </c>
      <c r="C776" s="233"/>
      <c r="D776" s="233" t="s">
        <v>324</v>
      </c>
      <c r="E776" s="218"/>
      <c r="F776" s="218">
        <v>73000</v>
      </c>
      <c r="G776" s="309"/>
    </row>
    <row r="777" spans="1:7" s="310" customFormat="1" ht="18">
      <c r="A777" s="237"/>
      <c r="B777" s="290" t="s">
        <v>480</v>
      </c>
      <c r="C777" s="233"/>
      <c r="D777" s="233" t="s">
        <v>324</v>
      </c>
      <c r="E777" s="218"/>
      <c r="F777" s="218">
        <v>81000</v>
      </c>
      <c r="G777" s="309"/>
    </row>
    <row r="778" spans="1:7" s="310" customFormat="1" ht="18">
      <c r="A778" s="237"/>
      <c r="B778" s="290" t="s">
        <v>482</v>
      </c>
      <c r="C778" s="233"/>
      <c r="D778" s="233" t="s">
        <v>324</v>
      </c>
      <c r="E778" s="218"/>
      <c r="F778" s="218">
        <v>90000</v>
      </c>
      <c r="G778" s="309"/>
    </row>
    <row r="779" spans="1:7" s="310" customFormat="1" ht="31.5">
      <c r="A779" s="237"/>
      <c r="B779" s="387" t="s">
        <v>1246</v>
      </c>
      <c r="C779" s="494" t="s">
        <v>1267</v>
      </c>
      <c r="D779" s="233"/>
      <c r="E779" s="218"/>
      <c r="F779" s="218"/>
      <c r="G779" s="309"/>
    </row>
    <row r="780" spans="1:8" s="310" customFormat="1" ht="18">
      <c r="A780" s="237"/>
      <c r="B780" s="290" t="s">
        <v>1244</v>
      </c>
      <c r="C780" s="233"/>
      <c r="D780" s="233" t="s">
        <v>385</v>
      </c>
      <c r="E780" s="218"/>
      <c r="F780" s="218">
        <v>65000</v>
      </c>
      <c r="G780" s="209"/>
      <c r="H780" s="115"/>
    </row>
    <row r="781" spans="1:8" s="310" customFormat="1" ht="18">
      <c r="A781" s="237"/>
      <c r="B781" s="290" t="s">
        <v>1243</v>
      </c>
      <c r="C781" s="233"/>
      <c r="D781" s="233" t="s">
        <v>324</v>
      </c>
      <c r="E781" s="218"/>
      <c r="F781" s="218">
        <v>74000</v>
      </c>
      <c r="G781" s="209"/>
      <c r="H781" s="115"/>
    </row>
    <row r="782" spans="1:8" s="310" customFormat="1" ht="18">
      <c r="A782" s="237"/>
      <c r="B782" s="290" t="s">
        <v>1245</v>
      </c>
      <c r="C782" s="233"/>
      <c r="D782" s="233" t="s">
        <v>324</v>
      </c>
      <c r="E782" s="218"/>
      <c r="F782" s="218">
        <v>76000</v>
      </c>
      <c r="G782" s="209"/>
      <c r="H782" s="115"/>
    </row>
    <row r="783" spans="1:8" s="310" customFormat="1" ht="18">
      <c r="A783" s="237"/>
      <c r="B783" s="290" t="s">
        <v>484</v>
      </c>
      <c r="C783" s="233"/>
      <c r="D783" s="233" t="s">
        <v>324</v>
      </c>
      <c r="E783" s="218"/>
      <c r="F783" s="218">
        <v>81000</v>
      </c>
      <c r="G783" s="209"/>
      <c r="H783" s="115"/>
    </row>
    <row r="784" spans="1:8" s="310" customFormat="1" ht="18">
      <c r="A784" s="237"/>
      <c r="B784" s="290" t="s">
        <v>480</v>
      </c>
      <c r="C784" s="233"/>
      <c r="D784" s="233" t="s">
        <v>324</v>
      </c>
      <c r="E784" s="218"/>
      <c r="F784" s="218">
        <v>88000</v>
      </c>
      <c r="G784" s="209"/>
      <c r="H784" s="115"/>
    </row>
    <row r="785" spans="1:8" s="310" customFormat="1" ht="18" customHeight="1">
      <c r="A785" s="237"/>
      <c r="B785" s="290" t="s">
        <v>481</v>
      </c>
      <c r="C785" s="233"/>
      <c r="D785" s="233" t="s">
        <v>324</v>
      </c>
      <c r="E785" s="218"/>
      <c r="F785" s="218">
        <v>90000</v>
      </c>
      <c r="G785" s="209"/>
      <c r="H785" s="115"/>
    </row>
    <row r="786" spans="1:8" s="310" customFormat="1" ht="18">
      <c r="A786" s="237"/>
      <c r="B786" s="290" t="s">
        <v>482</v>
      </c>
      <c r="C786" s="233"/>
      <c r="D786" s="233" t="s">
        <v>324</v>
      </c>
      <c r="E786" s="218"/>
      <c r="F786" s="218">
        <v>97000</v>
      </c>
      <c r="G786" s="209"/>
      <c r="H786" s="115"/>
    </row>
    <row r="787" spans="1:8" s="310" customFormat="1" ht="18">
      <c r="A787" s="237"/>
      <c r="B787" s="290" t="s">
        <v>483</v>
      </c>
      <c r="C787" s="233"/>
      <c r="D787" s="233" t="s">
        <v>324</v>
      </c>
      <c r="E787" s="218"/>
      <c r="F787" s="218">
        <v>102000</v>
      </c>
      <c r="G787" s="209"/>
      <c r="H787" s="115"/>
    </row>
    <row r="788" spans="1:8" s="310" customFormat="1" ht="18">
      <c r="A788" s="237"/>
      <c r="B788" s="290" t="s">
        <v>485</v>
      </c>
      <c r="C788" s="233"/>
      <c r="D788" s="233" t="s">
        <v>324</v>
      </c>
      <c r="E788" s="218"/>
      <c r="F788" s="218">
        <v>105000</v>
      </c>
      <c r="G788" s="209"/>
      <c r="H788" s="115"/>
    </row>
    <row r="789" spans="1:7" s="310" customFormat="1" ht="18">
      <c r="A789" s="237"/>
      <c r="B789" s="387" t="s">
        <v>1239</v>
      </c>
      <c r="C789" s="493" t="s">
        <v>1268</v>
      </c>
      <c r="D789" s="233"/>
      <c r="E789" s="218"/>
      <c r="F789" s="218"/>
      <c r="G789" s="309"/>
    </row>
    <row r="790" spans="1:7" s="310" customFormat="1" ht="18">
      <c r="A790" s="237"/>
      <c r="B790" s="290" t="s">
        <v>1245</v>
      </c>
      <c r="C790" s="221"/>
      <c r="D790" s="233" t="s">
        <v>324</v>
      </c>
      <c r="E790" s="218"/>
      <c r="F790" s="218">
        <v>69000</v>
      </c>
      <c r="G790" s="309"/>
    </row>
    <row r="791" spans="1:7" s="310" customFormat="1" ht="18">
      <c r="A791" s="237"/>
      <c r="B791" s="290" t="s">
        <v>480</v>
      </c>
      <c r="C791" s="221"/>
      <c r="D791" s="233" t="s">
        <v>324</v>
      </c>
      <c r="E791" s="218"/>
      <c r="F791" s="218">
        <v>82000</v>
      </c>
      <c r="G791" s="309"/>
    </row>
    <row r="792" spans="1:7" s="310" customFormat="1" ht="18">
      <c r="A792" s="237"/>
      <c r="B792" s="290" t="s">
        <v>481</v>
      </c>
      <c r="C792" s="221"/>
      <c r="D792" s="233" t="s">
        <v>324</v>
      </c>
      <c r="E792" s="218"/>
      <c r="F792" s="218">
        <v>84000</v>
      </c>
      <c r="G792" s="309"/>
    </row>
    <row r="793" spans="1:7" s="310" customFormat="1" ht="18">
      <c r="A793" s="237"/>
      <c r="B793" s="290" t="s">
        <v>482</v>
      </c>
      <c r="C793" s="221"/>
      <c r="D793" s="233" t="s">
        <v>324</v>
      </c>
      <c r="E793" s="218"/>
      <c r="F793" s="218">
        <v>90000</v>
      </c>
      <c r="G793" s="309"/>
    </row>
    <row r="794" spans="1:7" s="310" customFormat="1" ht="18">
      <c r="A794" s="237"/>
      <c r="B794" s="290" t="s">
        <v>483</v>
      </c>
      <c r="C794" s="221"/>
      <c r="D794" s="233" t="s">
        <v>324</v>
      </c>
      <c r="E794" s="218"/>
      <c r="F794" s="218">
        <v>95000</v>
      </c>
      <c r="G794" s="309"/>
    </row>
    <row r="795" spans="1:7" s="310" customFormat="1" ht="18">
      <c r="A795" s="237"/>
      <c r="B795" s="290" t="s">
        <v>485</v>
      </c>
      <c r="C795" s="221"/>
      <c r="D795" s="233" t="s">
        <v>324</v>
      </c>
      <c r="E795" s="218"/>
      <c r="F795" s="218">
        <v>98000</v>
      </c>
      <c r="G795" s="309"/>
    </row>
    <row r="796" spans="1:7" s="310" customFormat="1" ht="18">
      <c r="A796" s="237"/>
      <c r="B796" s="290" t="s">
        <v>1404</v>
      </c>
      <c r="C796" s="221"/>
      <c r="D796" s="233" t="s">
        <v>324</v>
      </c>
      <c r="E796" s="218"/>
      <c r="F796" s="218">
        <v>101000</v>
      </c>
      <c r="G796" s="309"/>
    </row>
    <row r="797" spans="1:7" s="115" customFormat="1" ht="47.25">
      <c r="A797" s="237">
        <v>3</v>
      </c>
      <c r="B797" s="332" t="s">
        <v>1589</v>
      </c>
      <c r="C797" s="221" t="s">
        <v>21</v>
      </c>
      <c r="D797" s="233"/>
      <c r="E797" s="218"/>
      <c r="F797" s="218"/>
      <c r="G797" s="209"/>
    </row>
    <row r="798" spans="1:7" s="115" customFormat="1" ht="18">
      <c r="A798" s="237"/>
      <c r="B798" s="332" t="s">
        <v>1521</v>
      </c>
      <c r="C798" s="495"/>
      <c r="D798" s="233"/>
      <c r="E798" s="218"/>
      <c r="F798" s="218"/>
      <c r="G798" s="209"/>
    </row>
    <row r="799" spans="1:7" s="115" customFormat="1" ht="18">
      <c r="A799" s="237"/>
      <c r="B799" s="290" t="s">
        <v>1522</v>
      </c>
      <c r="C799" s="221"/>
      <c r="D799" s="233" t="s">
        <v>385</v>
      </c>
      <c r="E799" s="218"/>
      <c r="F799" s="218">
        <v>100635</v>
      </c>
      <c r="G799" s="209"/>
    </row>
    <row r="800" spans="1:7" s="115" customFormat="1" ht="18">
      <c r="A800" s="237"/>
      <c r="B800" s="290" t="s">
        <v>1523</v>
      </c>
      <c r="C800" s="221"/>
      <c r="D800" s="233" t="s">
        <v>324</v>
      </c>
      <c r="E800" s="218"/>
      <c r="F800" s="218">
        <v>109176</v>
      </c>
      <c r="G800" s="209"/>
    </row>
    <row r="801" spans="1:7" s="115" customFormat="1" ht="18">
      <c r="A801" s="237"/>
      <c r="B801" s="290" t="s">
        <v>1524</v>
      </c>
      <c r="C801" s="221"/>
      <c r="D801" s="233" t="s">
        <v>324</v>
      </c>
      <c r="E801" s="218"/>
      <c r="F801" s="218">
        <v>113570</v>
      </c>
      <c r="G801" s="209"/>
    </row>
    <row r="802" spans="1:7" s="115" customFormat="1" ht="18">
      <c r="A802" s="237"/>
      <c r="B802" s="290" t="s">
        <v>1525</v>
      </c>
      <c r="C802" s="221"/>
      <c r="D802" s="233" t="s">
        <v>324</v>
      </c>
      <c r="E802" s="218"/>
      <c r="F802" s="218">
        <v>119037</v>
      </c>
      <c r="G802" s="209"/>
    </row>
    <row r="803" spans="1:7" s="115" customFormat="1" ht="18">
      <c r="A803" s="237"/>
      <c r="B803" s="290" t="s">
        <v>1526</v>
      </c>
      <c r="C803" s="221"/>
      <c r="D803" s="233" t="s">
        <v>324</v>
      </c>
      <c r="E803" s="218"/>
      <c r="F803" s="218">
        <v>123932</v>
      </c>
      <c r="G803" s="209"/>
    </row>
    <row r="804" spans="1:8" s="115" customFormat="1" ht="18">
      <c r="A804" s="237"/>
      <c r="B804" s="290" t="s">
        <v>1527</v>
      </c>
      <c r="C804" s="221"/>
      <c r="D804" s="233" t="s">
        <v>324</v>
      </c>
      <c r="E804" s="218"/>
      <c r="F804" s="218">
        <v>132462</v>
      </c>
      <c r="G804" s="309"/>
      <c r="H804" s="310"/>
    </row>
    <row r="805" spans="1:8" s="115" customFormat="1" ht="18">
      <c r="A805" s="237"/>
      <c r="B805" s="290" t="s">
        <v>1528</v>
      </c>
      <c r="C805" s="221"/>
      <c r="D805" s="233" t="s">
        <v>324</v>
      </c>
      <c r="E805" s="218"/>
      <c r="F805" s="218">
        <v>140889</v>
      </c>
      <c r="G805" s="309"/>
      <c r="H805" s="310"/>
    </row>
    <row r="806" spans="1:8" s="115" customFormat="1" ht="18">
      <c r="A806" s="237"/>
      <c r="B806" s="290" t="s">
        <v>1529</v>
      </c>
      <c r="C806" s="221"/>
      <c r="D806" s="233" t="s">
        <v>324</v>
      </c>
      <c r="E806" s="218"/>
      <c r="F806" s="218">
        <v>145586</v>
      </c>
      <c r="G806" s="309"/>
      <c r="H806" s="310"/>
    </row>
    <row r="807" spans="1:7" s="310" customFormat="1" ht="18">
      <c r="A807" s="237"/>
      <c r="B807" s="332" t="s">
        <v>1530</v>
      </c>
      <c r="C807" s="221"/>
      <c r="D807" s="233"/>
      <c r="E807" s="218"/>
      <c r="F807" s="218"/>
      <c r="G807" s="309"/>
    </row>
    <row r="808" spans="1:7" s="310" customFormat="1" ht="18">
      <c r="A808" s="237"/>
      <c r="B808" s="290" t="s">
        <v>22</v>
      </c>
      <c r="C808" s="221"/>
      <c r="D808" s="233" t="s">
        <v>385</v>
      </c>
      <c r="E808" s="218"/>
      <c r="F808" s="218">
        <v>109782</v>
      </c>
      <c r="G808" s="309"/>
    </row>
    <row r="809" spans="1:7" s="310" customFormat="1" ht="18">
      <c r="A809" s="237"/>
      <c r="B809" s="290" t="s">
        <v>23</v>
      </c>
      <c r="C809" s="221"/>
      <c r="D809" s="233" t="s">
        <v>324</v>
      </c>
      <c r="E809" s="218"/>
      <c r="F809" s="218">
        <v>125896</v>
      </c>
      <c r="G809" s="309"/>
    </row>
    <row r="810" spans="1:7" s="310" customFormat="1" ht="18">
      <c r="A810" s="237"/>
      <c r="B810" s="290" t="s">
        <v>1525</v>
      </c>
      <c r="C810" s="221"/>
      <c r="D810" s="233" t="s">
        <v>324</v>
      </c>
      <c r="E810" s="218"/>
      <c r="F810" s="218">
        <v>129635</v>
      </c>
      <c r="G810" s="309"/>
    </row>
    <row r="811" spans="1:7" s="310" customFormat="1" ht="18">
      <c r="A811" s="237"/>
      <c r="B811" s="290" t="s">
        <v>1526</v>
      </c>
      <c r="C811" s="221"/>
      <c r="D811" s="233" t="s">
        <v>324</v>
      </c>
      <c r="E811" s="218"/>
      <c r="F811" s="218">
        <v>132188</v>
      </c>
      <c r="G811" s="309"/>
    </row>
    <row r="812" spans="1:7" s="310" customFormat="1" ht="18">
      <c r="A812" s="237"/>
      <c r="B812" s="290" t="s">
        <v>24</v>
      </c>
      <c r="C812" s="221"/>
      <c r="D812" s="233" t="s">
        <v>324</v>
      </c>
      <c r="E812" s="218"/>
      <c r="F812" s="218">
        <v>136585</v>
      </c>
      <c r="G812" s="309"/>
    </row>
    <row r="813" spans="1:7" s="310" customFormat="1" ht="18">
      <c r="A813" s="237"/>
      <c r="B813" s="290" t="s">
        <v>25</v>
      </c>
      <c r="C813" s="221"/>
      <c r="D813" s="233" t="s">
        <v>324</v>
      </c>
      <c r="E813" s="218"/>
      <c r="F813" s="218">
        <v>146155</v>
      </c>
      <c r="G813" s="309"/>
    </row>
    <row r="814" spans="1:7" s="310" customFormat="1" ht="18">
      <c r="A814" s="237"/>
      <c r="B814" s="290" t="s">
        <v>1531</v>
      </c>
      <c r="C814" s="221"/>
      <c r="D814" s="233" t="s">
        <v>324</v>
      </c>
      <c r="E814" s="218"/>
      <c r="F814" s="218">
        <v>155590</v>
      </c>
      <c r="G814" s="309"/>
    </row>
    <row r="815" spans="1:7" s="310" customFormat="1" ht="36.75" customHeight="1">
      <c r="A815" s="237">
        <v>4</v>
      </c>
      <c r="B815" s="566" t="s">
        <v>1590</v>
      </c>
      <c r="C815" s="567"/>
      <c r="D815" s="567"/>
      <c r="E815" s="567"/>
      <c r="F815" s="568"/>
      <c r="G815" s="309"/>
    </row>
    <row r="816" spans="1:7" s="310" customFormat="1" ht="18">
      <c r="A816" s="237"/>
      <c r="B816" s="388" t="s">
        <v>471</v>
      </c>
      <c r="C816" s="221"/>
      <c r="D816" s="172"/>
      <c r="E816" s="218"/>
      <c r="F816" s="218"/>
      <c r="G816" s="309"/>
    </row>
    <row r="817" spans="1:7" s="310" customFormat="1" ht="19.5">
      <c r="A817" s="237"/>
      <c r="B817" s="293" t="s">
        <v>591</v>
      </c>
      <c r="C817" s="221"/>
      <c r="D817" s="172" t="s">
        <v>1058</v>
      </c>
      <c r="E817" s="218"/>
      <c r="F817" s="218">
        <v>297759</v>
      </c>
      <c r="G817" s="309"/>
    </row>
    <row r="818" spans="1:7" s="390" customFormat="1" ht="18" customHeight="1">
      <c r="A818" s="237"/>
      <c r="B818" s="293" t="s">
        <v>592</v>
      </c>
      <c r="C818" s="221"/>
      <c r="D818" s="172" t="s">
        <v>1058</v>
      </c>
      <c r="E818" s="218"/>
      <c r="F818" s="218">
        <v>384500</v>
      </c>
      <c r="G818" s="389"/>
    </row>
    <row r="819" spans="1:7" s="390" customFormat="1" ht="18" customHeight="1">
      <c r="A819" s="216"/>
      <c r="B819" s="391" t="s">
        <v>593</v>
      </c>
      <c r="C819" s="234"/>
      <c r="D819" s="233" t="s">
        <v>1100</v>
      </c>
      <c r="E819" s="219"/>
      <c r="F819" s="219">
        <v>383576</v>
      </c>
      <c r="G819" s="389"/>
    </row>
    <row r="820" spans="1:7" s="390" customFormat="1" ht="18" customHeight="1">
      <c r="A820" s="237"/>
      <c r="B820" s="236" t="s">
        <v>179</v>
      </c>
      <c r="C820" s="221"/>
      <c r="D820" s="172"/>
      <c r="E820" s="218"/>
      <c r="F820" s="218"/>
      <c r="G820" s="389"/>
    </row>
    <row r="821" spans="1:7" s="310" customFormat="1" ht="34.5">
      <c r="A821" s="392"/>
      <c r="B821" s="393" t="s">
        <v>1101</v>
      </c>
      <c r="C821" s="394"/>
      <c r="D821" s="314" t="s">
        <v>1058</v>
      </c>
      <c r="E821" s="395"/>
      <c r="F821" s="396">
        <v>254100</v>
      </c>
      <c r="G821" s="309"/>
    </row>
    <row r="822" spans="1:7" s="310" customFormat="1" ht="34.5">
      <c r="A822" s="392"/>
      <c r="B822" s="393" t="s">
        <v>1102</v>
      </c>
      <c r="C822" s="394"/>
      <c r="D822" s="314" t="s">
        <v>1058</v>
      </c>
      <c r="E822" s="395"/>
      <c r="F822" s="396">
        <v>237584</v>
      </c>
      <c r="G822" s="309"/>
    </row>
    <row r="823" spans="1:7" s="310" customFormat="1" ht="34.5" customHeight="1">
      <c r="A823" s="392"/>
      <c r="B823" s="393" t="s">
        <v>1103</v>
      </c>
      <c r="C823" s="394"/>
      <c r="D823" s="314" t="s">
        <v>1058</v>
      </c>
      <c r="E823" s="395"/>
      <c r="F823" s="396">
        <v>220490</v>
      </c>
      <c r="G823" s="309"/>
    </row>
    <row r="824" spans="1:7" s="310" customFormat="1" ht="49.5" customHeight="1">
      <c r="A824" s="392">
        <v>5</v>
      </c>
      <c r="B824" s="573" t="s">
        <v>1550</v>
      </c>
      <c r="C824" s="573"/>
      <c r="D824" s="573"/>
      <c r="E824" s="573"/>
      <c r="F824" s="573"/>
      <c r="G824" s="309"/>
    </row>
    <row r="825" spans="1:7" s="310" customFormat="1" ht="18" customHeight="1">
      <c r="A825" s="392"/>
      <c r="B825" s="332" t="s">
        <v>1546</v>
      </c>
      <c r="C825" s="574" t="s">
        <v>1547</v>
      </c>
      <c r="D825" s="314"/>
      <c r="E825" s="395"/>
      <c r="F825" s="419"/>
      <c r="G825" s="309"/>
    </row>
    <row r="826" spans="1:7" s="310" customFormat="1" ht="18" customHeight="1">
      <c r="A826" s="392"/>
      <c r="B826" s="290" t="s">
        <v>484</v>
      </c>
      <c r="C826" s="574"/>
      <c r="D826" s="314" t="s">
        <v>385</v>
      </c>
      <c r="E826" s="395"/>
      <c r="F826" s="396">
        <v>71000</v>
      </c>
      <c r="G826" s="309"/>
    </row>
    <row r="827" spans="1:7" s="310" customFormat="1" ht="18" customHeight="1">
      <c r="A827" s="392"/>
      <c r="B827" s="290" t="s">
        <v>1549</v>
      </c>
      <c r="C827" s="574"/>
      <c r="D827" s="314"/>
      <c r="E827" s="395"/>
      <c r="F827" s="396">
        <v>76000</v>
      </c>
      <c r="G827" s="309"/>
    </row>
    <row r="828" spans="1:7" s="310" customFormat="1" ht="18" customHeight="1">
      <c r="A828" s="392"/>
      <c r="B828" s="290" t="s">
        <v>480</v>
      </c>
      <c r="C828" s="574"/>
      <c r="D828" s="314" t="s">
        <v>324</v>
      </c>
      <c r="E828" s="395"/>
      <c r="F828" s="396">
        <v>79000</v>
      </c>
      <c r="G828" s="309"/>
    </row>
    <row r="829" spans="1:7" s="310" customFormat="1" ht="18" customHeight="1">
      <c r="A829" s="392"/>
      <c r="B829" s="290" t="s">
        <v>481</v>
      </c>
      <c r="C829" s="574"/>
      <c r="D829" s="314" t="s">
        <v>324</v>
      </c>
      <c r="E829" s="395"/>
      <c r="F829" s="396">
        <v>82000</v>
      </c>
      <c r="G829" s="309"/>
    </row>
    <row r="830" spans="1:7" s="310" customFormat="1" ht="18" customHeight="1">
      <c r="A830" s="392"/>
      <c r="B830" s="290" t="s">
        <v>482</v>
      </c>
      <c r="C830" s="574"/>
      <c r="D830" s="314" t="s">
        <v>324</v>
      </c>
      <c r="E830" s="395"/>
      <c r="F830" s="396">
        <v>86000</v>
      </c>
      <c r="G830" s="309"/>
    </row>
    <row r="831" spans="1:7" s="310" customFormat="1" ht="18" customHeight="1">
      <c r="A831" s="392"/>
      <c r="B831" s="290" t="s">
        <v>483</v>
      </c>
      <c r="C831" s="574"/>
      <c r="D831" s="314" t="s">
        <v>324</v>
      </c>
      <c r="E831" s="395"/>
      <c r="F831" s="396">
        <v>89000</v>
      </c>
      <c r="G831" s="309"/>
    </row>
    <row r="832" spans="1:7" s="310" customFormat="1" ht="18" customHeight="1">
      <c r="A832" s="392"/>
      <c r="B832" s="290" t="s">
        <v>485</v>
      </c>
      <c r="C832" s="574"/>
      <c r="D832" s="314" t="s">
        <v>324</v>
      </c>
      <c r="E832" s="395"/>
      <c r="F832" s="396">
        <v>93000</v>
      </c>
      <c r="G832" s="309"/>
    </row>
    <row r="833" spans="1:7" s="310" customFormat="1" ht="18" customHeight="1">
      <c r="A833" s="392"/>
      <c r="B833" s="290" t="s">
        <v>1404</v>
      </c>
      <c r="C833" s="574"/>
      <c r="D833" s="314" t="s">
        <v>324</v>
      </c>
      <c r="E833" s="395"/>
      <c r="F833" s="396">
        <v>96000</v>
      </c>
      <c r="G833" s="309"/>
    </row>
    <row r="834" spans="1:7" s="310" customFormat="1" ht="18" customHeight="1">
      <c r="A834" s="392"/>
      <c r="B834" s="332" t="s">
        <v>1551</v>
      </c>
      <c r="C834" s="574" t="s">
        <v>1548</v>
      </c>
      <c r="D834" s="314" t="s">
        <v>385</v>
      </c>
      <c r="E834" s="395"/>
      <c r="F834" s="419"/>
      <c r="G834" s="309"/>
    </row>
    <row r="835" spans="1:7" s="310" customFormat="1" ht="18" customHeight="1">
      <c r="A835" s="392"/>
      <c r="B835" s="290" t="s">
        <v>484</v>
      </c>
      <c r="C835" s="574"/>
      <c r="D835" s="314" t="s">
        <v>324</v>
      </c>
      <c r="E835" s="395"/>
      <c r="F835" s="396">
        <v>76000</v>
      </c>
      <c r="G835" s="309"/>
    </row>
    <row r="836" spans="1:7" s="310" customFormat="1" ht="18" customHeight="1">
      <c r="A836" s="392"/>
      <c r="B836" s="290" t="s">
        <v>1549</v>
      </c>
      <c r="C836" s="574"/>
      <c r="D836" s="314" t="s">
        <v>324</v>
      </c>
      <c r="E836" s="395"/>
      <c r="F836" s="396">
        <v>81000</v>
      </c>
      <c r="G836" s="309"/>
    </row>
    <row r="837" spans="1:7" s="310" customFormat="1" ht="18" customHeight="1">
      <c r="A837" s="392"/>
      <c r="B837" s="290" t="s">
        <v>480</v>
      </c>
      <c r="C837" s="574"/>
      <c r="D837" s="314" t="s">
        <v>324</v>
      </c>
      <c r="E837" s="395"/>
      <c r="F837" s="396">
        <v>82000</v>
      </c>
      <c r="G837" s="309"/>
    </row>
    <row r="838" spans="1:7" s="310" customFormat="1" ht="18" customHeight="1">
      <c r="A838" s="392"/>
      <c r="B838" s="290" t="s">
        <v>481</v>
      </c>
      <c r="C838" s="574"/>
      <c r="D838" s="314"/>
      <c r="E838" s="395"/>
      <c r="F838" s="396">
        <v>87000</v>
      </c>
      <c r="G838" s="309"/>
    </row>
    <row r="839" spans="1:7" s="310" customFormat="1" ht="18" customHeight="1">
      <c r="A839" s="392"/>
      <c r="B839" s="290" t="s">
        <v>482</v>
      </c>
      <c r="C839" s="574"/>
      <c r="D839" s="314" t="s">
        <v>324</v>
      </c>
      <c r="E839" s="395"/>
      <c r="F839" s="396">
        <v>90000</v>
      </c>
      <c r="G839" s="309"/>
    </row>
    <row r="840" spans="1:7" s="310" customFormat="1" ht="18" customHeight="1">
      <c r="A840" s="392"/>
      <c r="B840" s="290" t="s">
        <v>483</v>
      </c>
      <c r="C840" s="574"/>
      <c r="D840" s="314" t="s">
        <v>324</v>
      </c>
      <c r="E840" s="395"/>
      <c r="F840" s="396">
        <v>94000</v>
      </c>
      <c r="G840" s="309"/>
    </row>
    <row r="841" spans="1:7" s="310" customFormat="1" ht="18" customHeight="1">
      <c r="A841" s="392"/>
      <c r="B841" s="290" t="s">
        <v>485</v>
      </c>
      <c r="C841" s="574"/>
      <c r="D841" s="314" t="s">
        <v>324</v>
      </c>
      <c r="E841" s="395"/>
      <c r="F841" s="396">
        <v>97000</v>
      </c>
      <c r="G841" s="309"/>
    </row>
    <row r="842" spans="1:7" s="310" customFormat="1" ht="18" customHeight="1">
      <c r="A842" s="392"/>
      <c r="B842" s="290" t="s">
        <v>1404</v>
      </c>
      <c r="C842" s="574"/>
      <c r="D842" s="314" t="s">
        <v>324</v>
      </c>
      <c r="E842" s="395"/>
      <c r="F842" s="396">
        <v>102000</v>
      </c>
      <c r="G842" s="309"/>
    </row>
    <row r="843" spans="1:7" s="310" customFormat="1" ht="18">
      <c r="A843" s="307" t="s">
        <v>447</v>
      </c>
      <c r="B843" s="236" t="s">
        <v>90</v>
      </c>
      <c r="C843" s="217"/>
      <c r="D843" s="172"/>
      <c r="E843" s="329"/>
      <c r="F843" s="329"/>
      <c r="G843" s="309"/>
    </row>
    <row r="844" spans="1:7" s="310" customFormat="1" ht="18">
      <c r="A844" s="237">
        <v>1</v>
      </c>
      <c r="B844" s="220" t="s">
        <v>431</v>
      </c>
      <c r="C844" s="221"/>
      <c r="D844" s="172" t="s">
        <v>394</v>
      </c>
      <c r="E844" s="218"/>
      <c r="F844" s="218">
        <v>10000</v>
      </c>
      <c r="G844" s="309"/>
    </row>
    <row r="845" spans="1:7" s="310" customFormat="1" ht="18">
      <c r="A845" s="237">
        <v>2</v>
      </c>
      <c r="B845" s="220" t="s">
        <v>721</v>
      </c>
      <c r="C845" s="221" t="s">
        <v>4</v>
      </c>
      <c r="D845" s="172" t="s">
        <v>99</v>
      </c>
      <c r="E845" s="218"/>
      <c r="F845" s="218">
        <v>10000</v>
      </c>
      <c r="G845" s="309"/>
    </row>
    <row r="846" spans="1:7" s="310" customFormat="1" ht="18">
      <c r="A846" s="237">
        <v>4</v>
      </c>
      <c r="B846" s="220" t="s">
        <v>111</v>
      </c>
      <c r="C846" s="221" t="s">
        <v>5</v>
      </c>
      <c r="D846" s="172" t="s">
        <v>324</v>
      </c>
      <c r="E846" s="218"/>
      <c r="F846" s="218">
        <v>14000</v>
      </c>
      <c r="G846" s="309"/>
    </row>
    <row r="847" spans="1:7" s="310" customFormat="1" ht="18">
      <c r="A847" s="237">
        <v>5</v>
      </c>
      <c r="B847" s="220" t="s">
        <v>7</v>
      </c>
      <c r="C847" s="306" t="s">
        <v>426</v>
      </c>
      <c r="D847" s="172" t="s">
        <v>324</v>
      </c>
      <c r="E847" s="218"/>
      <c r="F847" s="218">
        <v>17000</v>
      </c>
      <c r="G847" s="309"/>
    </row>
    <row r="848" spans="1:7" s="310" customFormat="1" ht="18">
      <c r="A848" s="237">
        <v>6</v>
      </c>
      <c r="B848" s="220" t="s">
        <v>306</v>
      </c>
      <c r="C848" s="221"/>
      <c r="D848" s="172" t="s">
        <v>324</v>
      </c>
      <c r="E848" s="218"/>
      <c r="F848" s="218">
        <v>16000</v>
      </c>
      <c r="G848" s="309"/>
    </row>
    <row r="849" spans="1:7" s="310" customFormat="1" ht="18" customHeight="1">
      <c r="A849" s="237">
        <v>7</v>
      </c>
      <c r="B849" s="220" t="s">
        <v>443</v>
      </c>
      <c r="C849" s="221"/>
      <c r="D849" s="172" t="s">
        <v>324</v>
      </c>
      <c r="E849" s="218"/>
      <c r="F849" s="218">
        <v>15000</v>
      </c>
      <c r="G849" s="309"/>
    </row>
    <row r="850" spans="1:7" s="310" customFormat="1" ht="18" customHeight="1">
      <c r="A850" s="237">
        <v>8</v>
      </c>
      <c r="B850" s="220" t="s">
        <v>307</v>
      </c>
      <c r="C850" s="221"/>
      <c r="D850" s="172" t="s">
        <v>324</v>
      </c>
      <c r="E850" s="218"/>
      <c r="F850" s="218">
        <v>18000</v>
      </c>
      <c r="G850" s="309"/>
    </row>
    <row r="851" spans="1:7" s="310" customFormat="1" ht="18" customHeight="1">
      <c r="A851" s="237">
        <v>9</v>
      </c>
      <c r="B851" s="220" t="s">
        <v>444</v>
      </c>
      <c r="C851" s="221"/>
      <c r="D851" s="172" t="s">
        <v>324</v>
      </c>
      <c r="E851" s="218"/>
      <c r="F851" s="218">
        <v>17000</v>
      </c>
      <c r="G851" s="309"/>
    </row>
    <row r="852" spans="1:7" s="310" customFormat="1" ht="18">
      <c r="A852" s="237">
        <v>10</v>
      </c>
      <c r="B852" s="220" t="s">
        <v>148</v>
      </c>
      <c r="C852" s="221"/>
      <c r="D852" s="172" t="s">
        <v>324</v>
      </c>
      <c r="E852" s="218"/>
      <c r="F852" s="218">
        <v>25000</v>
      </c>
      <c r="G852" s="309"/>
    </row>
    <row r="853" spans="1:7" s="310" customFormat="1" ht="18">
      <c r="A853" s="237">
        <v>11</v>
      </c>
      <c r="B853" s="220" t="s">
        <v>149</v>
      </c>
      <c r="C853" s="221"/>
      <c r="D853" s="172" t="s">
        <v>324</v>
      </c>
      <c r="E853" s="218"/>
      <c r="F853" s="218">
        <v>20000</v>
      </c>
      <c r="G853" s="309"/>
    </row>
    <row r="854" spans="1:7" s="310" customFormat="1" ht="18">
      <c r="A854" s="237">
        <v>12</v>
      </c>
      <c r="B854" s="220" t="s">
        <v>821</v>
      </c>
      <c r="C854" s="221"/>
      <c r="D854" s="172" t="s">
        <v>324</v>
      </c>
      <c r="E854" s="218"/>
      <c r="F854" s="218">
        <v>162000</v>
      </c>
      <c r="G854" s="309"/>
    </row>
    <row r="855" spans="1:7" s="310" customFormat="1" ht="18">
      <c r="A855" s="397">
        <v>13</v>
      </c>
      <c r="B855" s="220" t="s">
        <v>823</v>
      </c>
      <c r="C855" s="398"/>
      <c r="D855" s="399" t="s">
        <v>324</v>
      </c>
      <c r="E855" s="339"/>
      <c r="F855" s="218">
        <v>234000</v>
      </c>
      <c r="G855" s="309"/>
    </row>
    <row r="856" spans="1:7" s="310" customFormat="1" ht="18">
      <c r="A856" s="237">
        <v>14</v>
      </c>
      <c r="B856" s="220" t="s">
        <v>822</v>
      </c>
      <c r="C856" s="221"/>
      <c r="D856" s="172" t="s">
        <v>324</v>
      </c>
      <c r="E856" s="218"/>
      <c r="F856" s="218">
        <v>372000</v>
      </c>
      <c r="G856" s="309"/>
    </row>
    <row r="857" spans="1:7" s="310" customFormat="1" ht="18">
      <c r="A857" s="237">
        <v>15</v>
      </c>
      <c r="B857" s="220" t="s">
        <v>476</v>
      </c>
      <c r="C857" s="221"/>
      <c r="D857" s="172" t="s">
        <v>324</v>
      </c>
      <c r="E857" s="218"/>
      <c r="F857" s="218">
        <v>7000</v>
      </c>
      <c r="G857" s="309"/>
    </row>
    <row r="858" spans="1:7" s="310" customFormat="1" ht="18">
      <c r="A858" s="237">
        <v>17</v>
      </c>
      <c r="B858" s="220" t="s">
        <v>270</v>
      </c>
      <c r="C858" s="221"/>
      <c r="D858" s="172" t="s">
        <v>324</v>
      </c>
      <c r="E858" s="218"/>
      <c r="F858" s="218">
        <v>47000</v>
      </c>
      <c r="G858" s="309"/>
    </row>
    <row r="859" spans="1:7" s="310" customFormat="1" ht="18">
      <c r="A859" s="237">
        <v>18</v>
      </c>
      <c r="B859" s="220" t="s">
        <v>271</v>
      </c>
      <c r="C859" s="221"/>
      <c r="D859" s="172" t="s">
        <v>324</v>
      </c>
      <c r="E859" s="218"/>
      <c r="F859" s="218">
        <v>70000</v>
      </c>
      <c r="G859" s="309"/>
    </row>
    <row r="860" spans="1:7" s="310" customFormat="1" ht="18">
      <c r="A860" s="237">
        <v>19</v>
      </c>
      <c r="B860" s="220" t="s">
        <v>292</v>
      </c>
      <c r="C860" s="221"/>
      <c r="D860" s="172" t="s">
        <v>324</v>
      </c>
      <c r="E860" s="218"/>
      <c r="F860" s="218">
        <v>64000</v>
      </c>
      <c r="G860" s="309"/>
    </row>
    <row r="861" spans="1:7" s="310" customFormat="1" ht="18">
      <c r="A861" s="237">
        <v>20</v>
      </c>
      <c r="B861" s="220" t="s">
        <v>232</v>
      </c>
      <c r="C861" s="221"/>
      <c r="D861" s="172" t="s">
        <v>324</v>
      </c>
      <c r="E861" s="218"/>
      <c r="F861" s="218">
        <v>6000</v>
      </c>
      <c r="G861" s="309"/>
    </row>
    <row r="862" spans="1:7" s="310" customFormat="1" ht="18">
      <c r="A862" s="237">
        <v>21</v>
      </c>
      <c r="B862" s="220" t="s">
        <v>151</v>
      </c>
      <c r="C862" s="221"/>
      <c r="D862" s="172" t="s">
        <v>324</v>
      </c>
      <c r="E862" s="218"/>
      <c r="F862" s="218">
        <v>4500</v>
      </c>
      <c r="G862" s="309"/>
    </row>
    <row r="863" spans="1:7" s="310" customFormat="1" ht="17.25" customHeight="1">
      <c r="A863" s="237">
        <v>22</v>
      </c>
      <c r="B863" s="220" t="s">
        <v>269</v>
      </c>
      <c r="C863" s="221"/>
      <c r="D863" s="172" t="s">
        <v>324</v>
      </c>
      <c r="E863" s="218"/>
      <c r="F863" s="218">
        <v>55000</v>
      </c>
      <c r="G863" s="309"/>
    </row>
    <row r="864" spans="1:7" s="310" customFormat="1" ht="18">
      <c r="A864" s="237">
        <v>23</v>
      </c>
      <c r="B864" s="220" t="s">
        <v>195</v>
      </c>
      <c r="C864" s="221"/>
      <c r="D864" s="172" t="s">
        <v>394</v>
      </c>
      <c r="E864" s="218"/>
      <c r="F864" s="218">
        <v>6000</v>
      </c>
      <c r="G864" s="309"/>
    </row>
    <row r="865" spans="1:7" s="310" customFormat="1" ht="18">
      <c r="A865" s="237">
        <v>24</v>
      </c>
      <c r="B865" s="220" t="s">
        <v>1104</v>
      </c>
      <c r="C865" s="221"/>
      <c r="D865" s="172" t="s">
        <v>99</v>
      </c>
      <c r="E865" s="218"/>
      <c r="F865" s="218">
        <v>5000</v>
      </c>
      <c r="G865" s="309"/>
    </row>
    <row r="866" spans="1:7" s="310" customFormat="1" ht="18">
      <c r="A866" s="237">
        <v>25</v>
      </c>
      <c r="B866" s="220" t="s">
        <v>421</v>
      </c>
      <c r="C866" s="221"/>
      <c r="D866" s="172" t="s">
        <v>324</v>
      </c>
      <c r="E866" s="218"/>
      <c r="F866" s="218">
        <v>7000</v>
      </c>
      <c r="G866" s="309"/>
    </row>
    <row r="867" spans="1:7" s="310" customFormat="1" ht="18">
      <c r="A867" s="237">
        <v>26</v>
      </c>
      <c r="B867" s="220" t="s">
        <v>1105</v>
      </c>
      <c r="C867" s="221"/>
      <c r="D867" s="172" t="s">
        <v>324</v>
      </c>
      <c r="E867" s="218"/>
      <c r="F867" s="218">
        <v>32000</v>
      </c>
      <c r="G867" s="309"/>
    </row>
    <row r="868" spans="1:7" s="310" customFormat="1" ht="18">
      <c r="A868" s="237">
        <v>27</v>
      </c>
      <c r="B868" s="220" t="s">
        <v>1106</v>
      </c>
      <c r="C868" s="221"/>
      <c r="D868" s="172" t="s">
        <v>324</v>
      </c>
      <c r="E868" s="218"/>
      <c r="F868" s="218">
        <v>12000</v>
      </c>
      <c r="G868" s="309"/>
    </row>
    <row r="869" spans="1:7" s="310" customFormat="1" ht="17.25" customHeight="1">
      <c r="A869" s="237">
        <v>28</v>
      </c>
      <c r="B869" s="220" t="s">
        <v>293</v>
      </c>
      <c r="C869" s="221"/>
      <c r="D869" s="172" t="s">
        <v>395</v>
      </c>
      <c r="E869" s="218"/>
      <c r="F869" s="218">
        <v>790000</v>
      </c>
      <c r="G869" s="309"/>
    </row>
    <row r="870" spans="1:7" s="310" customFormat="1" ht="18">
      <c r="A870" s="237">
        <v>29</v>
      </c>
      <c r="B870" s="220" t="s">
        <v>294</v>
      </c>
      <c r="C870" s="221"/>
      <c r="D870" s="172" t="s">
        <v>396</v>
      </c>
      <c r="E870" s="218"/>
      <c r="F870" s="218">
        <v>15000</v>
      </c>
      <c r="G870" s="309"/>
    </row>
    <row r="871" spans="1:7" s="310" customFormat="1" ht="18">
      <c r="A871" s="237">
        <v>30</v>
      </c>
      <c r="B871" s="220" t="s">
        <v>251</v>
      </c>
      <c r="C871" s="221"/>
      <c r="D871" s="172" t="s">
        <v>324</v>
      </c>
      <c r="E871" s="218"/>
      <c r="F871" s="218">
        <v>19000</v>
      </c>
      <c r="G871" s="309"/>
    </row>
    <row r="872" spans="1:7" s="310" customFormat="1" ht="18">
      <c r="A872" s="237">
        <v>31</v>
      </c>
      <c r="B872" s="220" t="s">
        <v>18</v>
      </c>
      <c r="C872" s="221"/>
      <c r="D872" s="172" t="s">
        <v>324</v>
      </c>
      <c r="E872" s="218"/>
      <c r="F872" s="218">
        <v>27000</v>
      </c>
      <c r="G872" s="309"/>
    </row>
    <row r="873" spans="1:7" s="310" customFormat="1" ht="18">
      <c r="A873" s="237">
        <v>32</v>
      </c>
      <c r="B873" s="220" t="s">
        <v>423</v>
      </c>
      <c r="C873" s="221"/>
      <c r="D873" s="377" t="s">
        <v>324</v>
      </c>
      <c r="E873" s="218"/>
      <c r="F873" s="218">
        <v>3000</v>
      </c>
      <c r="G873" s="309"/>
    </row>
    <row r="874" spans="1:7" s="310" customFormat="1" ht="18">
      <c r="A874" s="237">
        <v>33</v>
      </c>
      <c r="B874" s="220" t="s">
        <v>424</v>
      </c>
      <c r="C874" s="221"/>
      <c r="D874" s="172" t="s">
        <v>324</v>
      </c>
      <c r="E874" s="218"/>
      <c r="F874" s="218">
        <v>4000</v>
      </c>
      <c r="G874" s="309"/>
    </row>
    <row r="875" spans="1:7" s="310" customFormat="1" ht="18">
      <c r="A875" s="237">
        <v>34</v>
      </c>
      <c r="B875" s="220" t="s">
        <v>51</v>
      </c>
      <c r="C875" s="221"/>
      <c r="D875" s="172" t="s">
        <v>324</v>
      </c>
      <c r="E875" s="218"/>
      <c r="F875" s="218">
        <v>8000</v>
      </c>
      <c r="G875" s="309"/>
    </row>
    <row r="876" spans="1:7" s="310" customFormat="1" ht="18">
      <c r="A876" s="237">
        <v>35</v>
      </c>
      <c r="B876" s="220" t="s">
        <v>52</v>
      </c>
      <c r="C876" s="221"/>
      <c r="D876" s="172" t="s">
        <v>324</v>
      </c>
      <c r="E876" s="218"/>
      <c r="F876" s="218">
        <v>20000</v>
      </c>
      <c r="G876" s="309"/>
    </row>
    <row r="877" spans="1:7" s="310" customFormat="1" ht="18">
      <c r="A877" s="237">
        <v>36</v>
      </c>
      <c r="B877" s="220" t="s">
        <v>53</v>
      </c>
      <c r="C877" s="221"/>
      <c r="D877" s="172" t="s">
        <v>324</v>
      </c>
      <c r="E877" s="218"/>
      <c r="F877" s="218">
        <v>15000</v>
      </c>
      <c r="G877" s="309"/>
    </row>
    <row r="878" spans="1:7" s="310" customFormat="1" ht="18">
      <c r="A878" s="237">
        <v>37</v>
      </c>
      <c r="B878" s="220" t="s">
        <v>167</v>
      </c>
      <c r="C878" s="221"/>
      <c r="D878" s="233" t="s">
        <v>127</v>
      </c>
      <c r="E878" s="218"/>
      <c r="F878" s="218">
        <v>50000</v>
      </c>
      <c r="G878" s="309"/>
    </row>
    <row r="879" spans="1:7" s="310" customFormat="1" ht="18">
      <c r="A879" s="237">
        <v>38</v>
      </c>
      <c r="B879" s="220" t="s">
        <v>54</v>
      </c>
      <c r="C879" s="221"/>
      <c r="D879" s="172" t="s">
        <v>324</v>
      </c>
      <c r="E879" s="218"/>
      <c r="F879" s="218">
        <v>45000</v>
      </c>
      <c r="G879" s="309"/>
    </row>
    <row r="880" spans="1:7" s="310" customFormat="1" ht="18">
      <c r="A880" s="237">
        <v>39</v>
      </c>
      <c r="B880" s="220" t="s">
        <v>55</v>
      </c>
      <c r="C880" s="221"/>
      <c r="D880" s="172" t="s">
        <v>324</v>
      </c>
      <c r="E880" s="218"/>
      <c r="F880" s="218">
        <v>40000</v>
      </c>
      <c r="G880" s="309"/>
    </row>
    <row r="881" spans="1:7" s="310" customFormat="1" ht="18">
      <c r="A881" s="237">
        <v>40</v>
      </c>
      <c r="B881" s="220" t="s">
        <v>168</v>
      </c>
      <c r="C881" s="221"/>
      <c r="D881" s="172" t="s">
        <v>324</v>
      </c>
      <c r="E881" s="218"/>
      <c r="F881" s="218">
        <v>80000</v>
      </c>
      <c r="G881" s="309"/>
    </row>
    <row r="882" spans="1:8" s="310" customFormat="1" ht="18">
      <c r="A882" s="237">
        <v>41</v>
      </c>
      <c r="B882" s="220" t="s">
        <v>169</v>
      </c>
      <c r="C882" s="221"/>
      <c r="D882" s="172" t="s">
        <v>324</v>
      </c>
      <c r="E882" s="218"/>
      <c r="F882" s="218">
        <v>80000</v>
      </c>
      <c r="G882" s="209"/>
      <c r="H882" s="115"/>
    </row>
    <row r="883" spans="1:8" s="310" customFormat="1" ht="18">
      <c r="A883" s="237">
        <v>42</v>
      </c>
      <c r="B883" s="220" t="s">
        <v>170</v>
      </c>
      <c r="C883" s="221"/>
      <c r="D883" s="172" t="s">
        <v>324</v>
      </c>
      <c r="E883" s="218"/>
      <c r="F883" s="218">
        <v>125000</v>
      </c>
      <c r="G883" s="209"/>
      <c r="H883" s="115"/>
    </row>
    <row r="884" spans="1:8" s="310" customFormat="1" ht="18">
      <c r="A884" s="237">
        <v>43</v>
      </c>
      <c r="B884" s="220" t="s">
        <v>56</v>
      </c>
      <c r="C884" s="221"/>
      <c r="D884" s="172" t="s">
        <v>324</v>
      </c>
      <c r="E884" s="218"/>
      <c r="F884" s="218">
        <v>280000</v>
      </c>
      <c r="G884" s="209"/>
      <c r="H884" s="115"/>
    </row>
    <row r="885" spans="1:8" s="310" customFormat="1" ht="18">
      <c r="A885" s="237">
        <v>43</v>
      </c>
      <c r="B885" s="220" t="s">
        <v>365</v>
      </c>
      <c r="C885" s="221"/>
      <c r="D885" s="172" t="s">
        <v>385</v>
      </c>
      <c r="E885" s="218"/>
      <c r="F885" s="218">
        <v>4446</v>
      </c>
      <c r="G885" s="209"/>
      <c r="H885" s="115"/>
    </row>
    <row r="886" spans="1:8" s="310" customFormat="1" ht="18" customHeight="1">
      <c r="A886" s="237">
        <v>44</v>
      </c>
      <c r="B886" s="220" t="s">
        <v>450</v>
      </c>
      <c r="C886" s="221"/>
      <c r="D886" s="172" t="s">
        <v>324</v>
      </c>
      <c r="E886" s="218"/>
      <c r="F886" s="218">
        <v>2922</v>
      </c>
      <c r="G886" s="209"/>
      <c r="H886" s="115"/>
    </row>
    <row r="887" spans="1:8" s="310" customFormat="1" ht="18">
      <c r="A887" s="237">
        <v>45</v>
      </c>
      <c r="B887" s="220" t="s">
        <v>387</v>
      </c>
      <c r="C887" s="221"/>
      <c r="D887" s="172" t="s">
        <v>324</v>
      </c>
      <c r="E887" s="218"/>
      <c r="F887" s="218">
        <v>5255</v>
      </c>
      <c r="G887" s="209"/>
      <c r="H887" s="115"/>
    </row>
    <row r="888" spans="1:8" s="310" customFormat="1" ht="18">
      <c r="A888" s="237">
        <v>46</v>
      </c>
      <c r="B888" s="220" t="s">
        <v>388</v>
      </c>
      <c r="C888" s="221"/>
      <c r="D888" s="172" t="s">
        <v>324</v>
      </c>
      <c r="E888" s="218"/>
      <c r="F888" s="218">
        <v>7993</v>
      </c>
      <c r="G888" s="209"/>
      <c r="H888" s="115"/>
    </row>
    <row r="889" spans="1:8" s="310" customFormat="1" ht="18">
      <c r="A889" s="237">
        <v>47</v>
      </c>
      <c r="B889" s="220" t="s">
        <v>389</v>
      </c>
      <c r="C889" s="221"/>
      <c r="D889" s="172" t="s">
        <v>324</v>
      </c>
      <c r="E889" s="218"/>
      <c r="F889" s="218">
        <v>17660</v>
      </c>
      <c r="G889" s="209"/>
      <c r="H889" s="115"/>
    </row>
    <row r="890" spans="1:8" s="310" customFormat="1" ht="18">
      <c r="A890" s="237">
        <v>48</v>
      </c>
      <c r="B890" s="220" t="s">
        <v>451</v>
      </c>
      <c r="C890" s="300"/>
      <c r="D890" s="172"/>
      <c r="E890" s="218"/>
      <c r="F890" s="218"/>
      <c r="G890" s="209"/>
      <c r="H890" s="115"/>
    </row>
    <row r="891" spans="1:7" s="115" customFormat="1" ht="19.5">
      <c r="A891" s="237"/>
      <c r="B891" s="220" t="s">
        <v>1107</v>
      </c>
      <c r="C891" s="300"/>
      <c r="D891" s="172" t="s">
        <v>385</v>
      </c>
      <c r="E891" s="218"/>
      <c r="F891" s="218">
        <v>2745</v>
      </c>
      <c r="G891" s="209"/>
    </row>
    <row r="892" spans="1:7" s="115" customFormat="1" ht="19.5">
      <c r="A892" s="237"/>
      <c r="B892" s="220" t="s">
        <v>1108</v>
      </c>
      <c r="C892" s="300"/>
      <c r="D892" s="172" t="s">
        <v>324</v>
      </c>
      <c r="E892" s="218"/>
      <c r="F892" s="218">
        <v>4070</v>
      </c>
      <c r="G892" s="209"/>
    </row>
    <row r="893" spans="1:7" s="115" customFormat="1" ht="19.5">
      <c r="A893" s="237"/>
      <c r="B893" s="220" t="s">
        <v>1109</v>
      </c>
      <c r="C893" s="300"/>
      <c r="D893" s="172" t="s">
        <v>324</v>
      </c>
      <c r="E893" s="218"/>
      <c r="F893" s="218">
        <v>4807</v>
      </c>
      <c r="G893" s="209"/>
    </row>
    <row r="894" spans="1:7" s="115" customFormat="1" ht="19.5">
      <c r="A894" s="237"/>
      <c r="B894" s="220" t="s">
        <v>1110</v>
      </c>
      <c r="C894" s="300"/>
      <c r="D894" s="172" t="s">
        <v>324</v>
      </c>
      <c r="E894" s="218"/>
      <c r="F894" s="218">
        <v>6633</v>
      </c>
      <c r="G894" s="209"/>
    </row>
    <row r="895" spans="1:7" s="115" customFormat="1" ht="19.5">
      <c r="A895" s="237"/>
      <c r="B895" s="220" t="s">
        <v>1111</v>
      </c>
      <c r="C895" s="300"/>
      <c r="D895" s="172" t="s">
        <v>324</v>
      </c>
      <c r="E895" s="218"/>
      <c r="F895" s="218">
        <v>8791</v>
      </c>
      <c r="G895" s="209"/>
    </row>
    <row r="896" spans="1:7" s="115" customFormat="1" ht="19.5">
      <c r="A896" s="237"/>
      <c r="B896" s="220" t="s">
        <v>1112</v>
      </c>
      <c r="C896" s="300"/>
      <c r="D896" s="172" t="s">
        <v>324</v>
      </c>
      <c r="E896" s="218"/>
      <c r="F896" s="218">
        <v>9933</v>
      </c>
      <c r="G896" s="209"/>
    </row>
    <row r="897" spans="1:7" s="115" customFormat="1" ht="19.5">
      <c r="A897" s="237"/>
      <c r="B897" s="220" t="s">
        <v>1113</v>
      </c>
      <c r="C897" s="300"/>
      <c r="D897" s="172" t="s">
        <v>324</v>
      </c>
      <c r="E897" s="218"/>
      <c r="F897" s="218">
        <v>13284</v>
      </c>
      <c r="G897" s="209"/>
    </row>
    <row r="898" spans="1:7" s="115" customFormat="1" ht="19.5">
      <c r="A898" s="237"/>
      <c r="B898" s="220" t="s">
        <v>1114</v>
      </c>
      <c r="C898" s="300"/>
      <c r="D898" s="172" t="s">
        <v>324</v>
      </c>
      <c r="E898" s="218"/>
      <c r="F898" s="218">
        <v>14509</v>
      </c>
      <c r="G898" s="209"/>
    </row>
    <row r="899" spans="1:7" s="115" customFormat="1" ht="18">
      <c r="A899" s="237">
        <v>49</v>
      </c>
      <c r="B899" s="220" t="s">
        <v>94</v>
      </c>
      <c r="C899" s="283"/>
      <c r="D899" s="172" t="s">
        <v>99</v>
      </c>
      <c r="E899" s="218"/>
      <c r="F899" s="218">
        <v>440000</v>
      </c>
      <c r="G899" s="209"/>
    </row>
    <row r="900" spans="1:7" s="115" customFormat="1" ht="18">
      <c r="A900" s="237">
        <v>50</v>
      </c>
      <c r="B900" s="220" t="s">
        <v>95</v>
      </c>
      <c r="C900" s="283"/>
      <c r="D900" s="172" t="s">
        <v>324</v>
      </c>
      <c r="E900" s="218"/>
      <c r="F900" s="218">
        <v>550000</v>
      </c>
      <c r="G900" s="209"/>
    </row>
    <row r="901" spans="1:7" s="115" customFormat="1" ht="18">
      <c r="A901" s="237">
        <v>51</v>
      </c>
      <c r="B901" s="220" t="s">
        <v>296</v>
      </c>
      <c r="C901" s="283"/>
      <c r="D901" s="172" t="s">
        <v>324</v>
      </c>
      <c r="E901" s="218"/>
      <c r="F901" s="218">
        <v>380000</v>
      </c>
      <c r="G901" s="209"/>
    </row>
    <row r="902" spans="1:7" s="115" customFormat="1" ht="18">
      <c r="A902" s="237">
        <v>52</v>
      </c>
      <c r="B902" s="220" t="s">
        <v>105</v>
      </c>
      <c r="C902" s="283"/>
      <c r="D902" s="172" t="s">
        <v>324</v>
      </c>
      <c r="E902" s="218"/>
      <c r="F902" s="218">
        <v>335000</v>
      </c>
      <c r="G902" s="209"/>
    </row>
    <row r="903" spans="1:7" s="115" customFormat="1" ht="18">
      <c r="A903" s="237">
        <v>53</v>
      </c>
      <c r="B903" s="220" t="s">
        <v>172</v>
      </c>
      <c r="C903" s="221"/>
      <c r="D903" s="172" t="s">
        <v>474</v>
      </c>
      <c r="E903" s="218"/>
      <c r="F903" s="218">
        <v>290000</v>
      </c>
      <c r="G903" s="209"/>
    </row>
    <row r="904" spans="1:7" s="115" customFormat="1" ht="18">
      <c r="A904" s="237">
        <v>54</v>
      </c>
      <c r="B904" s="220" t="s">
        <v>246</v>
      </c>
      <c r="C904" s="221"/>
      <c r="D904" s="172" t="s">
        <v>324</v>
      </c>
      <c r="E904" s="218"/>
      <c r="F904" s="218">
        <v>330000</v>
      </c>
      <c r="G904" s="209"/>
    </row>
    <row r="905" spans="1:7" s="115" customFormat="1" ht="18">
      <c r="A905" s="237">
        <v>55</v>
      </c>
      <c r="B905" s="220" t="s">
        <v>430</v>
      </c>
      <c r="C905" s="221"/>
      <c r="D905" s="172" t="s">
        <v>324</v>
      </c>
      <c r="E905" s="218"/>
      <c r="F905" s="218">
        <v>330000</v>
      </c>
      <c r="G905" s="209"/>
    </row>
    <row r="906" spans="1:7" s="115" customFormat="1" ht="18">
      <c r="A906" s="237">
        <v>56</v>
      </c>
      <c r="B906" s="220" t="s">
        <v>247</v>
      </c>
      <c r="C906" s="221"/>
      <c r="D906" s="172" t="s">
        <v>324</v>
      </c>
      <c r="E906" s="218"/>
      <c r="F906" s="218">
        <v>770000</v>
      </c>
      <c r="G906" s="209"/>
    </row>
    <row r="907" spans="1:7" s="115" customFormat="1" ht="18">
      <c r="A907" s="237">
        <v>57</v>
      </c>
      <c r="B907" s="220" t="s">
        <v>67</v>
      </c>
      <c r="C907" s="221" t="s">
        <v>375</v>
      </c>
      <c r="D907" s="172" t="s">
        <v>324</v>
      </c>
      <c r="E907" s="218"/>
      <c r="F907" s="218">
        <v>88000</v>
      </c>
      <c r="G907" s="209"/>
    </row>
    <row r="908" spans="1:7" s="115" customFormat="1" ht="18">
      <c r="A908" s="237">
        <v>58</v>
      </c>
      <c r="B908" s="220" t="s">
        <v>71</v>
      </c>
      <c r="C908" s="306" t="s">
        <v>426</v>
      </c>
      <c r="D908" s="172" t="s">
        <v>324</v>
      </c>
      <c r="E908" s="218"/>
      <c r="F908" s="218">
        <v>88000</v>
      </c>
      <c r="G908" s="209"/>
    </row>
    <row r="909" spans="1:7" s="115" customFormat="1" ht="18">
      <c r="A909" s="237">
        <v>59</v>
      </c>
      <c r="B909" s="220" t="s">
        <v>68</v>
      </c>
      <c r="C909" s="306" t="s">
        <v>426</v>
      </c>
      <c r="D909" s="172" t="s">
        <v>324</v>
      </c>
      <c r="E909" s="218"/>
      <c r="F909" s="218">
        <v>210000</v>
      </c>
      <c r="G909" s="209"/>
    </row>
    <row r="910" spans="1:7" s="115" customFormat="1" ht="18">
      <c r="A910" s="237">
        <v>60</v>
      </c>
      <c r="B910" s="220" t="s">
        <v>69</v>
      </c>
      <c r="C910" s="221" t="s">
        <v>277</v>
      </c>
      <c r="D910" s="172" t="s">
        <v>324</v>
      </c>
      <c r="E910" s="218"/>
      <c r="F910" s="218">
        <v>850000</v>
      </c>
      <c r="G910" s="209"/>
    </row>
    <row r="911" spans="1:7" s="115" customFormat="1" ht="18" customHeight="1">
      <c r="A911" s="237">
        <v>61</v>
      </c>
      <c r="B911" s="220" t="s">
        <v>70</v>
      </c>
      <c r="C911" s="306" t="s">
        <v>426</v>
      </c>
      <c r="D911" s="172" t="s">
        <v>324</v>
      </c>
      <c r="E911" s="218"/>
      <c r="F911" s="218">
        <v>850000</v>
      </c>
      <c r="G911" s="209"/>
    </row>
    <row r="912" spans="1:7" s="115" customFormat="1" ht="18" customHeight="1">
      <c r="A912" s="237">
        <v>62</v>
      </c>
      <c r="B912" s="220" t="s">
        <v>72</v>
      </c>
      <c r="C912" s="306" t="s">
        <v>426</v>
      </c>
      <c r="D912" s="172" t="s">
        <v>324</v>
      </c>
      <c r="E912" s="218"/>
      <c r="F912" s="218">
        <v>910000</v>
      </c>
      <c r="G912" s="209"/>
    </row>
    <row r="913" spans="1:7" s="115" customFormat="1" ht="18" customHeight="1">
      <c r="A913" s="237">
        <v>63</v>
      </c>
      <c r="B913" s="220" t="s">
        <v>73</v>
      </c>
      <c r="C913" s="306" t="s">
        <v>426</v>
      </c>
      <c r="D913" s="172" t="s">
        <v>324</v>
      </c>
      <c r="E913" s="218"/>
      <c r="F913" s="218">
        <v>1670000</v>
      </c>
      <c r="G913" s="209"/>
    </row>
    <row r="914" spans="1:7" s="115" customFormat="1" ht="18" customHeight="1">
      <c r="A914" s="286" t="s">
        <v>448</v>
      </c>
      <c r="B914" s="236" t="s">
        <v>274</v>
      </c>
      <c r="C914" s="300"/>
      <c r="D914" s="172"/>
      <c r="E914" s="218"/>
      <c r="F914" s="218"/>
      <c r="G914" s="209"/>
    </row>
    <row r="915" spans="1:7" s="115" customFormat="1" ht="18" customHeight="1">
      <c r="A915" s="237">
        <v>1</v>
      </c>
      <c r="B915" s="220" t="s">
        <v>390</v>
      </c>
      <c r="C915" s="221"/>
      <c r="D915" s="172" t="s">
        <v>160</v>
      </c>
      <c r="E915" s="218"/>
      <c r="F915" s="218">
        <v>13000</v>
      </c>
      <c r="G915" s="209"/>
    </row>
    <row r="916" spans="1:7" s="115" customFormat="1" ht="18" customHeight="1">
      <c r="A916" s="237">
        <v>2</v>
      </c>
      <c r="B916" s="220" t="s">
        <v>248</v>
      </c>
      <c r="C916" s="300"/>
      <c r="D916" s="172" t="s">
        <v>324</v>
      </c>
      <c r="E916" s="218"/>
      <c r="F916" s="218">
        <v>16000</v>
      </c>
      <c r="G916" s="209"/>
    </row>
    <row r="917" spans="1:7" s="115" customFormat="1" ht="18" customHeight="1">
      <c r="A917" s="237">
        <v>3</v>
      </c>
      <c r="B917" s="220" t="s">
        <v>100</v>
      </c>
      <c r="C917" s="300"/>
      <c r="D917" s="172" t="s">
        <v>324</v>
      </c>
      <c r="E917" s="218"/>
      <c r="F917" s="218">
        <v>16000</v>
      </c>
      <c r="G917" s="209"/>
    </row>
    <row r="918" spans="1:7" s="115" customFormat="1" ht="18" customHeight="1">
      <c r="A918" s="237">
        <v>4</v>
      </c>
      <c r="B918" s="220" t="s">
        <v>212</v>
      </c>
      <c r="C918" s="300"/>
      <c r="D918" s="172" t="s">
        <v>324</v>
      </c>
      <c r="E918" s="218"/>
      <c r="F918" s="218">
        <v>35000</v>
      </c>
      <c r="G918" s="209"/>
    </row>
    <row r="919" spans="1:7" s="115" customFormat="1" ht="18" customHeight="1">
      <c r="A919" s="237">
        <v>5</v>
      </c>
      <c r="B919" s="220" t="s">
        <v>108</v>
      </c>
      <c r="C919" s="300"/>
      <c r="D919" s="172" t="s">
        <v>324</v>
      </c>
      <c r="E919" s="218"/>
      <c r="F919" s="218">
        <v>65000</v>
      </c>
      <c r="G919" s="209"/>
    </row>
    <row r="920" spans="1:7" s="115" customFormat="1" ht="18" customHeight="1">
      <c r="A920" s="237">
        <v>6</v>
      </c>
      <c r="B920" s="220" t="s">
        <v>320</v>
      </c>
      <c r="C920" s="300"/>
      <c r="D920" s="172" t="s">
        <v>324</v>
      </c>
      <c r="E920" s="218"/>
      <c r="F920" s="218">
        <v>26600</v>
      </c>
      <c r="G920" s="209"/>
    </row>
    <row r="921" spans="1:7" s="115" customFormat="1" ht="18" customHeight="1">
      <c r="A921" s="237">
        <v>7</v>
      </c>
      <c r="B921" s="220" t="s">
        <v>113</v>
      </c>
      <c r="C921" s="300"/>
      <c r="D921" s="172" t="s">
        <v>324</v>
      </c>
      <c r="E921" s="218"/>
      <c r="F921" s="218">
        <v>36800</v>
      </c>
      <c r="G921" s="209"/>
    </row>
    <row r="922" spans="1:7" s="115" customFormat="1" ht="18" customHeight="1">
      <c r="A922" s="237">
        <v>8</v>
      </c>
      <c r="B922" s="220" t="s">
        <v>152</v>
      </c>
      <c r="C922" s="300"/>
      <c r="D922" s="172" t="s">
        <v>16</v>
      </c>
      <c r="E922" s="218"/>
      <c r="F922" s="218">
        <v>1000</v>
      </c>
      <c r="G922" s="209"/>
    </row>
    <row r="923" spans="1:8" s="115" customFormat="1" ht="18" customHeight="1">
      <c r="A923" s="237">
        <v>9</v>
      </c>
      <c r="B923" s="220" t="s">
        <v>326</v>
      </c>
      <c r="C923" s="300"/>
      <c r="D923" s="172" t="s">
        <v>160</v>
      </c>
      <c r="E923" s="218"/>
      <c r="F923" s="218">
        <v>15000</v>
      </c>
      <c r="G923" s="346"/>
      <c r="H923" s="179"/>
    </row>
    <row r="924" spans="1:7" s="115" customFormat="1" ht="18" customHeight="1">
      <c r="A924" s="237">
        <v>10</v>
      </c>
      <c r="B924" s="220" t="s">
        <v>327</v>
      </c>
      <c r="C924" s="300"/>
      <c r="D924" s="172" t="s">
        <v>324</v>
      </c>
      <c r="E924" s="218"/>
      <c r="F924" s="218">
        <v>16000</v>
      </c>
      <c r="G924" s="209"/>
    </row>
    <row r="925" spans="1:7" s="115" customFormat="1" ht="18" customHeight="1">
      <c r="A925" s="237">
        <v>11</v>
      </c>
      <c r="B925" s="220" t="s">
        <v>165</v>
      </c>
      <c r="C925" s="300"/>
      <c r="D925" s="172" t="s">
        <v>99</v>
      </c>
      <c r="E925" s="218"/>
      <c r="F925" s="218">
        <v>60000</v>
      </c>
      <c r="G925" s="209"/>
    </row>
    <row r="926" spans="1:7" s="115" customFormat="1" ht="18">
      <c r="A926" s="237">
        <v>12</v>
      </c>
      <c r="B926" s="220" t="s">
        <v>166</v>
      </c>
      <c r="C926" s="300"/>
      <c r="D926" s="172" t="s">
        <v>99</v>
      </c>
      <c r="E926" s="218"/>
      <c r="F926" s="218">
        <v>70000</v>
      </c>
      <c r="G926" s="209"/>
    </row>
    <row r="927" spans="1:7" s="115" customFormat="1" ht="18">
      <c r="A927" s="237">
        <v>13</v>
      </c>
      <c r="B927" s="285" t="s">
        <v>1231</v>
      </c>
      <c r="C927" s="300"/>
      <c r="D927" s="172" t="s">
        <v>1232</v>
      </c>
      <c r="E927" s="218"/>
      <c r="F927" s="218">
        <v>60000</v>
      </c>
      <c r="G927" s="209"/>
    </row>
    <row r="928" spans="1:7" s="115" customFormat="1" ht="18">
      <c r="A928" s="286" t="s">
        <v>155</v>
      </c>
      <c r="B928" s="546" t="s">
        <v>517</v>
      </c>
      <c r="C928" s="546"/>
      <c r="D928" s="546"/>
      <c r="E928" s="546"/>
      <c r="F928" s="546"/>
      <c r="G928" s="209"/>
    </row>
    <row r="929" spans="1:7" s="115" customFormat="1" ht="18">
      <c r="A929" s="237">
        <v>1</v>
      </c>
      <c r="B929" s="236" t="s">
        <v>1115</v>
      </c>
      <c r="C929" s="287"/>
      <c r="D929" s="172"/>
      <c r="E929" s="218"/>
      <c r="F929" s="218"/>
      <c r="G929" s="209"/>
    </row>
    <row r="930" spans="1:7" s="115" customFormat="1" ht="18">
      <c r="A930" s="237"/>
      <c r="B930" s="220" t="s">
        <v>15</v>
      </c>
      <c r="C930" s="221"/>
      <c r="D930" s="233" t="s">
        <v>833</v>
      </c>
      <c r="E930" s="218"/>
      <c r="F930" s="218">
        <v>120000</v>
      </c>
      <c r="G930" s="209"/>
    </row>
    <row r="931" spans="1:7" s="115" customFormat="1" ht="18">
      <c r="A931" s="237"/>
      <c r="B931" s="220" t="s">
        <v>849</v>
      </c>
      <c r="C931" s="221"/>
      <c r="D931" s="172" t="s">
        <v>324</v>
      </c>
      <c r="E931" s="218"/>
      <c r="F931" s="218">
        <v>158000</v>
      </c>
      <c r="G931" s="209"/>
    </row>
    <row r="932" spans="1:7" s="115" customFormat="1" ht="18">
      <c r="A932" s="237"/>
      <c r="B932" s="220" t="s">
        <v>850</v>
      </c>
      <c r="C932" s="221"/>
      <c r="D932" s="172" t="s">
        <v>324</v>
      </c>
      <c r="E932" s="218"/>
      <c r="F932" s="218">
        <v>226000</v>
      </c>
      <c r="G932" s="209"/>
    </row>
    <row r="933" spans="1:7" s="115" customFormat="1" ht="18">
      <c r="A933" s="237"/>
      <c r="B933" s="220" t="s">
        <v>851</v>
      </c>
      <c r="C933" s="221"/>
      <c r="D933" s="172" t="s">
        <v>324</v>
      </c>
      <c r="E933" s="218"/>
      <c r="F933" s="218">
        <v>253000</v>
      </c>
      <c r="G933" s="209"/>
    </row>
    <row r="934" spans="1:7" s="115" customFormat="1" ht="18">
      <c r="A934" s="237"/>
      <c r="B934" s="220" t="s">
        <v>852</v>
      </c>
      <c r="C934" s="221"/>
      <c r="D934" s="172" t="s">
        <v>324</v>
      </c>
      <c r="E934" s="218"/>
      <c r="F934" s="218">
        <v>368000</v>
      </c>
      <c r="G934" s="209"/>
    </row>
    <row r="935" spans="1:7" s="115" customFormat="1" ht="18">
      <c r="A935" s="237"/>
      <c r="B935" s="220" t="s">
        <v>853</v>
      </c>
      <c r="C935" s="221"/>
      <c r="D935" s="172" t="s">
        <v>324</v>
      </c>
      <c r="E935" s="218"/>
      <c r="F935" s="218">
        <v>582000</v>
      </c>
      <c r="G935" s="209"/>
    </row>
    <row r="936" spans="1:7" s="115" customFormat="1" ht="18">
      <c r="A936" s="237"/>
      <c r="B936" s="220" t="s">
        <v>331</v>
      </c>
      <c r="C936" s="221"/>
      <c r="D936" s="172" t="s">
        <v>324</v>
      </c>
      <c r="E936" s="218"/>
      <c r="F936" s="218">
        <v>750000</v>
      </c>
      <c r="G936" s="209"/>
    </row>
    <row r="937" spans="1:7" s="115" customFormat="1" ht="18">
      <c r="A937" s="237"/>
      <c r="B937" s="220" t="s">
        <v>854</v>
      </c>
      <c r="C937" s="221"/>
      <c r="D937" s="172" t="s">
        <v>324</v>
      </c>
      <c r="E937" s="218"/>
      <c r="F937" s="218">
        <v>1250000</v>
      </c>
      <c r="G937" s="209"/>
    </row>
    <row r="938" spans="1:7" s="115" customFormat="1" ht="18">
      <c r="A938" s="237">
        <v>2</v>
      </c>
      <c r="B938" s="236" t="s">
        <v>263</v>
      </c>
      <c r="C938" s="221"/>
      <c r="D938" s="172"/>
      <c r="E938" s="218"/>
      <c r="F938" s="218"/>
      <c r="G938" s="209"/>
    </row>
    <row r="939" spans="1:7" s="115" customFormat="1" ht="18">
      <c r="A939" s="237"/>
      <c r="B939" s="220" t="s">
        <v>1301</v>
      </c>
      <c r="C939" s="221" t="s">
        <v>264</v>
      </c>
      <c r="D939" s="172" t="s">
        <v>385</v>
      </c>
      <c r="E939" s="218"/>
      <c r="F939" s="218">
        <v>6765</v>
      </c>
      <c r="G939" s="209"/>
    </row>
    <row r="940" spans="1:7" s="115" customFormat="1" ht="18">
      <c r="A940" s="237"/>
      <c r="B940" s="220" t="s">
        <v>1302</v>
      </c>
      <c r="C940" s="221" t="s">
        <v>324</v>
      </c>
      <c r="D940" s="172" t="s">
        <v>324</v>
      </c>
      <c r="E940" s="218"/>
      <c r="F940" s="218">
        <v>9625</v>
      </c>
      <c r="G940" s="209"/>
    </row>
    <row r="941" spans="1:8" s="115" customFormat="1" ht="18">
      <c r="A941" s="237"/>
      <c r="B941" s="220" t="s">
        <v>1303</v>
      </c>
      <c r="C941" s="221" t="s">
        <v>324</v>
      </c>
      <c r="D941" s="172" t="s">
        <v>324</v>
      </c>
      <c r="E941" s="218"/>
      <c r="F941" s="218">
        <v>11550</v>
      </c>
      <c r="G941" s="346"/>
      <c r="H941" s="179"/>
    </row>
    <row r="942" spans="1:7" s="115" customFormat="1" ht="18">
      <c r="A942" s="237"/>
      <c r="B942" s="220" t="s">
        <v>1304</v>
      </c>
      <c r="C942" s="221" t="s">
        <v>324</v>
      </c>
      <c r="D942" s="172" t="s">
        <v>324</v>
      </c>
      <c r="E942" s="218"/>
      <c r="F942" s="218">
        <v>13475</v>
      </c>
      <c r="G942" s="209"/>
    </row>
    <row r="943" spans="1:7" s="115" customFormat="1" ht="18">
      <c r="A943" s="237"/>
      <c r="B943" s="220" t="s">
        <v>1305</v>
      </c>
      <c r="C943" s="221" t="s">
        <v>324</v>
      </c>
      <c r="D943" s="172" t="s">
        <v>324</v>
      </c>
      <c r="E943" s="218"/>
      <c r="F943" s="218">
        <v>17985</v>
      </c>
      <c r="G943" s="209"/>
    </row>
    <row r="944" spans="1:7" s="115" customFormat="1" ht="18">
      <c r="A944" s="237"/>
      <c r="B944" s="220" t="s">
        <v>1306</v>
      </c>
      <c r="C944" s="221" t="s">
        <v>324</v>
      </c>
      <c r="D944" s="172" t="s">
        <v>324</v>
      </c>
      <c r="E944" s="218"/>
      <c r="F944" s="218">
        <v>20240</v>
      </c>
      <c r="G944" s="209"/>
    </row>
    <row r="945" spans="1:7" s="115" customFormat="1" ht="18">
      <c r="A945" s="237"/>
      <c r="B945" s="220" t="s">
        <v>1307</v>
      </c>
      <c r="C945" s="221" t="s">
        <v>324</v>
      </c>
      <c r="D945" s="172" t="s">
        <v>324</v>
      </c>
      <c r="E945" s="218"/>
      <c r="F945" s="218">
        <v>23485</v>
      </c>
      <c r="G945" s="209"/>
    </row>
    <row r="946" spans="1:7" s="115" customFormat="1" ht="18">
      <c r="A946" s="237"/>
      <c r="B946" s="220" t="s">
        <v>1308</v>
      </c>
      <c r="C946" s="221" t="s">
        <v>324</v>
      </c>
      <c r="D946" s="172" t="s">
        <v>324</v>
      </c>
      <c r="E946" s="218"/>
      <c r="F946" s="218">
        <v>30910</v>
      </c>
      <c r="G946" s="209"/>
    </row>
    <row r="947" spans="1:7" s="115" customFormat="1" ht="18">
      <c r="A947" s="237"/>
      <c r="B947" s="220" t="s">
        <v>1309</v>
      </c>
      <c r="C947" s="221" t="s">
        <v>324</v>
      </c>
      <c r="D947" s="237" t="s">
        <v>324</v>
      </c>
      <c r="E947" s="218"/>
      <c r="F947" s="218">
        <v>34265</v>
      </c>
      <c r="G947" s="209"/>
    </row>
    <row r="948" spans="1:7" s="115" customFormat="1" ht="18">
      <c r="A948" s="237"/>
      <c r="B948" s="220" t="s">
        <v>1310</v>
      </c>
      <c r="C948" s="221" t="s">
        <v>324</v>
      </c>
      <c r="D948" s="172" t="s">
        <v>324</v>
      </c>
      <c r="E948" s="218"/>
      <c r="F948" s="218">
        <v>53625</v>
      </c>
      <c r="G948" s="209"/>
    </row>
    <row r="949" spans="1:7" s="115" customFormat="1" ht="18">
      <c r="A949" s="237"/>
      <c r="B949" s="220" t="s">
        <v>1311</v>
      </c>
      <c r="C949" s="221" t="s">
        <v>324</v>
      </c>
      <c r="D949" s="172" t="s">
        <v>324</v>
      </c>
      <c r="E949" s="218"/>
      <c r="F949" s="218">
        <v>69465</v>
      </c>
      <c r="G949" s="209"/>
    </row>
    <row r="950" spans="1:7" s="115" customFormat="1" ht="18">
      <c r="A950" s="237"/>
      <c r="B950" s="220" t="s">
        <v>1312</v>
      </c>
      <c r="C950" s="221" t="s">
        <v>324</v>
      </c>
      <c r="D950" s="237" t="s">
        <v>324</v>
      </c>
      <c r="E950" s="218"/>
      <c r="F950" s="218">
        <v>88990</v>
      </c>
      <c r="G950" s="209"/>
    </row>
    <row r="951" spans="1:7" s="115" customFormat="1" ht="18" customHeight="1">
      <c r="A951" s="237"/>
      <c r="B951" s="220" t="s">
        <v>1313</v>
      </c>
      <c r="C951" s="221" t="s">
        <v>324</v>
      </c>
      <c r="D951" s="172" t="s">
        <v>324</v>
      </c>
      <c r="E951" s="218"/>
      <c r="F951" s="218">
        <v>113960</v>
      </c>
      <c r="G951" s="209"/>
    </row>
    <row r="952" spans="1:7" s="115" customFormat="1" ht="18" customHeight="1">
      <c r="A952" s="237"/>
      <c r="B952" s="220" t="s">
        <v>1314</v>
      </c>
      <c r="C952" s="221" t="s">
        <v>324</v>
      </c>
      <c r="D952" s="172" t="s">
        <v>324</v>
      </c>
      <c r="E952" s="218"/>
      <c r="F952" s="218">
        <v>241340</v>
      </c>
      <c r="G952" s="209"/>
    </row>
    <row r="953" spans="1:7" s="115" customFormat="1" ht="18">
      <c r="A953" s="237"/>
      <c r="B953" s="220" t="s">
        <v>1315</v>
      </c>
      <c r="C953" s="221" t="s">
        <v>324</v>
      </c>
      <c r="D953" s="172" t="s">
        <v>324</v>
      </c>
      <c r="E953" s="218"/>
      <c r="F953" s="218">
        <v>367620</v>
      </c>
      <c r="G953" s="209"/>
    </row>
    <row r="954" spans="1:7" s="115" customFormat="1" ht="18">
      <c r="A954" s="237"/>
      <c r="B954" s="220" t="s">
        <v>1316</v>
      </c>
      <c r="C954" s="221" t="s">
        <v>324</v>
      </c>
      <c r="D954" s="172" t="s">
        <v>324</v>
      </c>
      <c r="E954" s="218"/>
      <c r="F954" s="218">
        <v>387750</v>
      </c>
      <c r="G954" s="209"/>
    </row>
    <row r="955" spans="1:7" s="115" customFormat="1" ht="18">
      <c r="A955" s="237"/>
      <c r="B955" s="220" t="s">
        <v>1317</v>
      </c>
      <c r="C955" s="221" t="s">
        <v>265</v>
      </c>
      <c r="D955" s="172" t="s">
        <v>324</v>
      </c>
      <c r="E955" s="218"/>
      <c r="F955" s="218">
        <v>47850</v>
      </c>
      <c r="G955" s="209"/>
    </row>
    <row r="956" spans="1:7" s="115" customFormat="1" ht="18">
      <c r="A956" s="237"/>
      <c r="B956" s="220" t="s">
        <v>1318</v>
      </c>
      <c r="C956" s="221" t="s">
        <v>324</v>
      </c>
      <c r="D956" s="172" t="s">
        <v>324</v>
      </c>
      <c r="E956" s="218"/>
      <c r="F956" s="218">
        <v>632830</v>
      </c>
      <c r="G956" s="209"/>
    </row>
    <row r="957" spans="1:7" s="115" customFormat="1" ht="18">
      <c r="A957" s="237"/>
      <c r="B957" s="220" t="s">
        <v>1319</v>
      </c>
      <c r="C957" s="221" t="s">
        <v>324</v>
      </c>
      <c r="D957" s="172" t="s">
        <v>324</v>
      </c>
      <c r="E957" s="218"/>
      <c r="F957" s="218">
        <v>1003640</v>
      </c>
      <c r="G957" s="209"/>
    </row>
    <row r="958" spans="1:7" s="115" customFormat="1" ht="18">
      <c r="A958" s="237"/>
      <c r="B958" s="236" t="s">
        <v>267</v>
      </c>
      <c r="C958" s="221" t="s">
        <v>1296</v>
      </c>
      <c r="D958" s="172"/>
      <c r="E958" s="218"/>
      <c r="F958" s="218"/>
      <c r="G958" s="209"/>
    </row>
    <row r="959" spans="1:7" s="115" customFormat="1" ht="18">
      <c r="A959" s="237"/>
      <c r="B959" s="220" t="s">
        <v>1292</v>
      </c>
      <c r="C959" s="221"/>
      <c r="D959" s="172" t="s">
        <v>385</v>
      </c>
      <c r="E959" s="218"/>
      <c r="F959" s="218">
        <v>543840</v>
      </c>
      <c r="G959" s="209"/>
    </row>
    <row r="960" spans="1:7" s="115" customFormat="1" ht="18">
      <c r="A960" s="237"/>
      <c r="B960" s="220" t="s">
        <v>1293</v>
      </c>
      <c r="C960" s="221"/>
      <c r="D960" s="172" t="s">
        <v>324</v>
      </c>
      <c r="E960" s="218"/>
      <c r="F960" s="218">
        <v>811030</v>
      </c>
      <c r="G960" s="209"/>
    </row>
    <row r="961" spans="1:7" s="115" customFormat="1" ht="18">
      <c r="A961" s="237"/>
      <c r="B961" s="220" t="s">
        <v>1294</v>
      </c>
      <c r="C961" s="221"/>
      <c r="D961" s="172" t="s">
        <v>324</v>
      </c>
      <c r="E961" s="218"/>
      <c r="F961" s="218">
        <v>1055890</v>
      </c>
      <c r="G961" s="209"/>
    </row>
    <row r="962" spans="1:7" s="115" customFormat="1" ht="18">
      <c r="A962" s="237"/>
      <c r="B962" s="220" t="s">
        <v>1295</v>
      </c>
      <c r="C962" s="221"/>
      <c r="D962" s="172" t="s">
        <v>324</v>
      </c>
      <c r="E962" s="218"/>
      <c r="F962" s="218">
        <v>1586530</v>
      </c>
      <c r="G962" s="209"/>
    </row>
    <row r="963" spans="1:7" s="115" customFormat="1" ht="31.5" customHeight="1">
      <c r="A963" s="237">
        <v>3</v>
      </c>
      <c r="B963" s="558" t="s">
        <v>1588</v>
      </c>
      <c r="C963" s="559"/>
      <c r="D963" s="559"/>
      <c r="E963" s="559"/>
      <c r="F963" s="560"/>
      <c r="G963" s="209"/>
    </row>
    <row r="964" spans="1:7" s="115" customFormat="1" ht="18">
      <c r="A964" s="237"/>
      <c r="B964" s="220" t="s">
        <v>1366</v>
      </c>
      <c r="C964" s="576" t="s">
        <v>1365</v>
      </c>
      <c r="D964" s="172" t="s">
        <v>385</v>
      </c>
      <c r="E964" s="218"/>
      <c r="F964" s="218">
        <v>6490</v>
      </c>
      <c r="G964" s="209"/>
    </row>
    <row r="965" spans="1:7" s="115" customFormat="1" ht="18">
      <c r="A965" s="237"/>
      <c r="B965" s="220" t="s">
        <v>1367</v>
      </c>
      <c r="C965" s="576"/>
      <c r="D965" s="172" t="s">
        <v>324</v>
      </c>
      <c r="E965" s="218"/>
      <c r="F965" s="218">
        <v>9130</v>
      </c>
      <c r="G965" s="209"/>
    </row>
    <row r="966" spans="1:7" s="115" customFormat="1" ht="18">
      <c r="A966" s="237"/>
      <c r="B966" s="220" t="s">
        <v>1368</v>
      </c>
      <c r="C966" s="576"/>
      <c r="D966" s="172" t="s">
        <v>324</v>
      </c>
      <c r="E966" s="218"/>
      <c r="F966" s="218">
        <v>12870</v>
      </c>
      <c r="G966" s="209"/>
    </row>
    <row r="967" spans="1:7" s="115" customFormat="1" ht="18">
      <c r="A967" s="237"/>
      <c r="B967" s="220" t="s">
        <v>1369</v>
      </c>
      <c r="C967" s="576"/>
      <c r="D967" s="172" t="s">
        <v>324</v>
      </c>
      <c r="E967" s="218"/>
      <c r="F967" s="218">
        <v>17050</v>
      </c>
      <c r="G967" s="209"/>
    </row>
    <row r="968" spans="1:7" s="115" customFormat="1" ht="18">
      <c r="A968" s="237"/>
      <c r="B968" s="220" t="s">
        <v>1370</v>
      </c>
      <c r="C968" s="576"/>
      <c r="D968" s="172" t="s">
        <v>324</v>
      </c>
      <c r="E968" s="218"/>
      <c r="F968" s="218">
        <v>22660</v>
      </c>
      <c r="G968" s="209"/>
    </row>
    <row r="969" spans="1:7" s="115" customFormat="1" ht="18">
      <c r="A969" s="237"/>
      <c r="B969" s="220" t="s">
        <v>1371</v>
      </c>
      <c r="C969" s="576"/>
      <c r="D969" s="172" t="s">
        <v>324</v>
      </c>
      <c r="E969" s="218"/>
      <c r="F969" s="218">
        <v>30580</v>
      </c>
      <c r="G969" s="209"/>
    </row>
    <row r="970" spans="1:7" s="115" customFormat="1" ht="18">
      <c r="A970" s="237"/>
      <c r="B970" s="220" t="s">
        <v>1532</v>
      </c>
      <c r="C970" s="576"/>
      <c r="D970" s="172" t="s">
        <v>324</v>
      </c>
      <c r="E970" s="218"/>
      <c r="F970" s="218">
        <v>68420</v>
      </c>
      <c r="G970" s="209"/>
    </row>
    <row r="971" spans="1:7" s="115" customFormat="1" ht="18">
      <c r="A971" s="237"/>
      <c r="B971" s="220" t="s">
        <v>1533</v>
      </c>
      <c r="C971" s="576"/>
      <c r="D971" s="172" t="s">
        <v>324</v>
      </c>
      <c r="E971" s="218"/>
      <c r="F971" s="218">
        <v>110330</v>
      </c>
      <c r="G971" s="209"/>
    </row>
    <row r="972" spans="1:7" s="115" customFormat="1" ht="18">
      <c r="A972" s="237"/>
      <c r="B972" s="220" t="s">
        <v>1372</v>
      </c>
      <c r="C972" s="576"/>
      <c r="D972" s="172" t="s">
        <v>324</v>
      </c>
      <c r="E972" s="218"/>
      <c r="F972" s="218">
        <v>236830</v>
      </c>
      <c r="G972" s="209"/>
    </row>
    <row r="973" spans="1:7" s="115" customFormat="1" ht="18">
      <c r="A973" s="237"/>
      <c r="B973" s="220" t="s">
        <v>1373</v>
      </c>
      <c r="C973" s="576"/>
      <c r="D973" s="172" t="s">
        <v>324</v>
      </c>
      <c r="E973" s="218"/>
      <c r="F973" s="218">
        <v>345290</v>
      </c>
      <c r="G973" s="209"/>
    </row>
    <row r="974" spans="1:7" s="115" customFormat="1" ht="18">
      <c r="A974" s="237"/>
      <c r="B974" s="220" t="s">
        <v>1374</v>
      </c>
      <c r="C974" s="576"/>
      <c r="D974" s="172" t="s">
        <v>324</v>
      </c>
      <c r="E974" s="218"/>
      <c r="F974" s="218">
        <v>380490</v>
      </c>
      <c r="G974" s="209"/>
    </row>
    <row r="975" spans="1:7" s="115" customFormat="1" ht="18">
      <c r="A975" s="237">
        <v>4</v>
      </c>
      <c r="B975" s="236" t="s">
        <v>413</v>
      </c>
      <c r="C975" s="234"/>
      <c r="D975" s="172"/>
      <c r="E975" s="218"/>
      <c r="F975" s="218"/>
      <c r="G975" s="209"/>
    </row>
    <row r="976" spans="1:7" s="115" customFormat="1" ht="18">
      <c r="A976" s="237"/>
      <c r="B976" s="220" t="s">
        <v>1323</v>
      </c>
      <c r="C976" s="221" t="s">
        <v>1320</v>
      </c>
      <c r="D976" s="172" t="s">
        <v>385</v>
      </c>
      <c r="E976" s="218"/>
      <c r="F976" s="218">
        <v>6820</v>
      </c>
      <c r="G976" s="209"/>
    </row>
    <row r="977" spans="1:7" s="115" customFormat="1" ht="18">
      <c r="A977" s="237"/>
      <c r="B977" s="220" t="s">
        <v>1324</v>
      </c>
      <c r="C977" s="221" t="s">
        <v>324</v>
      </c>
      <c r="D977" s="172" t="s">
        <v>324</v>
      </c>
      <c r="E977" s="218"/>
      <c r="F977" s="218">
        <v>9680</v>
      </c>
      <c r="G977" s="209"/>
    </row>
    <row r="978" spans="1:7" s="115" customFormat="1" ht="18">
      <c r="A978" s="237"/>
      <c r="B978" s="220" t="s">
        <v>1325</v>
      </c>
      <c r="C978" s="221" t="s">
        <v>324</v>
      </c>
      <c r="D978" s="172" t="s">
        <v>324</v>
      </c>
      <c r="E978" s="218"/>
      <c r="F978" s="218">
        <v>13530</v>
      </c>
      <c r="G978" s="209"/>
    </row>
    <row r="979" spans="1:7" s="115" customFormat="1" ht="18">
      <c r="A979" s="237"/>
      <c r="B979" s="220" t="s">
        <v>1326</v>
      </c>
      <c r="C979" s="221" t="s">
        <v>324</v>
      </c>
      <c r="D979" s="172" t="s">
        <v>324</v>
      </c>
      <c r="E979" s="218"/>
      <c r="F979" s="218">
        <v>18040</v>
      </c>
      <c r="G979" s="209"/>
    </row>
    <row r="980" spans="1:7" s="115" customFormat="1" ht="18">
      <c r="A980" s="237"/>
      <c r="B980" s="220" t="s">
        <v>1327</v>
      </c>
      <c r="C980" s="221" t="s">
        <v>324</v>
      </c>
      <c r="D980" s="172" t="s">
        <v>324</v>
      </c>
      <c r="E980" s="218"/>
      <c r="F980" s="218">
        <v>23540</v>
      </c>
      <c r="G980" s="209"/>
    </row>
    <row r="981" spans="1:7" s="115" customFormat="1" ht="18">
      <c r="A981" s="237"/>
      <c r="B981" s="220" t="s">
        <v>1328</v>
      </c>
      <c r="C981" s="221" t="s">
        <v>324</v>
      </c>
      <c r="D981" s="172" t="s">
        <v>324</v>
      </c>
      <c r="E981" s="218"/>
      <c r="F981" s="218">
        <v>29480</v>
      </c>
      <c r="G981" s="209"/>
    </row>
    <row r="982" spans="1:7" s="115" customFormat="1" ht="18">
      <c r="A982" s="237"/>
      <c r="B982" s="220" t="s">
        <v>1329</v>
      </c>
      <c r="C982" s="221" t="s">
        <v>324</v>
      </c>
      <c r="D982" s="172" t="s">
        <v>324</v>
      </c>
      <c r="E982" s="218"/>
      <c r="F982" s="218">
        <v>34320</v>
      </c>
      <c r="G982" s="209"/>
    </row>
    <row r="983" spans="1:7" s="115" customFormat="1" ht="18">
      <c r="A983" s="237"/>
      <c r="B983" s="220" t="s">
        <v>1330</v>
      </c>
      <c r="C983" s="221" t="s">
        <v>324</v>
      </c>
      <c r="D983" s="172" t="s">
        <v>324</v>
      </c>
      <c r="E983" s="218"/>
      <c r="F983" s="218">
        <v>44770</v>
      </c>
      <c r="G983" s="209"/>
    </row>
    <row r="984" spans="1:7" s="115" customFormat="1" ht="18">
      <c r="A984" s="237"/>
      <c r="B984" s="220" t="s">
        <v>1331</v>
      </c>
      <c r="C984" s="221" t="s">
        <v>324</v>
      </c>
      <c r="D984" s="237" t="s">
        <v>324</v>
      </c>
      <c r="E984" s="218"/>
      <c r="F984" s="218">
        <v>45100</v>
      </c>
      <c r="G984" s="209"/>
    </row>
    <row r="985" spans="1:7" s="115" customFormat="1" ht="18">
      <c r="A985" s="237"/>
      <c r="B985" s="220" t="s">
        <v>1332</v>
      </c>
      <c r="C985" s="221" t="s">
        <v>324</v>
      </c>
      <c r="D985" s="172" t="s">
        <v>324</v>
      </c>
      <c r="E985" s="218"/>
      <c r="F985" s="218">
        <v>53680</v>
      </c>
      <c r="G985" s="209"/>
    </row>
    <row r="986" spans="1:7" s="115" customFormat="1" ht="18">
      <c r="A986" s="237"/>
      <c r="B986" s="220" t="s">
        <v>1333</v>
      </c>
      <c r="C986" s="221" t="s">
        <v>324</v>
      </c>
      <c r="D986" s="172" t="s">
        <v>324</v>
      </c>
      <c r="E986" s="218"/>
      <c r="F986" s="218">
        <v>69520</v>
      </c>
      <c r="G986" s="209"/>
    </row>
    <row r="987" spans="1:8" s="115" customFormat="1" ht="18">
      <c r="A987" s="237"/>
      <c r="B987" s="220" t="s">
        <v>1334</v>
      </c>
      <c r="C987" s="221" t="s">
        <v>324</v>
      </c>
      <c r="D987" s="237" t="s">
        <v>324</v>
      </c>
      <c r="E987" s="218"/>
      <c r="F987" s="218">
        <v>77660</v>
      </c>
      <c r="G987" s="400"/>
      <c r="H987" s="401"/>
    </row>
    <row r="988" spans="1:7" s="115" customFormat="1" ht="18">
      <c r="A988" s="237"/>
      <c r="B988" s="220" t="s">
        <v>1335</v>
      </c>
      <c r="C988" s="221" t="s">
        <v>324</v>
      </c>
      <c r="D988" s="172" t="s">
        <v>324</v>
      </c>
      <c r="E988" s="218"/>
      <c r="F988" s="218">
        <v>114070</v>
      </c>
      <c r="G988" s="209"/>
    </row>
    <row r="989" spans="1:7" s="115" customFormat="1" ht="18">
      <c r="A989" s="237"/>
      <c r="B989" s="220" t="s">
        <v>1336</v>
      </c>
      <c r="C989" s="221" t="s">
        <v>324</v>
      </c>
      <c r="D989" s="172" t="s">
        <v>324</v>
      </c>
      <c r="E989" s="218"/>
      <c r="F989" s="218">
        <v>167420</v>
      </c>
      <c r="G989" s="209"/>
    </row>
    <row r="990" spans="1:7" s="115" customFormat="1" ht="18">
      <c r="A990" s="237"/>
      <c r="B990" s="220" t="s">
        <v>1337</v>
      </c>
      <c r="C990" s="221" t="s">
        <v>1322</v>
      </c>
      <c r="D990" s="172" t="s">
        <v>324</v>
      </c>
      <c r="E990" s="218"/>
      <c r="F990" s="218">
        <v>127930</v>
      </c>
      <c r="G990" s="209"/>
    </row>
    <row r="991" spans="1:7" s="115" customFormat="1" ht="18">
      <c r="A991" s="237"/>
      <c r="B991" s="220" t="s">
        <v>1338</v>
      </c>
      <c r="C991" s="221" t="s">
        <v>1320</v>
      </c>
      <c r="D991" s="172" t="s">
        <v>324</v>
      </c>
      <c r="E991" s="218"/>
      <c r="F991" s="218">
        <v>155210</v>
      </c>
      <c r="G991" s="209"/>
    </row>
    <row r="992" spans="1:7" s="115" customFormat="1" ht="18">
      <c r="A992" s="237"/>
      <c r="B992" s="220" t="s">
        <v>1314</v>
      </c>
      <c r="C992" s="221" t="s">
        <v>324</v>
      </c>
      <c r="D992" s="172" t="s">
        <v>324</v>
      </c>
      <c r="E992" s="218"/>
      <c r="F992" s="218">
        <v>240350</v>
      </c>
      <c r="G992" s="209"/>
    </row>
    <row r="993" spans="1:7" s="115" customFormat="1" ht="18">
      <c r="A993" s="237"/>
      <c r="B993" s="220" t="s">
        <v>1339</v>
      </c>
      <c r="C993" s="221" t="s">
        <v>1322</v>
      </c>
      <c r="D993" s="172" t="s">
        <v>324</v>
      </c>
      <c r="E993" s="218"/>
      <c r="F993" s="218">
        <v>333850</v>
      </c>
      <c r="G993" s="209"/>
    </row>
    <row r="994" spans="1:7" s="115" customFormat="1" ht="18">
      <c r="A994" s="237"/>
      <c r="B994" s="220" t="s">
        <v>1340</v>
      </c>
      <c r="C994" s="221" t="s">
        <v>1320</v>
      </c>
      <c r="D994" s="172" t="s">
        <v>324</v>
      </c>
      <c r="E994" s="218"/>
      <c r="F994" s="218">
        <v>297220</v>
      </c>
      <c r="G994" s="209"/>
    </row>
    <row r="995" spans="1:7" s="115" customFormat="1" ht="18">
      <c r="A995" s="237"/>
      <c r="B995" s="220" t="s">
        <v>1316</v>
      </c>
      <c r="C995" s="221" t="s">
        <v>324</v>
      </c>
      <c r="D995" s="172" t="s">
        <v>324</v>
      </c>
      <c r="E995" s="218"/>
      <c r="F995" s="218">
        <v>387860</v>
      </c>
      <c r="G995" s="209"/>
    </row>
    <row r="996" spans="1:7" s="115" customFormat="1" ht="18">
      <c r="A996" s="237"/>
      <c r="B996" s="220" t="s">
        <v>1341</v>
      </c>
      <c r="C996" s="221" t="s">
        <v>1322</v>
      </c>
      <c r="D996" s="172" t="s">
        <v>324</v>
      </c>
      <c r="E996" s="218"/>
      <c r="F996" s="218">
        <v>633270</v>
      </c>
      <c r="G996" s="209"/>
    </row>
    <row r="997" spans="1:7" s="115" customFormat="1" ht="18">
      <c r="A997" s="237"/>
      <c r="B997" s="220" t="s">
        <v>1342</v>
      </c>
      <c r="C997" s="221" t="s">
        <v>324</v>
      </c>
      <c r="D997" s="172" t="s">
        <v>324</v>
      </c>
      <c r="E997" s="218"/>
      <c r="F997" s="218">
        <v>798820</v>
      </c>
      <c r="G997" s="209"/>
    </row>
    <row r="998" spans="1:7" s="115" customFormat="1" ht="18">
      <c r="A998" s="237"/>
      <c r="B998" s="220" t="s">
        <v>1343</v>
      </c>
      <c r="C998" s="221" t="s">
        <v>324</v>
      </c>
      <c r="D998" s="172" t="s">
        <v>324</v>
      </c>
      <c r="E998" s="218"/>
      <c r="F998" s="218">
        <v>819940</v>
      </c>
      <c r="G998" s="209"/>
    </row>
    <row r="999" spans="1:7" s="115" customFormat="1" ht="18">
      <c r="A999" s="237"/>
      <c r="B999" s="220" t="s">
        <v>1344</v>
      </c>
      <c r="C999" s="221" t="s">
        <v>324</v>
      </c>
      <c r="D999" s="172" t="s">
        <v>324</v>
      </c>
      <c r="E999" s="218"/>
      <c r="F999" s="218">
        <v>1622830</v>
      </c>
      <c r="G999" s="209"/>
    </row>
    <row r="1000" spans="1:7" s="115" customFormat="1" ht="18">
      <c r="A1000" s="237"/>
      <c r="B1000" s="220" t="s">
        <v>1345</v>
      </c>
      <c r="C1000" s="221" t="s">
        <v>324</v>
      </c>
      <c r="D1000" s="172" t="s">
        <v>324</v>
      </c>
      <c r="E1000" s="218"/>
      <c r="F1000" s="218">
        <v>2013660</v>
      </c>
      <c r="G1000" s="209"/>
    </row>
    <row r="1001" spans="1:7" s="115" customFormat="1" ht="18">
      <c r="A1001" s="237"/>
      <c r="B1001" s="220" t="s">
        <v>1346</v>
      </c>
      <c r="C1001" s="221" t="s">
        <v>324</v>
      </c>
      <c r="D1001" s="172" t="s">
        <v>324</v>
      </c>
      <c r="E1001" s="218"/>
      <c r="F1001" s="218">
        <v>4468640</v>
      </c>
      <c r="G1001" s="209"/>
    </row>
    <row r="1002" spans="1:10" s="115" customFormat="1" ht="18">
      <c r="A1002" s="237">
        <v>5</v>
      </c>
      <c r="B1002" s="236" t="s">
        <v>981</v>
      </c>
      <c r="C1002" s="221"/>
      <c r="D1002" s="172"/>
      <c r="E1002" s="218"/>
      <c r="F1002" s="218"/>
      <c r="G1002" s="209"/>
      <c r="I1002" s="179"/>
      <c r="J1002" s="179"/>
    </row>
    <row r="1003" spans="1:7" s="115" customFormat="1" ht="18">
      <c r="A1003" s="237"/>
      <c r="B1003" s="220" t="s">
        <v>341</v>
      </c>
      <c r="C1003" s="221" t="s">
        <v>264</v>
      </c>
      <c r="D1003" s="172" t="s">
        <v>385</v>
      </c>
      <c r="E1003" s="218"/>
      <c r="F1003" s="218">
        <v>6765</v>
      </c>
      <c r="G1003" s="209"/>
    </row>
    <row r="1004" spans="1:7" s="115" customFormat="1" ht="18">
      <c r="A1004" s="237"/>
      <c r="B1004" s="220" t="s">
        <v>342</v>
      </c>
      <c r="C1004" s="221" t="s">
        <v>324</v>
      </c>
      <c r="D1004" s="172" t="s">
        <v>324</v>
      </c>
      <c r="E1004" s="218"/>
      <c r="F1004" s="218">
        <v>9625</v>
      </c>
      <c r="G1004" s="209"/>
    </row>
    <row r="1005" spans="1:7" s="115" customFormat="1" ht="18">
      <c r="A1005" s="237"/>
      <c r="B1005" s="220" t="s">
        <v>343</v>
      </c>
      <c r="C1005" s="221" t="s">
        <v>324</v>
      </c>
      <c r="D1005" s="172" t="s">
        <v>324</v>
      </c>
      <c r="E1005" s="218"/>
      <c r="F1005" s="218">
        <v>13420</v>
      </c>
      <c r="G1005" s="209"/>
    </row>
    <row r="1006" spans="1:7" s="115" customFormat="1" ht="18">
      <c r="A1006" s="237"/>
      <c r="B1006" s="220" t="s">
        <v>346</v>
      </c>
      <c r="C1006" s="221" t="s">
        <v>324</v>
      </c>
      <c r="D1006" s="172" t="s">
        <v>324</v>
      </c>
      <c r="E1006" s="218"/>
      <c r="F1006" s="218">
        <v>17930</v>
      </c>
      <c r="G1006" s="209"/>
    </row>
    <row r="1007" spans="1:7" s="115" customFormat="1" ht="18">
      <c r="A1007" s="237"/>
      <c r="B1007" s="220" t="s">
        <v>347</v>
      </c>
      <c r="C1007" s="221" t="s">
        <v>324</v>
      </c>
      <c r="D1007" s="172" t="s">
        <v>324</v>
      </c>
      <c r="E1007" s="218"/>
      <c r="F1007" s="218">
        <v>18370</v>
      </c>
      <c r="G1007" s="209"/>
    </row>
    <row r="1008" spans="1:7" s="115" customFormat="1" ht="18">
      <c r="A1008" s="237"/>
      <c r="B1008" s="220" t="s">
        <v>349</v>
      </c>
      <c r="C1008" s="221" t="s">
        <v>324</v>
      </c>
      <c r="D1008" s="172" t="s">
        <v>324</v>
      </c>
      <c r="E1008" s="218"/>
      <c r="F1008" s="218">
        <v>24750</v>
      </c>
      <c r="G1008" s="209"/>
    </row>
    <row r="1009" spans="1:7" s="115" customFormat="1" ht="18">
      <c r="A1009" s="237"/>
      <c r="B1009" s="220" t="s">
        <v>350</v>
      </c>
      <c r="C1009" s="221" t="s">
        <v>324</v>
      </c>
      <c r="D1009" s="172" t="s">
        <v>324</v>
      </c>
      <c r="E1009" s="218"/>
      <c r="F1009" s="218">
        <v>34210</v>
      </c>
      <c r="G1009" s="209"/>
    </row>
    <row r="1010" spans="1:7" s="115" customFormat="1" ht="18">
      <c r="A1010" s="237"/>
      <c r="B1010" s="220" t="s">
        <v>348</v>
      </c>
      <c r="C1010" s="221" t="s">
        <v>324</v>
      </c>
      <c r="D1010" s="172" t="s">
        <v>324</v>
      </c>
      <c r="E1010" s="218"/>
      <c r="F1010" s="218">
        <v>53460</v>
      </c>
      <c r="G1010" s="209"/>
    </row>
    <row r="1011" spans="1:7" s="115" customFormat="1" ht="18">
      <c r="A1011" s="237"/>
      <c r="B1011" s="220" t="s">
        <v>351</v>
      </c>
      <c r="C1011" s="221" t="s">
        <v>324</v>
      </c>
      <c r="D1011" s="237" t="s">
        <v>324</v>
      </c>
      <c r="E1011" s="218"/>
      <c r="F1011" s="218">
        <v>68970</v>
      </c>
      <c r="G1011" s="209"/>
    </row>
    <row r="1012" spans="1:10" s="179" customFormat="1" ht="18">
      <c r="A1012" s="237"/>
      <c r="B1012" s="220" t="s">
        <v>353</v>
      </c>
      <c r="C1012" s="221" t="s">
        <v>324</v>
      </c>
      <c r="D1012" s="172" t="s">
        <v>324</v>
      </c>
      <c r="E1012" s="218"/>
      <c r="F1012" s="218">
        <v>67540</v>
      </c>
      <c r="G1012" s="209"/>
      <c r="H1012" s="115"/>
      <c r="I1012" s="115"/>
      <c r="J1012" s="115"/>
    </row>
    <row r="1013" spans="1:7" s="115" customFormat="1" ht="18">
      <c r="A1013" s="237"/>
      <c r="B1013" s="220" t="s">
        <v>352</v>
      </c>
      <c r="C1013" s="221" t="s">
        <v>324</v>
      </c>
      <c r="D1013" s="172" t="s">
        <v>324</v>
      </c>
      <c r="E1013" s="218"/>
      <c r="F1013" s="218">
        <v>75240</v>
      </c>
      <c r="G1013" s="209"/>
    </row>
    <row r="1014" spans="1:10" s="115" customFormat="1" ht="18">
      <c r="A1014" s="237"/>
      <c r="B1014" s="220" t="s">
        <v>354</v>
      </c>
      <c r="C1014" s="221" t="s">
        <v>324</v>
      </c>
      <c r="D1014" s="237" t="s">
        <v>324</v>
      </c>
      <c r="E1014" s="218"/>
      <c r="F1014" s="218">
        <v>148390</v>
      </c>
      <c r="G1014" s="209"/>
      <c r="I1014" s="401"/>
      <c r="J1014" s="401"/>
    </row>
    <row r="1015" spans="1:7" s="115" customFormat="1" ht="18">
      <c r="A1015" s="237"/>
      <c r="B1015" s="220" t="s">
        <v>355</v>
      </c>
      <c r="C1015" s="221" t="s">
        <v>82</v>
      </c>
      <c r="D1015" s="172" t="s">
        <v>324</v>
      </c>
      <c r="E1015" s="218"/>
      <c r="F1015" s="218">
        <v>271900</v>
      </c>
      <c r="G1015" s="209"/>
    </row>
    <row r="1016" spans="1:7" s="115" customFormat="1" ht="18">
      <c r="A1016" s="237"/>
      <c r="B1016" s="220" t="s">
        <v>356</v>
      </c>
      <c r="C1016" s="221" t="s">
        <v>324</v>
      </c>
      <c r="D1016" s="172" t="s">
        <v>324</v>
      </c>
      <c r="E1016" s="218"/>
      <c r="F1016" s="218">
        <v>437400</v>
      </c>
      <c r="G1016" s="209"/>
    </row>
    <row r="1017" spans="1:7" s="115" customFormat="1" ht="18">
      <c r="A1017" s="237"/>
      <c r="B1017" s="220" t="s">
        <v>357</v>
      </c>
      <c r="C1017" s="221" t="s">
        <v>324</v>
      </c>
      <c r="D1017" s="172" t="s">
        <v>324</v>
      </c>
      <c r="E1017" s="218"/>
      <c r="F1017" s="218">
        <v>671300</v>
      </c>
      <c r="G1017" s="209"/>
    </row>
    <row r="1018" spans="1:7" s="115" customFormat="1" ht="18">
      <c r="A1018" s="237"/>
      <c r="B1018" s="220" t="s">
        <v>358</v>
      </c>
      <c r="C1018" s="221" t="s">
        <v>324</v>
      </c>
      <c r="D1018" s="172" t="s">
        <v>324</v>
      </c>
      <c r="E1018" s="218"/>
      <c r="F1018" s="218">
        <v>28900</v>
      </c>
      <c r="G1018" s="209"/>
    </row>
    <row r="1019" spans="1:10" s="115" customFormat="1" ht="18">
      <c r="A1019" s="237"/>
      <c r="B1019" s="220" t="s">
        <v>359</v>
      </c>
      <c r="C1019" s="221" t="s">
        <v>324</v>
      </c>
      <c r="D1019" s="172" t="s">
        <v>324</v>
      </c>
      <c r="E1019" s="218"/>
      <c r="F1019" s="218">
        <v>50700</v>
      </c>
      <c r="G1019" s="209"/>
      <c r="I1019" s="179"/>
      <c r="J1019" s="179"/>
    </row>
    <row r="1020" spans="1:7" s="115" customFormat="1" ht="18">
      <c r="A1020" s="237"/>
      <c r="B1020" s="220" t="s">
        <v>360</v>
      </c>
      <c r="C1020" s="221" t="s">
        <v>324</v>
      </c>
      <c r="D1020" s="172" t="s">
        <v>324</v>
      </c>
      <c r="E1020" s="218"/>
      <c r="F1020" s="218">
        <v>22100</v>
      </c>
      <c r="G1020" s="209"/>
    </row>
    <row r="1021" spans="1:7" s="115" customFormat="1" ht="18">
      <c r="A1021" s="237"/>
      <c r="B1021" s="220" t="s">
        <v>397</v>
      </c>
      <c r="C1021" s="221" t="s">
        <v>324</v>
      </c>
      <c r="D1021" s="172" t="s">
        <v>324</v>
      </c>
      <c r="E1021" s="218"/>
      <c r="F1021" s="218">
        <v>77300</v>
      </c>
      <c r="G1021" s="209"/>
    </row>
    <row r="1022" spans="1:7" s="115" customFormat="1" ht="18">
      <c r="A1022" s="237">
        <v>6</v>
      </c>
      <c r="B1022" s="332" t="s">
        <v>486</v>
      </c>
      <c r="C1022" s="221" t="s">
        <v>1406</v>
      </c>
      <c r="D1022" s="172"/>
      <c r="E1022" s="218"/>
      <c r="F1022" s="218"/>
      <c r="G1022" s="209"/>
    </row>
    <row r="1023" spans="1:7" s="115" customFormat="1" ht="18">
      <c r="A1023" s="237"/>
      <c r="B1023" s="220" t="s">
        <v>1405</v>
      </c>
      <c r="C1023" s="221"/>
      <c r="D1023" s="233" t="s">
        <v>385</v>
      </c>
      <c r="E1023" s="218"/>
      <c r="F1023" s="218">
        <v>5000</v>
      </c>
      <c r="G1023" s="209"/>
    </row>
    <row r="1024" spans="1:10" s="179" customFormat="1" ht="18">
      <c r="A1024" s="237"/>
      <c r="B1024" s="220" t="s">
        <v>1407</v>
      </c>
      <c r="C1024" s="221"/>
      <c r="D1024" s="233" t="s">
        <v>324</v>
      </c>
      <c r="E1024" s="218"/>
      <c r="F1024" s="218">
        <v>6800</v>
      </c>
      <c r="G1024" s="209"/>
      <c r="H1024" s="115"/>
      <c r="I1024" s="115"/>
      <c r="J1024" s="115"/>
    </row>
    <row r="1025" spans="1:10" s="179" customFormat="1" ht="18">
      <c r="A1025" s="237"/>
      <c r="B1025" s="220" t="s">
        <v>1409</v>
      </c>
      <c r="C1025" s="221"/>
      <c r="D1025" s="233" t="s">
        <v>324</v>
      </c>
      <c r="E1025" s="218"/>
      <c r="F1025" s="218">
        <v>7050</v>
      </c>
      <c r="G1025" s="209"/>
      <c r="H1025" s="115"/>
      <c r="I1025" s="115"/>
      <c r="J1025" s="115"/>
    </row>
    <row r="1026" spans="1:10" s="179" customFormat="1" ht="18">
      <c r="A1026" s="237"/>
      <c r="B1026" s="220" t="s">
        <v>1408</v>
      </c>
      <c r="C1026" s="221"/>
      <c r="D1026" s="233" t="s">
        <v>324</v>
      </c>
      <c r="E1026" s="218"/>
      <c r="F1026" s="218">
        <v>9650</v>
      </c>
      <c r="G1026" s="209"/>
      <c r="H1026" s="115"/>
      <c r="I1026" s="115"/>
      <c r="J1026" s="115"/>
    </row>
    <row r="1027" spans="1:10" s="179" customFormat="1" ht="18">
      <c r="A1027" s="237"/>
      <c r="B1027" s="220" t="s">
        <v>1410</v>
      </c>
      <c r="C1027" s="221"/>
      <c r="D1027" s="233" t="s">
        <v>324</v>
      </c>
      <c r="E1027" s="218"/>
      <c r="F1027" s="218">
        <v>9600</v>
      </c>
      <c r="G1027" s="209"/>
      <c r="H1027" s="115"/>
      <c r="I1027" s="115"/>
      <c r="J1027" s="115"/>
    </row>
    <row r="1028" spans="1:10" s="179" customFormat="1" ht="18">
      <c r="A1028" s="237"/>
      <c r="B1028" s="220" t="s">
        <v>1411</v>
      </c>
      <c r="C1028" s="221"/>
      <c r="D1028" s="233" t="s">
        <v>324</v>
      </c>
      <c r="E1028" s="218"/>
      <c r="F1028" s="218">
        <v>123</v>
      </c>
      <c r="G1028" s="209"/>
      <c r="H1028" s="115"/>
      <c r="I1028" s="115"/>
      <c r="J1028" s="115"/>
    </row>
    <row r="1029" spans="1:10" s="179" customFormat="1" ht="18">
      <c r="A1029" s="237"/>
      <c r="B1029" s="220" t="s">
        <v>1412</v>
      </c>
      <c r="C1029" s="221"/>
      <c r="D1029" s="233" t="s">
        <v>324</v>
      </c>
      <c r="E1029" s="218"/>
      <c r="F1029" s="218">
        <v>18700</v>
      </c>
      <c r="G1029" s="209"/>
      <c r="H1029" s="115"/>
      <c r="I1029" s="115"/>
      <c r="J1029" s="115"/>
    </row>
    <row r="1030" spans="1:10" s="179" customFormat="1" ht="18">
      <c r="A1030" s="237"/>
      <c r="B1030" s="220" t="s">
        <v>1413</v>
      </c>
      <c r="C1030" s="221"/>
      <c r="D1030" s="233" t="s">
        <v>324</v>
      </c>
      <c r="E1030" s="218"/>
      <c r="F1030" s="218">
        <v>22000</v>
      </c>
      <c r="G1030" s="209"/>
      <c r="H1030" s="115"/>
      <c r="I1030" s="115"/>
      <c r="J1030" s="115"/>
    </row>
    <row r="1031" spans="1:7" s="115" customFormat="1" ht="18">
      <c r="A1031" s="237"/>
      <c r="B1031" s="220" t="s">
        <v>1414</v>
      </c>
      <c r="C1031" s="221"/>
      <c r="D1031" s="233" t="s">
        <v>324</v>
      </c>
      <c r="E1031" s="218"/>
      <c r="F1031" s="218">
        <v>24800</v>
      </c>
      <c r="G1031" s="209"/>
    </row>
    <row r="1032" spans="1:7" s="115" customFormat="1" ht="18">
      <c r="A1032" s="237"/>
      <c r="B1032" s="220" t="s">
        <v>1415</v>
      </c>
      <c r="C1032" s="221"/>
      <c r="D1032" s="233" t="s">
        <v>324</v>
      </c>
      <c r="E1032" s="218"/>
      <c r="F1032" s="218">
        <v>27100</v>
      </c>
      <c r="G1032" s="209"/>
    </row>
    <row r="1033" spans="1:7" s="115" customFormat="1" ht="18">
      <c r="A1033" s="237"/>
      <c r="B1033" s="220" t="s">
        <v>1416</v>
      </c>
      <c r="C1033" s="221"/>
      <c r="D1033" s="233" t="s">
        <v>324</v>
      </c>
      <c r="E1033" s="218"/>
      <c r="F1033" s="218">
        <v>37100</v>
      </c>
      <c r="G1033" s="209"/>
    </row>
    <row r="1034" spans="1:7" s="115" customFormat="1" ht="18">
      <c r="A1034" s="237"/>
      <c r="B1034" s="220" t="s">
        <v>1417</v>
      </c>
      <c r="C1034" s="221"/>
      <c r="D1034" s="233" t="s">
        <v>324</v>
      </c>
      <c r="E1034" s="218"/>
      <c r="F1034" s="218">
        <v>38240</v>
      </c>
      <c r="G1034" s="209"/>
    </row>
    <row r="1035" spans="1:7" s="115" customFormat="1" ht="18">
      <c r="A1035" s="237"/>
      <c r="B1035" s="220" t="s">
        <v>1418</v>
      </c>
      <c r="C1035" s="221"/>
      <c r="D1035" s="233" t="s">
        <v>324</v>
      </c>
      <c r="E1035" s="218"/>
      <c r="F1035" s="218">
        <v>75650</v>
      </c>
      <c r="G1035" s="209"/>
    </row>
    <row r="1036" spans="1:7" s="115" customFormat="1" ht="18.75" customHeight="1">
      <c r="A1036" s="237"/>
      <c r="B1036" s="220" t="s">
        <v>1419</v>
      </c>
      <c r="C1036" s="221"/>
      <c r="D1036" s="233" t="s">
        <v>324</v>
      </c>
      <c r="E1036" s="218"/>
      <c r="F1036" s="218">
        <v>121900</v>
      </c>
      <c r="G1036" s="209"/>
    </row>
    <row r="1037" spans="1:7" s="115" customFormat="1" ht="18">
      <c r="A1037" s="237"/>
      <c r="B1037" s="220" t="s">
        <v>1420</v>
      </c>
      <c r="C1037" s="221"/>
      <c r="D1037" s="233" t="s">
        <v>324</v>
      </c>
      <c r="E1037" s="218"/>
      <c r="F1037" s="218">
        <v>257600</v>
      </c>
      <c r="G1037" s="209"/>
    </row>
    <row r="1038" spans="1:7" s="115" customFormat="1" ht="18">
      <c r="A1038" s="237"/>
      <c r="B1038" s="220" t="s">
        <v>1421</v>
      </c>
      <c r="C1038" s="221"/>
      <c r="D1038" s="233" t="s">
        <v>324</v>
      </c>
      <c r="E1038" s="218"/>
      <c r="F1038" s="218">
        <v>282300</v>
      </c>
      <c r="G1038" s="209"/>
    </row>
    <row r="1039" spans="1:7" s="115" customFormat="1" ht="18">
      <c r="A1039" s="237">
        <v>7</v>
      </c>
      <c r="B1039" s="553" t="s">
        <v>633</v>
      </c>
      <c r="C1039" s="553"/>
      <c r="D1039" s="553"/>
      <c r="E1039" s="553"/>
      <c r="F1039" s="553"/>
      <c r="G1039" s="209"/>
    </row>
    <row r="1040" spans="1:7" s="115" customFormat="1" ht="18">
      <c r="A1040" s="237"/>
      <c r="B1040" s="220" t="s">
        <v>341</v>
      </c>
      <c r="C1040" s="221" t="s">
        <v>264</v>
      </c>
      <c r="D1040" s="172" t="s">
        <v>385</v>
      </c>
      <c r="E1040" s="218"/>
      <c r="F1040" s="218">
        <v>6820</v>
      </c>
      <c r="G1040" s="209"/>
    </row>
    <row r="1041" spans="1:7" s="115" customFormat="1" ht="18">
      <c r="A1041" s="237"/>
      <c r="B1041" s="220" t="s">
        <v>342</v>
      </c>
      <c r="C1041" s="221" t="s">
        <v>324</v>
      </c>
      <c r="D1041" s="172" t="s">
        <v>324</v>
      </c>
      <c r="E1041" s="218"/>
      <c r="F1041" s="218">
        <v>9680</v>
      </c>
      <c r="G1041" s="209"/>
    </row>
    <row r="1042" spans="1:7" s="115" customFormat="1" ht="18">
      <c r="A1042" s="237"/>
      <c r="B1042" s="220" t="s">
        <v>977</v>
      </c>
      <c r="C1042" s="221" t="s">
        <v>324</v>
      </c>
      <c r="D1042" s="172" t="s">
        <v>324</v>
      </c>
      <c r="E1042" s="218"/>
      <c r="F1042" s="218">
        <v>13530</v>
      </c>
      <c r="G1042" s="209"/>
    </row>
    <row r="1043" spans="1:7" s="115" customFormat="1" ht="18">
      <c r="A1043" s="237"/>
      <c r="B1043" s="220" t="s">
        <v>346</v>
      </c>
      <c r="C1043" s="221" t="s">
        <v>324</v>
      </c>
      <c r="D1043" s="172" t="s">
        <v>324</v>
      </c>
      <c r="E1043" s="218"/>
      <c r="F1043" s="218">
        <v>18040</v>
      </c>
      <c r="G1043" s="209"/>
    </row>
    <row r="1044" spans="1:7" s="115" customFormat="1" ht="18">
      <c r="A1044" s="237"/>
      <c r="B1044" s="220" t="s">
        <v>634</v>
      </c>
      <c r="C1044" s="221" t="s">
        <v>324</v>
      </c>
      <c r="D1044" s="172" t="s">
        <v>324</v>
      </c>
      <c r="E1044" s="218"/>
      <c r="F1044" s="218">
        <v>23540</v>
      </c>
      <c r="G1044" s="209"/>
    </row>
    <row r="1045" spans="1:7" s="115" customFormat="1" ht="18">
      <c r="A1045" s="237"/>
      <c r="B1045" s="220" t="s">
        <v>350</v>
      </c>
      <c r="C1045" s="221" t="s">
        <v>324</v>
      </c>
      <c r="D1045" s="172" t="s">
        <v>324</v>
      </c>
      <c r="E1045" s="218"/>
      <c r="F1045" s="218">
        <v>34320</v>
      </c>
      <c r="G1045" s="209"/>
    </row>
    <row r="1046" spans="1:7" s="115" customFormat="1" ht="18">
      <c r="A1046" s="237"/>
      <c r="B1046" s="220" t="s">
        <v>351</v>
      </c>
      <c r="C1046" s="221" t="s">
        <v>324</v>
      </c>
      <c r="D1046" s="237" t="s">
        <v>324</v>
      </c>
      <c r="E1046" s="218"/>
      <c r="F1046" s="218">
        <v>69520</v>
      </c>
      <c r="G1046" s="209"/>
    </row>
    <row r="1047" spans="1:7" s="115" customFormat="1" ht="18">
      <c r="A1047" s="237"/>
      <c r="B1047" s="220" t="s">
        <v>635</v>
      </c>
      <c r="C1047" s="221" t="s">
        <v>324</v>
      </c>
      <c r="D1047" s="172" t="s">
        <v>324</v>
      </c>
      <c r="E1047" s="218"/>
      <c r="F1047" s="218">
        <v>114070</v>
      </c>
      <c r="G1047" s="209"/>
    </row>
    <row r="1048" spans="1:7" s="115" customFormat="1" ht="18">
      <c r="A1048" s="237"/>
      <c r="B1048" s="220" t="s">
        <v>636</v>
      </c>
      <c r="C1048" s="221" t="s">
        <v>324</v>
      </c>
      <c r="D1048" s="237" t="s">
        <v>324</v>
      </c>
      <c r="E1048" s="218"/>
      <c r="F1048" s="218">
        <v>249480</v>
      </c>
      <c r="G1048" s="209"/>
    </row>
    <row r="1049" spans="1:7" s="115" customFormat="1" ht="18">
      <c r="A1049" s="237"/>
      <c r="B1049" s="220" t="s">
        <v>637</v>
      </c>
      <c r="C1049" s="221" t="s">
        <v>324</v>
      </c>
      <c r="D1049" s="172" t="s">
        <v>324</v>
      </c>
      <c r="E1049" s="218"/>
      <c r="F1049" s="218">
        <v>387860</v>
      </c>
      <c r="G1049" s="209"/>
    </row>
    <row r="1050" spans="1:7" s="115" customFormat="1" ht="18">
      <c r="A1050" s="237"/>
      <c r="B1050" s="220" t="s">
        <v>639</v>
      </c>
      <c r="C1050" s="221" t="s">
        <v>265</v>
      </c>
      <c r="D1050" s="237" t="s">
        <v>324</v>
      </c>
      <c r="E1050" s="218"/>
      <c r="F1050" s="218">
        <v>126170</v>
      </c>
      <c r="G1050" s="209"/>
    </row>
    <row r="1051" spans="1:7" s="115" customFormat="1" ht="18">
      <c r="A1051" s="237"/>
      <c r="B1051" s="220" t="s">
        <v>640</v>
      </c>
      <c r="C1051" s="221" t="s">
        <v>324</v>
      </c>
      <c r="D1051" s="172" t="s">
        <v>324</v>
      </c>
      <c r="E1051" s="218"/>
      <c r="F1051" s="218">
        <v>264000</v>
      </c>
      <c r="G1051" s="209"/>
    </row>
    <row r="1052" spans="1:7" s="115" customFormat="1" ht="18">
      <c r="A1052" s="237"/>
      <c r="B1052" s="220" t="s">
        <v>638</v>
      </c>
      <c r="C1052" s="221" t="s">
        <v>324</v>
      </c>
      <c r="D1052" s="172" t="s">
        <v>324</v>
      </c>
      <c r="E1052" s="218"/>
      <c r="F1052" s="218">
        <v>409860</v>
      </c>
      <c r="G1052" s="209"/>
    </row>
    <row r="1053" spans="1:7" s="115" customFormat="1" ht="18">
      <c r="A1053" s="237"/>
      <c r="B1053" s="220" t="s">
        <v>641</v>
      </c>
      <c r="C1053" s="221" t="s">
        <v>643</v>
      </c>
      <c r="D1053" s="172" t="s">
        <v>324</v>
      </c>
      <c r="E1053" s="218"/>
      <c r="F1053" s="218">
        <v>53350</v>
      </c>
      <c r="G1053" s="209"/>
    </row>
    <row r="1054" spans="1:7" s="115" customFormat="1" ht="18">
      <c r="A1054" s="237"/>
      <c r="B1054" s="220" t="s">
        <v>642</v>
      </c>
      <c r="C1054" s="221" t="s">
        <v>324</v>
      </c>
      <c r="D1054" s="172" t="s">
        <v>324</v>
      </c>
      <c r="E1054" s="218"/>
      <c r="F1054" s="218">
        <v>75240</v>
      </c>
      <c r="G1054" s="209"/>
    </row>
    <row r="1055" spans="1:7" s="115" customFormat="1" ht="18">
      <c r="A1055" s="237"/>
      <c r="B1055" s="220" t="s">
        <v>644</v>
      </c>
      <c r="C1055" s="221" t="s">
        <v>324</v>
      </c>
      <c r="D1055" s="172" t="s">
        <v>324</v>
      </c>
      <c r="E1055" s="218"/>
      <c r="F1055" s="218">
        <v>161040</v>
      </c>
      <c r="G1055" s="209"/>
    </row>
    <row r="1056" spans="1:7" s="115" customFormat="1" ht="18">
      <c r="A1056" s="237"/>
      <c r="B1056" s="220" t="s">
        <v>645</v>
      </c>
      <c r="C1056" s="221" t="s">
        <v>324</v>
      </c>
      <c r="D1056" s="172" t="s">
        <v>324</v>
      </c>
      <c r="E1056" s="218"/>
      <c r="F1056" s="218">
        <v>336600</v>
      </c>
      <c r="G1056" s="209"/>
    </row>
    <row r="1057" spans="1:7" s="115" customFormat="1" ht="47.25">
      <c r="A1057" s="237">
        <v>8</v>
      </c>
      <c r="B1057" s="436" t="s">
        <v>1150</v>
      </c>
      <c r="C1057" s="496" t="s">
        <v>1270</v>
      </c>
      <c r="D1057" s="234"/>
      <c r="E1057" s="218"/>
      <c r="F1057" s="218"/>
      <c r="G1057" s="209"/>
    </row>
    <row r="1058" spans="1:7" s="115" customFormat="1" ht="18">
      <c r="A1058" s="237"/>
      <c r="B1058" s="402" t="s">
        <v>1271</v>
      </c>
      <c r="C1058" s="221"/>
      <c r="D1058" s="234" t="s">
        <v>385</v>
      </c>
      <c r="E1058" s="218"/>
      <c r="F1058" s="218">
        <v>6140</v>
      </c>
      <c r="G1058" s="209"/>
    </row>
    <row r="1059" spans="1:7" s="115" customFormat="1" ht="18">
      <c r="A1059" s="237"/>
      <c r="B1059" s="402" t="s">
        <v>1272</v>
      </c>
      <c r="C1059" s="221"/>
      <c r="D1059" s="234" t="s">
        <v>324</v>
      </c>
      <c r="E1059" s="218"/>
      <c r="F1059" s="218">
        <v>7800</v>
      </c>
      <c r="G1059" s="209"/>
    </row>
    <row r="1060" spans="1:7" s="115" customFormat="1" ht="18">
      <c r="A1060" s="237"/>
      <c r="B1060" s="402" t="s">
        <v>1273</v>
      </c>
      <c r="C1060" s="221"/>
      <c r="D1060" s="234" t="s">
        <v>324</v>
      </c>
      <c r="E1060" s="218"/>
      <c r="F1060" s="218">
        <v>12000</v>
      </c>
      <c r="G1060" s="209"/>
    </row>
    <row r="1061" spans="1:7" s="115" customFormat="1" ht="18">
      <c r="A1061" s="237"/>
      <c r="B1061" s="402" t="s">
        <v>1274</v>
      </c>
      <c r="C1061" s="221"/>
      <c r="D1061" s="234" t="s">
        <v>324</v>
      </c>
      <c r="E1061" s="218"/>
      <c r="F1061" s="218">
        <v>17500</v>
      </c>
      <c r="G1061" s="209"/>
    </row>
    <row r="1062" spans="1:7" s="115" customFormat="1" ht="18">
      <c r="A1062" s="237"/>
      <c r="B1062" s="402" t="s">
        <v>1275</v>
      </c>
      <c r="C1062" s="221"/>
      <c r="D1062" s="234" t="s">
        <v>324</v>
      </c>
      <c r="E1062" s="218"/>
      <c r="F1062" s="218">
        <v>15600</v>
      </c>
      <c r="G1062" s="209"/>
    </row>
    <row r="1063" spans="1:7" s="115" customFormat="1" ht="18">
      <c r="A1063" s="237"/>
      <c r="B1063" s="402" t="s">
        <v>1276</v>
      </c>
      <c r="C1063" s="221"/>
      <c r="D1063" s="234" t="s">
        <v>324</v>
      </c>
      <c r="E1063" s="218"/>
      <c r="F1063" s="218">
        <v>23000</v>
      </c>
      <c r="G1063" s="209"/>
    </row>
    <row r="1064" spans="1:7" s="115" customFormat="1" ht="18">
      <c r="A1064" s="237"/>
      <c r="B1064" s="402" t="s">
        <v>1277</v>
      </c>
      <c r="C1064" s="221"/>
      <c r="D1064" s="234" t="s">
        <v>324</v>
      </c>
      <c r="E1064" s="218"/>
      <c r="F1064" s="218">
        <v>18000</v>
      </c>
      <c r="G1064" s="209"/>
    </row>
    <row r="1065" spans="1:7" s="115" customFormat="1" ht="18">
      <c r="A1065" s="237"/>
      <c r="B1065" s="402" t="s">
        <v>1278</v>
      </c>
      <c r="C1065" s="221"/>
      <c r="D1065" s="234" t="s">
        <v>324</v>
      </c>
      <c r="E1065" s="218"/>
      <c r="F1065" s="218">
        <v>20800</v>
      </c>
      <c r="G1065" s="209"/>
    </row>
    <row r="1066" spans="1:7" s="115" customFormat="1" ht="18">
      <c r="A1066" s="237"/>
      <c r="B1066" s="402" t="s">
        <v>1279</v>
      </c>
      <c r="C1066" s="221"/>
      <c r="D1066" s="234" t="s">
        <v>385</v>
      </c>
      <c r="E1066" s="218"/>
      <c r="F1066" s="218">
        <v>43500</v>
      </c>
      <c r="G1066" s="209"/>
    </row>
    <row r="1067" spans="1:7" s="115" customFormat="1" ht="18">
      <c r="A1067" s="237"/>
      <c r="B1067" s="402" t="s">
        <v>1280</v>
      </c>
      <c r="C1067" s="221"/>
      <c r="D1067" s="234" t="s">
        <v>324</v>
      </c>
      <c r="E1067" s="218"/>
      <c r="F1067" s="218">
        <v>42000</v>
      </c>
      <c r="G1067" s="209"/>
    </row>
    <row r="1068" spans="1:7" s="115" customFormat="1" ht="18">
      <c r="A1068" s="237"/>
      <c r="B1068" s="402" t="s">
        <v>1281</v>
      </c>
      <c r="C1068" s="221"/>
      <c r="D1068" s="234" t="s">
        <v>324</v>
      </c>
      <c r="E1068" s="218"/>
      <c r="F1068" s="218">
        <v>66000</v>
      </c>
      <c r="G1068" s="209"/>
    </row>
    <row r="1069" spans="1:7" s="115" customFormat="1" ht="18">
      <c r="A1069" s="237"/>
      <c r="B1069" s="402" t="s">
        <v>1282</v>
      </c>
      <c r="C1069" s="221"/>
      <c r="D1069" s="234" t="s">
        <v>324</v>
      </c>
      <c r="E1069" s="218"/>
      <c r="F1069" s="218">
        <v>83000</v>
      </c>
      <c r="G1069" s="209"/>
    </row>
    <row r="1070" spans="1:7" s="115" customFormat="1" ht="18">
      <c r="A1070" s="237"/>
      <c r="B1070" s="402" t="s">
        <v>1283</v>
      </c>
      <c r="C1070" s="221"/>
      <c r="D1070" s="234" t="s">
        <v>324</v>
      </c>
      <c r="E1070" s="218"/>
      <c r="F1070" s="218">
        <v>108000</v>
      </c>
      <c r="G1070" s="209"/>
    </row>
    <row r="1071" spans="1:7" s="115" customFormat="1" ht="18">
      <c r="A1071" s="237"/>
      <c r="B1071" s="402" t="s">
        <v>1284</v>
      </c>
      <c r="C1071" s="221"/>
      <c r="D1071" s="234" t="s">
        <v>324</v>
      </c>
      <c r="E1071" s="218"/>
      <c r="F1071" s="218">
        <v>185000</v>
      </c>
      <c r="G1071" s="209"/>
    </row>
    <row r="1072" spans="1:7" s="115" customFormat="1" ht="18" customHeight="1">
      <c r="A1072" s="237"/>
      <c r="B1072" s="402" t="s">
        <v>1285</v>
      </c>
      <c r="C1072" s="221"/>
      <c r="D1072" s="234" t="s">
        <v>324</v>
      </c>
      <c r="E1072" s="218"/>
      <c r="F1072" s="218">
        <v>225000</v>
      </c>
      <c r="G1072" s="209"/>
    </row>
    <row r="1073" spans="1:7" s="115" customFormat="1" ht="18">
      <c r="A1073" s="237"/>
      <c r="B1073" s="402" t="s">
        <v>1286</v>
      </c>
      <c r="C1073" s="221"/>
      <c r="D1073" s="234" t="s">
        <v>324</v>
      </c>
      <c r="E1073" s="218"/>
      <c r="F1073" s="218">
        <v>179000</v>
      </c>
      <c r="G1073" s="209"/>
    </row>
    <row r="1074" spans="1:7" s="115" customFormat="1" ht="18">
      <c r="A1074" s="237"/>
      <c r="B1074" s="402" t="s">
        <v>1287</v>
      </c>
      <c r="C1074" s="221"/>
      <c r="D1074" s="234" t="s">
        <v>324</v>
      </c>
      <c r="E1074" s="218"/>
      <c r="F1074" s="218">
        <v>233700</v>
      </c>
      <c r="G1074" s="209"/>
    </row>
    <row r="1075" spans="1:7" s="115" customFormat="1" ht="48" customHeight="1">
      <c r="A1075" s="237">
        <v>9</v>
      </c>
      <c r="B1075" s="575" t="s">
        <v>1565</v>
      </c>
      <c r="C1075" s="575"/>
      <c r="D1075" s="575"/>
      <c r="E1075" s="575"/>
      <c r="F1075" s="575"/>
      <c r="G1075" s="209"/>
    </row>
    <row r="1076" spans="1:7" s="115" customFormat="1" ht="34.5">
      <c r="A1076" s="237"/>
      <c r="B1076" s="477" t="s">
        <v>1564</v>
      </c>
      <c r="C1076" s="283" t="s">
        <v>1584</v>
      </c>
      <c r="D1076" s="234"/>
      <c r="E1076" s="218"/>
      <c r="F1076" s="218"/>
      <c r="G1076" s="209"/>
    </row>
    <row r="1077" spans="1:7" s="115" customFormat="1" ht="18">
      <c r="A1077" s="237"/>
      <c r="B1077" s="402" t="s">
        <v>1560</v>
      </c>
      <c r="C1077" s="221"/>
      <c r="D1077" s="234" t="s">
        <v>385</v>
      </c>
      <c r="E1077" s="218"/>
      <c r="F1077" s="218">
        <v>18560</v>
      </c>
      <c r="G1077" s="209"/>
    </row>
    <row r="1078" spans="1:7" s="115" customFormat="1" ht="18">
      <c r="A1078" s="237"/>
      <c r="B1078" s="402" t="s">
        <v>1561</v>
      </c>
      <c r="C1078" s="221"/>
      <c r="D1078" s="234" t="s">
        <v>324</v>
      </c>
      <c r="E1078" s="218"/>
      <c r="F1078" s="218">
        <v>20080</v>
      </c>
      <c r="G1078" s="209"/>
    </row>
    <row r="1079" spans="1:7" s="115" customFormat="1" ht="18">
      <c r="A1079" s="237"/>
      <c r="B1079" s="402" t="s">
        <v>1562</v>
      </c>
      <c r="C1079" s="221"/>
      <c r="D1079" s="234" t="s">
        <v>324</v>
      </c>
      <c r="E1079" s="218"/>
      <c r="F1079" s="218">
        <v>33120</v>
      </c>
      <c r="G1079" s="209"/>
    </row>
    <row r="1080" spans="1:7" s="115" customFormat="1" ht="18">
      <c r="A1080" s="237"/>
      <c r="B1080" s="402" t="s">
        <v>1563</v>
      </c>
      <c r="C1080" s="221"/>
      <c r="D1080" s="234" t="s">
        <v>324</v>
      </c>
      <c r="E1080" s="218"/>
      <c r="F1080" s="218">
        <v>37040</v>
      </c>
      <c r="G1080" s="209"/>
    </row>
    <row r="1081" spans="1:7" s="115" customFormat="1" ht="18">
      <c r="A1081" s="237"/>
      <c r="B1081" s="402" t="s">
        <v>1566</v>
      </c>
      <c r="C1081" s="221"/>
      <c r="D1081" s="234" t="s">
        <v>324</v>
      </c>
      <c r="E1081" s="218"/>
      <c r="F1081" s="218">
        <v>43200</v>
      </c>
      <c r="G1081" s="209"/>
    </row>
    <row r="1082" spans="1:7" s="115" customFormat="1" ht="18">
      <c r="A1082" s="237"/>
      <c r="B1082" s="402" t="s">
        <v>1567</v>
      </c>
      <c r="C1082" s="221"/>
      <c r="D1082" s="234" t="s">
        <v>324</v>
      </c>
      <c r="E1082" s="218"/>
      <c r="F1082" s="218">
        <v>52160</v>
      </c>
      <c r="G1082" s="209"/>
    </row>
    <row r="1083" spans="1:7" s="115" customFormat="1" ht="18">
      <c r="A1083" s="237"/>
      <c r="B1083" s="402" t="s">
        <v>1568</v>
      </c>
      <c r="C1083" s="221"/>
      <c r="D1083" s="234" t="s">
        <v>324</v>
      </c>
      <c r="E1083" s="218"/>
      <c r="F1083" s="218">
        <v>88800</v>
      </c>
      <c r="G1083" s="209"/>
    </row>
    <row r="1084" spans="1:7" s="115" customFormat="1" ht="18">
      <c r="A1084" s="237"/>
      <c r="B1084" s="402" t="s">
        <v>1569</v>
      </c>
      <c r="C1084" s="221"/>
      <c r="D1084" s="234" t="s">
        <v>324</v>
      </c>
      <c r="E1084" s="218"/>
      <c r="F1084" s="218">
        <v>113440</v>
      </c>
      <c r="G1084" s="209"/>
    </row>
    <row r="1085" spans="1:7" s="115" customFormat="1" ht="18">
      <c r="A1085" s="237"/>
      <c r="B1085" s="402" t="s">
        <v>1570</v>
      </c>
      <c r="C1085" s="221"/>
      <c r="D1085" s="234" t="s">
        <v>324</v>
      </c>
      <c r="E1085" s="218"/>
      <c r="F1085" s="218">
        <v>138000</v>
      </c>
      <c r="G1085" s="209"/>
    </row>
    <row r="1086" spans="1:7" s="115" customFormat="1" ht="18">
      <c r="A1086" s="237"/>
      <c r="B1086" s="402" t="s">
        <v>1571</v>
      </c>
      <c r="C1086" s="221"/>
      <c r="D1086" s="234" t="s">
        <v>324</v>
      </c>
      <c r="E1086" s="218"/>
      <c r="F1086" s="218">
        <v>182160</v>
      </c>
      <c r="G1086" s="209"/>
    </row>
    <row r="1087" spans="1:7" s="115" customFormat="1" ht="18">
      <c r="A1087" s="237"/>
      <c r="B1087" s="402" t="s">
        <v>1572</v>
      </c>
      <c r="C1087" s="221"/>
      <c r="D1087" s="234" t="s">
        <v>324</v>
      </c>
      <c r="E1087" s="218"/>
      <c r="F1087" s="218">
        <v>285760</v>
      </c>
      <c r="G1087" s="209"/>
    </row>
    <row r="1088" spans="1:7" s="115" customFormat="1" ht="18">
      <c r="A1088" s="237"/>
      <c r="B1088" s="402" t="s">
        <v>1573</v>
      </c>
      <c r="C1088" s="221"/>
      <c r="D1088" s="234" t="s">
        <v>324</v>
      </c>
      <c r="E1088" s="218"/>
      <c r="F1088" s="218">
        <v>396000</v>
      </c>
      <c r="G1088" s="209"/>
    </row>
    <row r="1089" spans="1:7" s="115" customFormat="1" ht="18">
      <c r="A1089" s="237"/>
      <c r="B1089" s="402" t="s">
        <v>1574</v>
      </c>
      <c r="C1089" s="221"/>
      <c r="D1089" s="234" t="s">
        <v>324</v>
      </c>
      <c r="E1089" s="218"/>
      <c r="F1089" s="218">
        <v>423120</v>
      </c>
      <c r="G1089" s="209"/>
    </row>
    <row r="1090" spans="1:7" s="115" customFormat="1" ht="18">
      <c r="A1090" s="237"/>
      <c r="B1090" s="402" t="s">
        <v>1575</v>
      </c>
      <c r="C1090" s="221"/>
      <c r="D1090" s="234" t="s">
        <v>324</v>
      </c>
      <c r="E1090" s="218"/>
      <c r="F1090" s="218">
        <v>544000</v>
      </c>
      <c r="G1090" s="209"/>
    </row>
    <row r="1091" spans="1:7" s="115" customFormat="1" ht="34.5">
      <c r="A1091" s="237"/>
      <c r="B1091" s="477" t="s">
        <v>1576</v>
      </c>
      <c r="C1091" s="283" t="s">
        <v>1584</v>
      </c>
      <c r="D1091" s="234"/>
      <c r="E1091" s="218"/>
      <c r="F1091" s="218"/>
      <c r="G1091" s="209"/>
    </row>
    <row r="1092" spans="1:7" s="115" customFormat="1" ht="18">
      <c r="A1092" s="237"/>
      <c r="B1092" s="402" t="s">
        <v>1577</v>
      </c>
      <c r="C1092" s="221"/>
      <c r="D1092" s="234" t="s">
        <v>385</v>
      </c>
      <c r="E1092" s="218"/>
      <c r="F1092" s="218">
        <v>22000</v>
      </c>
      <c r="G1092" s="209"/>
    </row>
    <row r="1093" spans="1:7" s="115" customFormat="1" ht="18">
      <c r="A1093" s="237"/>
      <c r="B1093" s="402" t="s">
        <v>1578</v>
      </c>
      <c r="C1093" s="221"/>
      <c r="D1093" s="234" t="s">
        <v>324</v>
      </c>
      <c r="E1093" s="218"/>
      <c r="F1093" s="218">
        <v>38800</v>
      </c>
      <c r="G1093" s="209"/>
    </row>
    <row r="1094" spans="1:7" s="115" customFormat="1" ht="18">
      <c r="A1094" s="237"/>
      <c r="B1094" s="402" t="s">
        <v>1579</v>
      </c>
      <c r="C1094" s="221"/>
      <c r="D1094" s="234" t="s">
        <v>324</v>
      </c>
      <c r="E1094" s="218"/>
      <c r="F1094" s="218">
        <v>58160</v>
      </c>
      <c r="G1094" s="209"/>
    </row>
    <row r="1095" spans="1:7" s="115" customFormat="1" ht="18">
      <c r="A1095" s="237"/>
      <c r="B1095" s="402" t="s">
        <v>1580</v>
      </c>
      <c r="C1095" s="221"/>
      <c r="D1095" s="234" t="s">
        <v>324</v>
      </c>
      <c r="E1095" s="218"/>
      <c r="F1095" s="218">
        <v>143600</v>
      </c>
      <c r="G1095" s="209"/>
    </row>
    <row r="1096" spans="1:7" s="115" customFormat="1" ht="18">
      <c r="A1096" s="237"/>
      <c r="B1096" s="402" t="s">
        <v>1581</v>
      </c>
      <c r="C1096" s="221"/>
      <c r="D1096" s="234" t="s">
        <v>324</v>
      </c>
      <c r="E1096" s="218"/>
      <c r="F1096" s="218">
        <v>224560</v>
      </c>
      <c r="G1096" s="209"/>
    </row>
    <row r="1097" spans="1:7" s="115" customFormat="1" ht="18">
      <c r="A1097" s="237"/>
      <c r="B1097" s="402" t="s">
        <v>1582</v>
      </c>
      <c r="C1097" s="221"/>
      <c r="D1097" s="234" t="s">
        <v>324</v>
      </c>
      <c r="E1097" s="218"/>
      <c r="F1097" s="218">
        <v>480000</v>
      </c>
      <c r="G1097" s="209"/>
    </row>
    <row r="1098" spans="1:7" s="115" customFormat="1" ht="18">
      <c r="A1098" s="237"/>
      <c r="B1098" s="402" t="s">
        <v>1583</v>
      </c>
      <c r="C1098" s="221"/>
      <c r="D1098" s="234" t="s">
        <v>324</v>
      </c>
      <c r="E1098" s="218"/>
      <c r="F1098" s="218">
        <v>672000</v>
      </c>
      <c r="G1098" s="209"/>
    </row>
    <row r="1099" spans="1:7" s="115" customFormat="1" ht="34.5">
      <c r="A1099" s="237"/>
      <c r="B1099" s="477" t="s">
        <v>1585</v>
      </c>
      <c r="C1099" s="283" t="s">
        <v>1584</v>
      </c>
      <c r="D1099" s="234"/>
      <c r="E1099" s="218"/>
      <c r="F1099" s="218"/>
      <c r="G1099" s="209"/>
    </row>
    <row r="1100" spans="1:7" s="115" customFormat="1" ht="18">
      <c r="A1100" s="237"/>
      <c r="B1100" s="402" t="s">
        <v>1560</v>
      </c>
      <c r="C1100" s="221"/>
      <c r="D1100" s="234" t="s">
        <v>385</v>
      </c>
      <c r="E1100" s="218"/>
      <c r="F1100" s="218">
        <v>20800</v>
      </c>
      <c r="G1100" s="209"/>
    </row>
    <row r="1101" spans="1:7" s="115" customFormat="1" ht="18">
      <c r="A1101" s="237"/>
      <c r="B1101" s="402" t="s">
        <v>1561</v>
      </c>
      <c r="C1101" s="221"/>
      <c r="D1101" s="234" t="s">
        <v>324</v>
      </c>
      <c r="E1101" s="218"/>
      <c r="F1101" s="218">
        <v>22320</v>
      </c>
      <c r="G1101" s="209"/>
    </row>
    <row r="1102" spans="1:7" s="115" customFormat="1" ht="18">
      <c r="A1102" s="237"/>
      <c r="B1102" s="402" t="s">
        <v>1562</v>
      </c>
      <c r="C1102" s="221"/>
      <c r="D1102" s="234" t="s">
        <v>324</v>
      </c>
      <c r="E1102" s="218"/>
      <c r="F1102" s="218">
        <v>36000</v>
      </c>
      <c r="G1102" s="209"/>
    </row>
    <row r="1103" spans="1:7" s="115" customFormat="1" ht="18">
      <c r="A1103" s="237"/>
      <c r="B1103" s="402" t="s">
        <v>1563</v>
      </c>
      <c r="C1103" s="221"/>
      <c r="D1103" s="234" t="s">
        <v>324</v>
      </c>
      <c r="E1103" s="218"/>
      <c r="F1103" s="218">
        <v>39920</v>
      </c>
      <c r="G1103" s="209"/>
    </row>
    <row r="1104" spans="1:7" s="115" customFormat="1" ht="18">
      <c r="A1104" s="237"/>
      <c r="B1104" s="402" t="s">
        <v>1566</v>
      </c>
      <c r="C1104" s="221"/>
      <c r="D1104" s="234" t="s">
        <v>324</v>
      </c>
      <c r="E1104" s="218"/>
      <c r="F1104" s="218">
        <v>48560</v>
      </c>
      <c r="G1104" s="209"/>
    </row>
    <row r="1105" spans="1:7" s="115" customFormat="1" ht="18">
      <c r="A1105" s="237"/>
      <c r="B1105" s="402" t="s">
        <v>1567</v>
      </c>
      <c r="C1105" s="221"/>
      <c r="D1105" s="234" t="s">
        <v>324</v>
      </c>
      <c r="E1105" s="218"/>
      <c r="F1105" s="218">
        <v>55920</v>
      </c>
      <c r="G1105" s="209"/>
    </row>
    <row r="1106" spans="1:7" s="115" customFormat="1" ht="18">
      <c r="A1106" s="237"/>
      <c r="B1106" s="402" t="s">
        <v>1568</v>
      </c>
      <c r="C1106" s="221"/>
      <c r="D1106" s="234" t="s">
        <v>324</v>
      </c>
      <c r="E1106" s="218"/>
      <c r="F1106" s="218">
        <v>100000</v>
      </c>
      <c r="G1106" s="209"/>
    </row>
    <row r="1107" spans="1:7" s="115" customFormat="1" ht="18">
      <c r="A1107" s="237"/>
      <c r="B1107" s="402" t="s">
        <v>1569</v>
      </c>
      <c r="C1107" s="221"/>
      <c r="D1107" s="234" t="s">
        <v>324</v>
      </c>
      <c r="E1107" s="218"/>
      <c r="F1107" s="218">
        <v>127600</v>
      </c>
      <c r="G1107" s="209"/>
    </row>
    <row r="1108" spans="1:7" s="115" customFormat="1" ht="18">
      <c r="A1108" s="237"/>
      <c r="B1108" s="402" t="s">
        <v>1570</v>
      </c>
      <c r="C1108" s="221"/>
      <c r="D1108" s="234" t="s">
        <v>324</v>
      </c>
      <c r="E1108" s="218"/>
      <c r="F1108" s="218">
        <v>155200</v>
      </c>
      <c r="G1108" s="209"/>
    </row>
    <row r="1109" spans="1:7" s="115" customFormat="1" ht="18">
      <c r="A1109" s="237"/>
      <c r="B1109" s="402" t="s">
        <v>1571</v>
      </c>
      <c r="C1109" s="221"/>
      <c r="D1109" s="234" t="s">
        <v>324</v>
      </c>
      <c r="E1109" s="218"/>
      <c r="F1109" s="218">
        <v>206400</v>
      </c>
      <c r="G1109" s="209"/>
    </row>
    <row r="1110" spans="1:7" s="115" customFormat="1" ht="34.5">
      <c r="A1110" s="237"/>
      <c r="B1110" s="477" t="s">
        <v>1586</v>
      </c>
      <c r="C1110" s="283" t="s">
        <v>1584</v>
      </c>
      <c r="D1110" s="234"/>
      <c r="E1110" s="218"/>
      <c r="F1110" s="218"/>
      <c r="G1110" s="209"/>
    </row>
    <row r="1111" spans="1:7" s="115" customFormat="1" ht="18">
      <c r="A1111" s="237"/>
      <c r="B1111" s="402" t="s">
        <v>1577</v>
      </c>
      <c r="C1111" s="221"/>
      <c r="D1111" s="234" t="s">
        <v>385</v>
      </c>
      <c r="E1111" s="218"/>
      <c r="F1111" s="218">
        <v>24240</v>
      </c>
      <c r="G1111" s="209"/>
    </row>
    <row r="1112" spans="1:7" s="115" customFormat="1" ht="18">
      <c r="A1112" s="237"/>
      <c r="B1112" s="402" t="s">
        <v>1578</v>
      </c>
      <c r="C1112" s="221"/>
      <c r="D1112" s="234" t="s">
        <v>324</v>
      </c>
      <c r="E1112" s="218"/>
      <c r="F1112" s="218">
        <v>41680</v>
      </c>
      <c r="G1112" s="209"/>
    </row>
    <row r="1113" spans="1:7" s="115" customFormat="1" ht="18">
      <c r="A1113" s="237"/>
      <c r="B1113" s="402" t="s">
        <v>1579</v>
      </c>
      <c r="C1113" s="221"/>
      <c r="D1113" s="234" t="s">
        <v>324</v>
      </c>
      <c r="E1113" s="218"/>
      <c r="F1113" s="218">
        <v>61920</v>
      </c>
      <c r="G1113" s="209"/>
    </row>
    <row r="1114" spans="1:7" s="115" customFormat="1" ht="18">
      <c r="A1114" s="237"/>
      <c r="B1114" s="402" t="s">
        <v>1580</v>
      </c>
      <c r="C1114" s="221"/>
      <c r="D1114" s="234" t="s">
        <v>324</v>
      </c>
      <c r="E1114" s="218"/>
      <c r="F1114" s="218">
        <v>164000</v>
      </c>
      <c r="G1114" s="209"/>
    </row>
    <row r="1115" spans="1:7" s="115" customFormat="1" ht="18">
      <c r="A1115" s="237"/>
      <c r="B1115" s="402" t="s">
        <v>1581</v>
      </c>
      <c r="C1115" s="221"/>
      <c r="D1115" s="234" t="s">
        <v>324</v>
      </c>
      <c r="E1115" s="218"/>
      <c r="F1115" s="218">
        <v>252000</v>
      </c>
      <c r="G1115" s="209"/>
    </row>
    <row r="1116" spans="1:7" s="115" customFormat="1" ht="36.75" customHeight="1">
      <c r="A1116" s="237">
        <v>9</v>
      </c>
      <c r="B1116" s="555" t="s">
        <v>1300</v>
      </c>
      <c r="C1116" s="555"/>
      <c r="D1116" s="555"/>
      <c r="E1116" s="555"/>
      <c r="F1116" s="555"/>
      <c r="G1116" s="209"/>
    </row>
    <row r="1117" spans="1:7" s="115" customFormat="1" ht="18">
      <c r="A1117" s="237"/>
      <c r="B1117" s="220" t="s">
        <v>1350</v>
      </c>
      <c r="C1117" s="221" t="s">
        <v>1299</v>
      </c>
      <c r="D1117" s="172" t="s">
        <v>385</v>
      </c>
      <c r="E1117" s="218"/>
      <c r="F1117" s="218">
        <v>586000</v>
      </c>
      <c r="G1117" s="209"/>
    </row>
    <row r="1118" spans="1:10" s="401" customFormat="1" ht="18" customHeight="1">
      <c r="A1118" s="237"/>
      <c r="B1118" s="220" t="s">
        <v>1351</v>
      </c>
      <c r="C1118" s="221" t="s">
        <v>324</v>
      </c>
      <c r="D1118" s="172" t="s">
        <v>324</v>
      </c>
      <c r="E1118" s="218"/>
      <c r="F1118" s="218">
        <v>803000</v>
      </c>
      <c r="G1118" s="209"/>
      <c r="H1118" s="115"/>
      <c r="I1118" s="115"/>
      <c r="J1118" s="115"/>
    </row>
    <row r="1119" spans="1:7" s="115" customFormat="1" ht="18">
      <c r="A1119" s="237"/>
      <c r="B1119" s="220" t="s">
        <v>1352</v>
      </c>
      <c r="C1119" s="221" t="s">
        <v>324</v>
      </c>
      <c r="D1119" s="172" t="s">
        <v>324</v>
      </c>
      <c r="E1119" s="218"/>
      <c r="F1119" s="218">
        <v>951000</v>
      </c>
      <c r="G1119" s="209"/>
    </row>
    <row r="1120" spans="1:7" s="115" customFormat="1" ht="18">
      <c r="A1120" s="237"/>
      <c r="B1120" s="220" t="s">
        <v>1353</v>
      </c>
      <c r="C1120" s="221" t="s">
        <v>324</v>
      </c>
      <c r="D1120" s="172" t="s">
        <v>324</v>
      </c>
      <c r="E1120" s="218"/>
      <c r="F1120" s="218">
        <v>142000</v>
      </c>
      <c r="G1120" s="209"/>
    </row>
    <row r="1121" spans="1:7" s="115" customFormat="1" ht="18">
      <c r="A1121" s="237"/>
      <c r="B1121" s="220" t="s">
        <v>1354</v>
      </c>
      <c r="C1121" s="221" t="s">
        <v>324</v>
      </c>
      <c r="D1121" s="172" t="s">
        <v>324</v>
      </c>
      <c r="E1121" s="218"/>
      <c r="F1121" s="218">
        <v>3233000</v>
      </c>
      <c r="G1121" s="209"/>
    </row>
    <row r="1122" spans="1:7" s="115" customFormat="1" ht="18">
      <c r="A1122" s="237"/>
      <c r="B1122" s="220" t="s">
        <v>1355</v>
      </c>
      <c r="C1122" s="221" t="s">
        <v>324</v>
      </c>
      <c r="D1122" s="172" t="s">
        <v>324</v>
      </c>
      <c r="E1122" s="218"/>
      <c r="F1122" s="218">
        <v>639000</v>
      </c>
      <c r="G1122" s="209"/>
    </row>
    <row r="1123" spans="1:7" s="115" customFormat="1" ht="18">
      <c r="A1123" s="237"/>
      <c r="B1123" s="220" t="s">
        <v>1356</v>
      </c>
      <c r="C1123" s="221" t="s">
        <v>324</v>
      </c>
      <c r="D1123" s="172" t="s">
        <v>324</v>
      </c>
      <c r="E1123" s="218"/>
      <c r="F1123" s="218">
        <v>835000</v>
      </c>
      <c r="G1123" s="209"/>
    </row>
    <row r="1124" spans="1:7" s="115" customFormat="1" ht="18">
      <c r="A1124" s="237"/>
      <c r="B1124" s="220" t="s">
        <v>1357</v>
      </c>
      <c r="C1124" s="221" t="s">
        <v>324</v>
      </c>
      <c r="D1124" s="172" t="s">
        <v>324</v>
      </c>
      <c r="E1124" s="218"/>
      <c r="F1124" s="218">
        <v>1017000</v>
      </c>
      <c r="G1124" s="209"/>
    </row>
    <row r="1125" spans="1:7" s="115" customFormat="1" ht="18">
      <c r="A1125" s="237"/>
      <c r="B1125" s="220" t="s">
        <v>1358</v>
      </c>
      <c r="C1125" s="221" t="s">
        <v>324</v>
      </c>
      <c r="D1125" s="172" t="s">
        <v>324</v>
      </c>
      <c r="E1125" s="218"/>
      <c r="F1125" s="218">
        <v>1490000</v>
      </c>
      <c r="G1125" s="209"/>
    </row>
    <row r="1126" spans="1:7" s="115" customFormat="1" ht="18">
      <c r="A1126" s="237"/>
      <c r="B1126" s="220" t="s">
        <v>1359</v>
      </c>
      <c r="C1126" s="221" t="s">
        <v>324</v>
      </c>
      <c r="D1126" s="172" t="s">
        <v>324</v>
      </c>
      <c r="E1126" s="218"/>
      <c r="F1126" s="218">
        <v>3456000</v>
      </c>
      <c r="G1126" s="209"/>
    </row>
    <row r="1127" spans="1:7" s="115" customFormat="1" ht="18">
      <c r="A1127" s="237"/>
      <c r="B1127" s="220" t="s">
        <v>1360</v>
      </c>
      <c r="C1127" s="221" t="s">
        <v>324</v>
      </c>
      <c r="D1127" s="172" t="s">
        <v>324</v>
      </c>
      <c r="E1127" s="218"/>
      <c r="F1127" s="218">
        <v>564000</v>
      </c>
      <c r="G1127" s="209"/>
    </row>
    <row r="1128" spans="1:7" s="115" customFormat="1" ht="18">
      <c r="A1128" s="237"/>
      <c r="B1128" s="220" t="s">
        <v>1361</v>
      </c>
      <c r="C1128" s="221" t="s">
        <v>324</v>
      </c>
      <c r="D1128" s="172" t="s">
        <v>324</v>
      </c>
      <c r="E1128" s="218"/>
      <c r="F1128" s="218">
        <v>762000</v>
      </c>
      <c r="G1128" s="209"/>
    </row>
    <row r="1129" spans="1:7" s="115" customFormat="1" ht="18" customHeight="1">
      <c r="A1129" s="237"/>
      <c r="B1129" s="220" t="s">
        <v>1362</v>
      </c>
      <c r="C1129" s="221" t="s">
        <v>324</v>
      </c>
      <c r="D1129" s="172" t="s">
        <v>324</v>
      </c>
      <c r="E1129" s="218"/>
      <c r="F1129" s="218">
        <v>885000</v>
      </c>
      <c r="G1129" s="209"/>
    </row>
    <row r="1130" spans="1:7" s="115" customFormat="1" ht="18">
      <c r="A1130" s="237"/>
      <c r="B1130" s="220" t="s">
        <v>1363</v>
      </c>
      <c r="C1130" s="221" t="s">
        <v>324</v>
      </c>
      <c r="D1130" s="172" t="s">
        <v>324</v>
      </c>
      <c r="E1130" s="218"/>
      <c r="F1130" s="218">
        <v>1320000</v>
      </c>
      <c r="G1130" s="209"/>
    </row>
    <row r="1131" spans="1:7" s="115" customFormat="1" ht="18">
      <c r="A1131" s="237"/>
      <c r="B1131" s="220" t="s">
        <v>1364</v>
      </c>
      <c r="C1131" s="221" t="s">
        <v>324</v>
      </c>
      <c r="D1131" s="172" t="s">
        <v>324</v>
      </c>
      <c r="E1131" s="218"/>
      <c r="F1131" s="218">
        <v>2847000</v>
      </c>
      <c r="G1131" s="209"/>
    </row>
    <row r="1132" spans="1:7" s="115" customFormat="1" ht="41.25" customHeight="1">
      <c r="A1132" s="237">
        <v>10</v>
      </c>
      <c r="B1132" s="546" t="s">
        <v>1263</v>
      </c>
      <c r="C1132" s="546"/>
      <c r="D1132" s="546"/>
      <c r="E1132" s="546"/>
      <c r="F1132" s="546"/>
      <c r="G1132" s="209"/>
    </row>
    <row r="1133" spans="1:7" s="115" customFormat="1" ht="18">
      <c r="A1133" s="237"/>
      <c r="B1133" s="332" t="s">
        <v>1349</v>
      </c>
      <c r="C1133" s="74" t="s">
        <v>1026</v>
      </c>
      <c r="D1133" s="172"/>
      <c r="E1133" s="218"/>
      <c r="F1133" s="218"/>
      <c r="G1133" s="209"/>
    </row>
    <row r="1134" spans="1:7" s="115" customFormat="1" ht="18">
      <c r="A1134" s="237"/>
      <c r="B1134" s="220" t="s">
        <v>114</v>
      </c>
      <c r="C1134" s="221"/>
      <c r="D1134" s="172" t="s">
        <v>385</v>
      </c>
      <c r="E1134" s="218">
        <v>215000</v>
      </c>
      <c r="F1134" s="284"/>
      <c r="G1134" s="209"/>
    </row>
    <row r="1135" spans="1:7" s="115" customFormat="1" ht="18">
      <c r="A1135" s="237"/>
      <c r="B1135" s="220" t="s">
        <v>115</v>
      </c>
      <c r="C1135" s="221"/>
      <c r="D1135" s="172" t="s">
        <v>324</v>
      </c>
      <c r="E1135" s="218">
        <v>265000</v>
      </c>
      <c r="F1135" s="284"/>
      <c r="G1135" s="209"/>
    </row>
    <row r="1136" spans="1:7" s="115" customFormat="1" ht="18">
      <c r="A1136" s="237"/>
      <c r="B1136" s="220" t="s">
        <v>116</v>
      </c>
      <c r="C1136" s="221"/>
      <c r="D1136" s="172" t="s">
        <v>324</v>
      </c>
      <c r="E1136" s="218">
        <v>425000</v>
      </c>
      <c r="F1136" s="284"/>
      <c r="G1136" s="209"/>
    </row>
    <row r="1137" spans="1:7" s="115" customFormat="1" ht="18">
      <c r="A1137" s="237"/>
      <c r="B1137" s="220" t="s">
        <v>401</v>
      </c>
      <c r="C1137" s="221"/>
      <c r="D1137" s="172" t="s">
        <v>324</v>
      </c>
      <c r="E1137" s="218">
        <v>680000</v>
      </c>
      <c r="F1137" s="284"/>
      <c r="G1137" s="209"/>
    </row>
    <row r="1138" spans="1:7" s="115" customFormat="1" ht="18">
      <c r="A1138" s="237"/>
      <c r="B1138" s="220" t="s">
        <v>402</v>
      </c>
      <c r="C1138" s="74" t="s">
        <v>1026</v>
      </c>
      <c r="D1138" s="172" t="s">
        <v>324</v>
      </c>
      <c r="E1138" s="218">
        <v>940000</v>
      </c>
      <c r="F1138" s="284"/>
      <c r="G1138" s="209"/>
    </row>
    <row r="1139" spans="1:7" s="115" customFormat="1" ht="18">
      <c r="A1139" s="237"/>
      <c r="B1139" s="332" t="s">
        <v>1348</v>
      </c>
      <c r="C1139" s="221"/>
      <c r="D1139" s="172"/>
      <c r="E1139" s="218"/>
      <c r="F1139" s="284"/>
      <c r="G1139" s="209"/>
    </row>
    <row r="1140" spans="1:7" s="115" customFormat="1" ht="18">
      <c r="A1140" s="237"/>
      <c r="B1140" s="220" t="s">
        <v>114</v>
      </c>
      <c r="C1140" s="221"/>
      <c r="D1140" s="172" t="s">
        <v>324</v>
      </c>
      <c r="E1140" s="218">
        <v>225000</v>
      </c>
      <c r="F1140" s="284"/>
      <c r="G1140" s="209"/>
    </row>
    <row r="1141" spans="1:7" s="115" customFormat="1" ht="18">
      <c r="A1141" s="237"/>
      <c r="B1141" s="220" t="s">
        <v>115</v>
      </c>
      <c r="C1141" s="221"/>
      <c r="D1141" s="172" t="s">
        <v>324</v>
      </c>
      <c r="E1141" s="218">
        <v>280000</v>
      </c>
      <c r="F1141" s="284"/>
      <c r="G1141" s="209"/>
    </row>
    <row r="1142" spans="1:7" s="115" customFormat="1" ht="18">
      <c r="A1142" s="237"/>
      <c r="B1142" s="220" t="s">
        <v>403</v>
      </c>
      <c r="C1142" s="221"/>
      <c r="D1142" s="172" t="s">
        <v>324</v>
      </c>
      <c r="E1142" s="218">
        <v>470000</v>
      </c>
      <c r="F1142" s="284"/>
      <c r="G1142" s="209"/>
    </row>
    <row r="1143" spans="1:7" s="115" customFormat="1" ht="18">
      <c r="A1143" s="237"/>
      <c r="B1143" s="220" t="s">
        <v>401</v>
      </c>
      <c r="C1143" s="221"/>
      <c r="D1143" s="172" t="s">
        <v>324</v>
      </c>
      <c r="E1143" s="218">
        <v>740000</v>
      </c>
      <c r="F1143" s="284"/>
      <c r="G1143" s="209"/>
    </row>
    <row r="1144" spans="1:7" s="115" customFormat="1" ht="18">
      <c r="A1144" s="237"/>
      <c r="B1144" s="220" t="s">
        <v>402</v>
      </c>
      <c r="C1144" s="74" t="s">
        <v>1026</v>
      </c>
      <c r="D1144" s="172" t="s">
        <v>324</v>
      </c>
      <c r="E1144" s="218">
        <v>1030000</v>
      </c>
      <c r="F1144" s="284"/>
      <c r="G1144" s="209"/>
    </row>
    <row r="1145" spans="1:7" s="115" customFormat="1" ht="18">
      <c r="A1145" s="237"/>
      <c r="B1145" s="332" t="s">
        <v>1347</v>
      </c>
      <c r="C1145" s="221"/>
      <c r="D1145" s="172"/>
      <c r="E1145" s="218"/>
      <c r="F1145" s="284"/>
      <c r="G1145" s="209"/>
    </row>
    <row r="1146" spans="1:7" s="115" customFormat="1" ht="18">
      <c r="A1146" s="237"/>
      <c r="B1146" s="220" t="s">
        <v>114</v>
      </c>
      <c r="C1146" s="221"/>
      <c r="D1146" s="172" t="s">
        <v>324</v>
      </c>
      <c r="E1146" s="218">
        <v>235000</v>
      </c>
      <c r="F1146" s="284"/>
      <c r="G1146" s="209"/>
    </row>
    <row r="1147" spans="1:7" s="115" customFormat="1" ht="18">
      <c r="A1147" s="237"/>
      <c r="B1147" s="220" t="s">
        <v>115</v>
      </c>
      <c r="C1147" s="221"/>
      <c r="D1147" s="172" t="s">
        <v>324</v>
      </c>
      <c r="E1147" s="218">
        <v>295000</v>
      </c>
      <c r="F1147" s="284"/>
      <c r="G1147" s="209"/>
    </row>
    <row r="1148" spans="1:7" s="115" customFormat="1" ht="18">
      <c r="A1148" s="237"/>
      <c r="B1148" s="220" t="s">
        <v>116</v>
      </c>
      <c r="C1148" s="221"/>
      <c r="D1148" s="172" t="s">
        <v>324</v>
      </c>
      <c r="E1148" s="218">
        <v>500000</v>
      </c>
      <c r="F1148" s="284"/>
      <c r="G1148" s="209"/>
    </row>
    <row r="1149" spans="1:7" s="115" customFormat="1" ht="18">
      <c r="A1149" s="237"/>
      <c r="B1149" s="220" t="s">
        <v>401</v>
      </c>
      <c r="C1149" s="221"/>
      <c r="D1149" s="172" t="s">
        <v>324</v>
      </c>
      <c r="E1149" s="218">
        <v>790000</v>
      </c>
      <c r="F1149" s="284"/>
      <c r="G1149" s="209"/>
    </row>
    <row r="1150" spans="1:7" s="115" customFormat="1" ht="18">
      <c r="A1150" s="237"/>
      <c r="B1150" s="220" t="s">
        <v>402</v>
      </c>
      <c r="C1150" s="221"/>
      <c r="D1150" s="172" t="s">
        <v>324</v>
      </c>
      <c r="E1150" s="218">
        <v>1100000</v>
      </c>
      <c r="F1150" s="284"/>
      <c r="G1150" s="209"/>
    </row>
    <row r="1151" spans="1:7" s="115" customFormat="1" ht="17.25">
      <c r="A1151" s="216"/>
      <c r="B1151" s="332" t="s">
        <v>207</v>
      </c>
      <c r="C1151" s="234"/>
      <c r="D1151" s="233"/>
      <c r="E1151" s="219"/>
      <c r="F1151" s="219"/>
      <c r="G1151" s="209"/>
    </row>
    <row r="1152" spans="1:7" s="115" customFormat="1" ht="17.25">
      <c r="A1152" s="216"/>
      <c r="B1152" s="285" t="s">
        <v>953</v>
      </c>
      <c r="C1152" s="234"/>
      <c r="D1152" s="233" t="s">
        <v>385</v>
      </c>
      <c r="E1152" s="219">
        <v>280000</v>
      </c>
      <c r="F1152" s="219"/>
      <c r="G1152" s="209"/>
    </row>
    <row r="1153" spans="1:7" s="115" customFormat="1" ht="17.25">
      <c r="A1153" s="216"/>
      <c r="B1153" s="285" t="s">
        <v>954</v>
      </c>
      <c r="C1153" s="234"/>
      <c r="D1153" s="233" t="s">
        <v>385</v>
      </c>
      <c r="E1153" s="219">
        <v>310000</v>
      </c>
      <c r="F1153" s="219"/>
      <c r="G1153" s="209"/>
    </row>
    <row r="1154" spans="1:7" s="115" customFormat="1" ht="17.25">
      <c r="A1154" s="216"/>
      <c r="B1154" s="285" t="s">
        <v>955</v>
      </c>
      <c r="C1154" s="234"/>
      <c r="D1154" s="233" t="s">
        <v>385</v>
      </c>
      <c r="E1154" s="219">
        <v>320000</v>
      </c>
      <c r="F1154" s="219"/>
      <c r="G1154" s="209"/>
    </row>
    <row r="1155" spans="1:7" s="115" customFormat="1" ht="31.5">
      <c r="A1155" s="237">
        <v>11</v>
      </c>
      <c r="B1155" s="304" t="s">
        <v>983</v>
      </c>
      <c r="C1155" s="497"/>
      <c r="D1155" s="172"/>
      <c r="E1155" s="218"/>
      <c r="F1155" s="218"/>
      <c r="G1155" s="209"/>
    </row>
    <row r="1156" spans="1:7" s="115" customFormat="1" ht="18">
      <c r="A1156" s="237"/>
      <c r="B1156" s="285" t="s">
        <v>1475</v>
      </c>
      <c r="C1156" s="498" t="s">
        <v>1380</v>
      </c>
      <c r="D1156" s="172" t="s">
        <v>385</v>
      </c>
      <c r="E1156" s="218"/>
      <c r="F1156" s="238">
        <v>320900</v>
      </c>
      <c r="G1156" s="209"/>
    </row>
    <row r="1157" spans="1:7" s="115" customFormat="1" ht="18">
      <c r="A1157" s="237"/>
      <c r="B1157" s="285" t="s">
        <v>1476</v>
      </c>
      <c r="C1157" s="221" t="s">
        <v>324</v>
      </c>
      <c r="D1157" s="172" t="s">
        <v>324</v>
      </c>
      <c r="E1157" s="218"/>
      <c r="F1157" s="238">
        <v>404300</v>
      </c>
      <c r="G1157" s="209"/>
    </row>
    <row r="1158" spans="1:7" s="115" customFormat="1" ht="18">
      <c r="A1158" s="237"/>
      <c r="B1158" s="285" t="s">
        <v>1477</v>
      </c>
      <c r="C1158" s="221" t="s">
        <v>324</v>
      </c>
      <c r="D1158" s="172" t="s">
        <v>324</v>
      </c>
      <c r="E1158" s="218"/>
      <c r="F1158" s="238">
        <v>539900</v>
      </c>
      <c r="G1158" s="209"/>
    </row>
    <row r="1159" spans="1:7" s="115" customFormat="1" ht="18">
      <c r="A1159" s="237"/>
      <c r="B1159" s="285" t="s">
        <v>1479</v>
      </c>
      <c r="C1159" s="221" t="s">
        <v>324</v>
      </c>
      <c r="D1159" s="172" t="s">
        <v>324</v>
      </c>
      <c r="E1159" s="218"/>
      <c r="F1159" s="238">
        <v>627100</v>
      </c>
      <c r="G1159" s="209"/>
    </row>
    <row r="1160" spans="1:7" s="115" customFormat="1" ht="18">
      <c r="A1160" s="237"/>
      <c r="B1160" s="285" t="s">
        <v>1478</v>
      </c>
      <c r="C1160" s="221" t="s">
        <v>324</v>
      </c>
      <c r="D1160" s="172" t="s">
        <v>324</v>
      </c>
      <c r="E1160" s="218"/>
      <c r="F1160" s="238">
        <v>842500</v>
      </c>
      <c r="G1160" s="209"/>
    </row>
    <row r="1161" spans="1:7" s="115" customFormat="1" ht="18">
      <c r="A1161" s="237"/>
      <c r="B1161" s="285" t="s">
        <v>1480</v>
      </c>
      <c r="C1161" s="221" t="s">
        <v>324</v>
      </c>
      <c r="D1161" s="172" t="s">
        <v>324</v>
      </c>
      <c r="E1161" s="218"/>
      <c r="F1161" s="238">
        <v>952500</v>
      </c>
      <c r="G1161" s="209"/>
    </row>
    <row r="1162" spans="1:7" s="115" customFormat="1" ht="18">
      <c r="A1162" s="237"/>
      <c r="B1162" s="285" t="s">
        <v>1481</v>
      </c>
      <c r="C1162" s="221" t="s">
        <v>324</v>
      </c>
      <c r="D1162" s="172" t="s">
        <v>324</v>
      </c>
      <c r="E1162" s="218"/>
      <c r="F1162" s="238">
        <v>1479200</v>
      </c>
      <c r="G1162" s="209"/>
    </row>
    <row r="1163" spans="1:7" s="115" customFormat="1" ht="18">
      <c r="A1163" s="237"/>
      <c r="B1163" s="285" t="s">
        <v>1482</v>
      </c>
      <c r="C1163" s="221" t="s">
        <v>324</v>
      </c>
      <c r="D1163" s="172" t="s">
        <v>324</v>
      </c>
      <c r="E1163" s="218"/>
      <c r="F1163" s="238">
        <v>326600</v>
      </c>
      <c r="G1163" s="209"/>
    </row>
    <row r="1164" spans="1:7" s="115" customFormat="1" ht="18">
      <c r="A1164" s="237"/>
      <c r="B1164" s="285" t="s">
        <v>1483</v>
      </c>
      <c r="C1164" s="221" t="s">
        <v>324</v>
      </c>
      <c r="D1164" s="172" t="s">
        <v>324</v>
      </c>
      <c r="E1164" s="218"/>
      <c r="F1164" s="238">
        <v>421600</v>
      </c>
      <c r="G1164" s="209"/>
    </row>
    <row r="1165" spans="1:7" s="115" customFormat="1" ht="18">
      <c r="A1165" s="237"/>
      <c r="B1165" s="285" t="s">
        <v>1484</v>
      </c>
      <c r="C1165" s="221" t="s">
        <v>324</v>
      </c>
      <c r="D1165" s="172" t="s">
        <v>324</v>
      </c>
      <c r="E1165" s="218"/>
      <c r="F1165" s="238">
        <v>547100</v>
      </c>
      <c r="G1165" s="209"/>
    </row>
    <row r="1166" spans="1:7" s="115" customFormat="1" ht="18">
      <c r="A1166" s="237"/>
      <c r="B1166" s="285" t="s">
        <v>1485</v>
      </c>
      <c r="C1166" s="221" t="s">
        <v>324</v>
      </c>
      <c r="D1166" s="172" t="s">
        <v>324</v>
      </c>
      <c r="E1166" s="218"/>
      <c r="F1166" s="238">
        <v>651500</v>
      </c>
      <c r="G1166" s="209"/>
    </row>
    <row r="1167" spans="1:7" s="115" customFormat="1" ht="18">
      <c r="A1167" s="237"/>
      <c r="B1167" s="285" t="s">
        <v>1486</v>
      </c>
      <c r="C1167" s="221" t="s">
        <v>324</v>
      </c>
      <c r="D1167" s="172" t="s">
        <v>324</v>
      </c>
      <c r="E1167" s="218"/>
      <c r="F1167" s="238">
        <v>895200</v>
      </c>
      <c r="G1167" s="209"/>
    </row>
    <row r="1168" spans="1:7" s="115" customFormat="1" ht="18">
      <c r="A1168" s="237"/>
      <c r="B1168" s="285" t="s">
        <v>1487</v>
      </c>
      <c r="C1168" s="221" t="s">
        <v>324</v>
      </c>
      <c r="D1168" s="172" t="s">
        <v>324</v>
      </c>
      <c r="E1168" s="218"/>
      <c r="F1168" s="238">
        <v>1044000</v>
      </c>
      <c r="G1168" s="209"/>
    </row>
    <row r="1169" spans="1:8" s="115" customFormat="1" ht="18">
      <c r="A1169" s="237"/>
      <c r="B1169" s="285" t="s">
        <v>1488</v>
      </c>
      <c r="C1169" s="221" t="s">
        <v>324</v>
      </c>
      <c r="D1169" s="172" t="s">
        <v>324</v>
      </c>
      <c r="E1169" s="218"/>
      <c r="F1169" s="238">
        <v>1580500</v>
      </c>
      <c r="G1169" s="346"/>
      <c r="H1169" s="179"/>
    </row>
    <row r="1170" spans="1:8" s="115" customFormat="1" ht="18">
      <c r="A1170" s="237"/>
      <c r="B1170" s="285" t="s">
        <v>1489</v>
      </c>
      <c r="C1170" s="221" t="s">
        <v>324</v>
      </c>
      <c r="D1170" s="172" t="s">
        <v>324</v>
      </c>
      <c r="E1170" s="218"/>
      <c r="F1170" s="238">
        <v>332200</v>
      </c>
      <c r="G1170" s="346"/>
      <c r="H1170" s="179"/>
    </row>
    <row r="1171" spans="1:8" s="115" customFormat="1" ht="18">
      <c r="A1171" s="237"/>
      <c r="B1171" s="285" t="s">
        <v>1490</v>
      </c>
      <c r="C1171" s="221" t="s">
        <v>324</v>
      </c>
      <c r="D1171" s="172" t="s">
        <v>324</v>
      </c>
      <c r="E1171" s="218"/>
      <c r="F1171" s="238">
        <v>430400</v>
      </c>
      <c r="G1171" s="346"/>
      <c r="H1171" s="179"/>
    </row>
    <row r="1172" spans="1:8" s="115" customFormat="1" ht="18">
      <c r="A1172" s="237"/>
      <c r="B1172" s="285" t="s">
        <v>1491</v>
      </c>
      <c r="C1172" s="221" t="s">
        <v>324</v>
      </c>
      <c r="D1172" s="172" t="s">
        <v>324</v>
      </c>
      <c r="E1172" s="218"/>
      <c r="F1172" s="238">
        <v>601200</v>
      </c>
      <c r="G1172" s="346"/>
      <c r="H1172" s="179"/>
    </row>
    <row r="1173" spans="1:7" s="115" customFormat="1" ht="18">
      <c r="A1173" s="237"/>
      <c r="B1173" s="285" t="s">
        <v>1492</v>
      </c>
      <c r="C1173" s="221" t="s">
        <v>324</v>
      </c>
      <c r="D1173" s="172" t="s">
        <v>324</v>
      </c>
      <c r="E1173" s="218"/>
      <c r="F1173" s="238">
        <v>692300</v>
      </c>
      <c r="G1173" s="209"/>
    </row>
    <row r="1174" spans="1:7" s="115" customFormat="1" ht="18">
      <c r="A1174" s="237"/>
      <c r="B1174" s="285" t="s">
        <v>1493</v>
      </c>
      <c r="C1174" s="221" t="s">
        <v>324</v>
      </c>
      <c r="D1174" s="172" t="s">
        <v>324</v>
      </c>
      <c r="E1174" s="218"/>
      <c r="F1174" s="238">
        <v>923400</v>
      </c>
      <c r="G1174" s="209"/>
    </row>
    <row r="1175" spans="1:7" s="115" customFormat="1" ht="18">
      <c r="A1175" s="237"/>
      <c r="B1175" s="285" t="s">
        <v>1494</v>
      </c>
      <c r="C1175" s="221" t="s">
        <v>324</v>
      </c>
      <c r="D1175" s="172" t="s">
        <v>324</v>
      </c>
      <c r="E1175" s="218"/>
      <c r="F1175" s="238">
        <v>1092900</v>
      </c>
      <c r="G1175" s="209"/>
    </row>
    <row r="1176" spans="1:7" s="115" customFormat="1" ht="18">
      <c r="A1176" s="237"/>
      <c r="B1176" s="285" t="s">
        <v>1495</v>
      </c>
      <c r="C1176" s="221" t="s">
        <v>324</v>
      </c>
      <c r="D1176" s="172" t="s">
        <v>324</v>
      </c>
      <c r="E1176" s="218"/>
      <c r="F1176" s="238">
        <v>1621900</v>
      </c>
      <c r="G1176" s="209"/>
    </row>
    <row r="1177" spans="1:7" s="115" customFormat="1" ht="18">
      <c r="A1177" s="237"/>
      <c r="B1177" s="285" t="s">
        <v>196</v>
      </c>
      <c r="C1177" s="499" t="s">
        <v>1379</v>
      </c>
      <c r="D1177" s="172" t="s">
        <v>324</v>
      </c>
      <c r="E1177" s="218"/>
      <c r="F1177" s="218">
        <v>295000</v>
      </c>
      <c r="G1177" s="209"/>
    </row>
    <row r="1178" spans="1:7" s="115" customFormat="1" ht="18">
      <c r="A1178" s="237"/>
      <c r="B1178" s="285" t="s">
        <v>197</v>
      </c>
      <c r="C1178" s="221" t="s">
        <v>324</v>
      </c>
      <c r="D1178" s="172" t="s">
        <v>324</v>
      </c>
      <c r="E1178" s="218"/>
      <c r="F1178" s="218">
        <v>365000</v>
      </c>
      <c r="G1178" s="209"/>
    </row>
    <row r="1179" spans="1:7" s="115" customFormat="1" ht="18">
      <c r="A1179" s="237"/>
      <c r="B1179" s="285" t="s">
        <v>198</v>
      </c>
      <c r="C1179" s="221" t="s">
        <v>324</v>
      </c>
      <c r="D1179" s="172" t="s">
        <v>324</v>
      </c>
      <c r="E1179" s="218"/>
      <c r="F1179" s="218">
        <v>500000</v>
      </c>
      <c r="G1179" s="209"/>
    </row>
    <row r="1180" spans="1:7" s="115" customFormat="1" ht="18">
      <c r="A1180" s="237"/>
      <c r="B1180" s="285" t="s">
        <v>199</v>
      </c>
      <c r="C1180" s="221"/>
      <c r="D1180" s="172" t="s">
        <v>324</v>
      </c>
      <c r="E1180" s="218"/>
      <c r="F1180" s="218">
        <v>240000</v>
      </c>
      <c r="G1180" s="209"/>
    </row>
    <row r="1181" spans="1:7" s="115" customFormat="1" ht="18" customHeight="1">
      <c r="A1181" s="237"/>
      <c r="B1181" s="285" t="s">
        <v>200</v>
      </c>
      <c r="C1181" s="221"/>
      <c r="D1181" s="172" t="s">
        <v>324</v>
      </c>
      <c r="E1181" s="218"/>
      <c r="F1181" s="218">
        <v>330000</v>
      </c>
      <c r="G1181" s="209"/>
    </row>
    <row r="1182" spans="1:7" s="115" customFormat="1" ht="18">
      <c r="A1182" s="237"/>
      <c r="B1182" s="285" t="s">
        <v>201</v>
      </c>
      <c r="C1182" s="221"/>
      <c r="D1182" s="172" t="s">
        <v>324</v>
      </c>
      <c r="E1182" s="218"/>
      <c r="F1182" s="218">
        <v>469000</v>
      </c>
      <c r="G1182" s="209"/>
    </row>
    <row r="1183" spans="1:7" s="115" customFormat="1" ht="18">
      <c r="A1183" s="237"/>
      <c r="B1183" s="285" t="s">
        <v>202</v>
      </c>
      <c r="C1183" s="221"/>
      <c r="D1183" s="172" t="s">
        <v>324</v>
      </c>
      <c r="E1183" s="218"/>
      <c r="F1183" s="218">
        <v>600000</v>
      </c>
      <c r="G1183" s="209"/>
    </row>
    <row r="1184" spans="1:10" s="115" customFormat="1" ht="18" customHeight="1">
      <c r="A1184" s="237">
        <v>12</v>
      </c>
      <c r="B1184" s="524" t="s">
        <v>518</v>
      </c>
      <c r="C1184" s="524"/>
      <c r="D1184" s="524"/>
      <c r="E1184" s="524"/>
      <c r="F1184" s="524"/>
      <c r="G1184" s="209"/>
      <c r="I1184" s="179"/>
      <c r="J1184" s="179"/>
    </row>
    <row r="1185" spans="1:10" s="115" customFormat="1" ht="31.5">
      <c r="A1185" s="237"/>
      <c r="B1185" s="290" t="s">
        <v>499</v>
      </c>
      <c r="C1185" s="221"/>
      <c r="D1185" s="172" t="s">
        <v>385</v>
      </c>
      <c r="E1185" s="218"/>
      <c r="F1185" s="224">
        <v>270000</v>
      </c>
      <c r="G1185" s="209"/>
      <c r="I1185" s="179"/>
      <c r="J1185" s="179"/>
    </row>
    <row r="1186" spans="1:10" s="115" customFormat="1" ht="31.5">
      <c r="A1186" s="237"/>
      <c r="B1186" s="290" t="s">
        <v>500</v>
      </c>
      <c r="C1186" s="221"/>
      <c r="D1186" s="172" t="s">
        <v>385</v>
      </c>
      <c r="E1186" s="218"/>
      <c r="F1186" s="224">
        <v>290000</v>
      </c>
      <c r="G1186" s="209"/>
      <c r="I1186" s="179"/>
      <c r="J1186" s="179"/>
    </row>
    <row r="1187" spans="1:10" s="115" customFormat="1" ht="57" customHeight="1">
      <c r="A1187" s="216">
        <v>13</v>
      </c>
      <c r="B1187" s="434" t="s">
        <v>1594</v>
      </c>
      <c r="C1187" s="74" t="s">
        <v>1026</v>
      </c>
      <c r="D1187" s="216"/>
      <c r="E1187" s="435"/>
      <c r="F1187" s="435"/>
      <c r="G1187" s="209"/>
      <c r="I1187" s="179"/>
      <c r="J1187" s="179"/>
    </row>
    <row r="1188" spans="1:10" s="115" customFormat="1" ht="17.25">
      <c r="A1188" s="216"/>
      <c r="B1188" s="285" t="s">
        <v>1496</v>
      </c>
      <c r="C1188" s="234"/>
      <c r="D1188" s="233" t="s">
        <v>385</v>
      </c>
      <c r="E1188" s="219">
        <v>310000</v>
      </c>
      <c r="F1188" s="219"/>
      <c r="G1188" s="209"/>
      <c r="I1188" s="179"/>
      <c r="J1188" s="179"/>
    </row>
    <row r="1189" spans="1:10" s="115" customFormat="1" ht="17.25">
      <c r="A1189" s="216"/>
      <c r="B1189" s="285" t="s">
        <v>1497</v>
      </c>
      <c r="C1189" s="234"/>
      <c r="D1189" s="233" t="s">
        <v>324</v>
      </c>
      <c r="E1189" s="219">
        <v>380000</v>
      </c>
      <c r="F1189" s="219"/>
      <c r="G1189" s="209"/>
      <c r="I1189" s="179"/>
      <c r="J1189" s="179"/>
    </row>
    <row r="1190" spans="1:10" s="115" customFormat="1" ht="17.25">
      <c r="A1190" s="216"/>
      <c r="B1190" s="285" t="s">
        <v>1498</v>
      </c>
      <c r="C1190" s="234"/>
      <c r="D1190" s="233" t="s">
        <v>324</v>
      </c>
      <c r="E1190" s="219">
        <v>560000</v>
      </c>
      <c r="F1190" s="219"/>
      <c r="G1190" s="209"/>
      <c r="I1190" s="179"/>
      <c r="J1190" s="179"/>
    </row>
    <row r="1191" spans="1:10" s="115" customFormat="1" ht="17.25">
      <c r="A1191" s="216"/>
      <c r="B1191" s="285" t="s">
        <v>1499</v>
      </c>
      <c r="C1191" s="234"/>
      <c r="D1191" s="233" t="s">
        <v>324</v>
      </c>
      <c r="E1191" s="219">
        <v>880000</v>
      </c>
      <c r="F1191" s="219"/>
      <c r="G1191" s="209"/>
      <c r="I1191" s="179"/>
      <c r="J1191" s="179"/>
    </row>
    <row r="1192" spans="1:10" s="115" customFormat="1" ht="17.25">
      <c r="A1192" s="216"/>
      <c r="B1192" s="285" t="s">
        <v>1500</v>
      </c>
      <c r="C1192" s="234"/>
      <c r="D1192" s="233" t="s">
        <v>324</v>
      </c>
      <c r="E1192" s="219">
        <v>1300000</v>
      </c>
      <c r="F1192" s="219"/>
      <c r="G1192" s="209"/>
      <c r="I1192" s="179"/>
      <c r="J1192" s="179"/>
    </row>
    <row r="1193" spans="1:10" s="115" customFormat="1" ht="17.25">
      <c r="A1193" s="216"/>
      <c r="B1193" s="285" t="s">
        <v>1501</v>
      </c>
      <c r="C1193" s="234"/>
      <c r="D1193" s="233" t="s">
        <v>324</v>
      </c>
      <c r="E1193" s="219">
        <v>315000</v>
      </c>
      <c r="F1193" s="219"/>
      <c r="G1193" s="209"/>
      <c r="I1193" s="179"/>
      <c r="J1193" s="179"/>
    </row>
    <row r="1194" spans="1:10" s="115" customFormat="1" ht="17.25">
      <c r="A1194" s="216"/>
      <c r="B1194" s="285" t="s">
        <v>1502</v>
      </c>
      <c r="C1194" s="234"/>
      <c r="D1194" s="233" t="s">
        <v>324</v>
      </c>
      <c r="E1194" s="219">
        <v>395000</v>
      </c>
      <c r="F1194" s="219"/>
      <c r="G1194" s="209"/>
      <c r="I1194" s="179"/>
      <c r="J1194" s="179"/>
    </row>
    <row r="1195" spans="1:10" s="115" customFormat="1" ht="17.25">
      <c r="A1195" s="216"/>
      <c r="B1195" s="285" t="s">
        <v>1503</v>
      </c>
      <c r="C1195" s="234"/>
      <c r="D1195" s="233" t="s">
        <v>324</v>
      </c>
      <c r="E1195" s="219">
        <v>580000</v>
      </c>
      <c r="F1195" s="219"/>
      <c r="G1195" s="209"/>
      <c r="I1195" s="179"/>
      <c r="J1195" s="179"/>
    </row>
    <row r="1196" spans="1:10" s="115" customFormat="1" ht="17.25">
      <c r="A1196" s="216"/>
      <c r="B1196" s="285" t="s">
        <v>1504</v>
      </c>
      <c r="C1196" s="234"/>
      <c r="D1196" s="233" t="s">
        <v>324</v>
      </c>
      <c r="E1196" s="219">
        <v>901000</v>
      </c>
      <c r="F1196" s="219"/>
      <c r="G1196" s="209"/>
      <c r="I1196" s="179"/>
      <c r="J1196" s="179"/>
    </row>
    <row r="1197" spans="1:10" s="115" customFormat="1" ht="17.25">
      <c r="A1197" s="216"/>
      <c r="B1197" s="285" t="s">
        <v>1505</v>
      </c>
      <c r="C1197" s="234"/>
      <c r="D1197" s="233" t="s">
        <v>324</v>
      </c>
      <c r="E1197" s="219">
        <v>1400000</v>
      </c>
      <c r="F1197" s="219"/>
      <c r="G1197" s="209"/>
      <c r="I1197" s="179"/>
      <c r="J1197" s="179"/>
    </row>
    <row r="1198" spans="1:10" s="115" customFormat="1" ht="17.25">
      <c r="A1198" s="216"/>
      <c r="B1198" s="285" t="s">
        <v>1506</v>
      </c>
      <c r="C1198" s="234" t="s">
        <v>502</v>
      </c>
      <c r="D1198" s="233" t="s">
        <v>324</v>
      </c>
      <c r="E1198" s="219">
        <v>322000</v>
      </c>
      <c r="F1198" s="219"/>
      <c r="G1198" s="209"/>
      <c r="I1198" s="179"/>
      <c r="J1198" s="179"/>
    </row>
    <row r="1199" spans="1:10" s="115" customFormat="1" ht="17.25">
      <c r="A1199" s="216"/>
      <c r="B1199" s="285" t="s">
        <v>1507</v>
      </c>
      <c r="C1199" s="234"/>
      <c r="D1199" s="233" t="s">
        <v>324</v>
      </c>
      <c r="E1199" s="219">
        <v>410000</v>
      </c>
      <c r="F1199" s="219"/>
      <c r="G1199" s="209"/>
      <c r="I1199" s="179"/>
      <c r="J1199" s="179"/>
    </row>
    <row r="1200" spans="1:7" s="115" customFormat="1" ht="17.25">
      <c r="A1200" s="216"/>
      <c r="B1200" s="285" t="s">
        <v>1508</v>
      </c>
      <c r="C1200" s="234"/>
      <c r="D1200" s="233" t="s">
        <v>324</v>
      </c>
      <c r="E1200" s="219">
        <v>631000</v>
      </c>
      <c r="F1200" s="219"/>
      <c r="G1200" s="209"/>
    </row>
    <row r="1201" spans="1:7" s="115" customFormat="1" ht="17.25">
      <c r="A1201" s="216"/>
      <c r="B1201" s="285" t="s">
        <v>1509</v>
      </c>
      <c r="C1201" s="234"/>
      <c r="D1201" s="233" t="s">
        <v>324</v>
      </c>
      <c r="E1201" s="219">
        <v>1010000</v>
      </c>
      <c r="F1201" s="219"/>
      <c r="G1201" s="209"/>
    </row>
    <row r="1202" spans="1:7" s="115" customFormat="1" ht="17.25">
      <c r="A1202" s="216"/>
      <c r="B1202" s="285" t="s">
        <v>1510</v>
      </c>
      <c r="C1202" s="234"/>
      <c r="D1202" s="233" t="s">
        <v>324</v>
      </c>
      <c r="E1202" s="219">
        <v>1470000</v>
      </c>
      <c r="F1202" s="219"/>
      <c r="G1202" s="209"/>
    </row>
    <row r="1203" spans="1:7" s="115" customFormat="1" ht="42.75" customHeight="1">
      <c r="A1203" s="216">
        <v>14</v>
      </c>
      <c r="B1203" s="564" t="s">
        <v>1141</v>
      </c>
      <c r="C1203" s="564"/>
      <c r="D1203" s="564"/>
      <c r="E1203" s="564"/>
      <c r="F1203" s="564"/>
      <c r="G1203" s="209"/>
    </row>
    <row r="1204" spans="1:7" s="343" customFormat="1" ht="21.75" customHeight="1">
      <c r="A1204" s="216"/>
      <c r="B1204" s="434" t="s">
        <v>1025</v>
      </c>
      <c r="C1204" s="74" t="s">
        <v>1026</v>
      </c>
      <c r="D1204" s="233"/>
      <c r="E1204" s="326"/>
      <c r="F1204" s="326"/>
      <c r="G1204" s="342"/>
    </row>
    <row r="1205" spans="1:7" s="115" customFormat="1" ht="17.25">
      <c r="A1205" s="216"/>
      <c r="B1205" s="285" t="s">
        <v>1028</v>
      </c>
      <c r="C1205" s="234"/>
      <c r="D1205" s="233"/>
      <c r="E1205" s="219"/>
      <c r="F1205" s="219"/>
      <c r="G1205" s="209"/>
    </row>
    <row r="1206" spans="1:7" s="115" customFormat="1" ht="20.25" customHeight="1">
      <c r="A1206" s="216"/>
      <c r="B1206" s="292" t="s">
        <v>1135</v>
      </c>
      <c r="C1206" s="234"/>
      <c r="D1206" s="233" t="s">
        <v>385</v>
      </c>
      <c r="E1206" s="219">
        <v>278300</v>
      </c>
      <c r="F1206" s="219"/>
      <c r="G1206" s="209"/>
    </row>
    <row r="1207" spans="1:7" s="115" customFormat="1" ht="17.25">
      <c r="A1207" s="216"/>
      <c r="B1207" s="500" t="s">
        <v>1297</v>
      </c>
      <c r="C1207" s="234"/>
      <c r="D1207" s="233" t="s">
        <v>324</v>
      </c>
      <c r="E1207" s="219">
        <v>290400</v>
      </c>
      <c r="F1207" s="219"/>
      <c r="G1207" s="209"/>
    </row>
    <row r="1208" spans="1:7" s="115" customFormat="1" ht="17.25">
      <c r="A1208" s="216"/>
      <c r="B1208" s="500" t="s">
        <v>1298</v>
      </c>
      <c r="C1208" s="234"/>
      <c r="D1208" s="233" t="s">
        <v>324</v>
      </c>
      <c r="E1208" s="219">
        <v>302500</v>
      </c>
      <c r="F1208" s="219"/>
      <c r="G1208" s="209"/>
    </row>
    <row r="1209" spans="1:6" s="115" customFormat="1" ht="16.5">
      <c r="A1209" s="72"/>
      <c r="B1209" s="285" t="s">
        <v>1136</v>
      </c>
      <c r="C1209" s="160"/>
      <c r="D1209" s="74"/>
      <c r="E1209" s="161"/>
      <c r="F1209" s="161"/>
    </row>
    <row r="1210" spans="1:6" s="115" customFormat="1" ht="18.75">
      <c r="A1210" s="72"/>
      <c r="B1210" s="292" t="s">
        <v>1135</v>
      </c>
      <c r="C1210" s="160"/>
      <c r="D1210" s="233" t="s">
        <v>385</v>
      </c>
      <c r="E1210" s="161">
        <v>430500</v>
      </c>
      <c r="F1210" s="161"/>
    </row>
    <row r="1211" spans="1:6" s="115" customFormat="1" ht="16.5">
      <c r="A1211" s="72"/>
      <c r="B1211" s="500" t="s">
        <v>1297</v>
      </c>
      <c r="C1211" s="160"/>
      <c r="D1211" s="233" t="s">
        <v>324</v>
      </c>
      <c r="E1211" s="161">
        <v>472500</v>
      </c>
      <c r="F1211" s="161"/>
    </row>
    <row r="1212" spans="1:6" s="115" customFormat="1" ht="16.5">
      <c r="A1212" s="72"/>
      <c r="B1212" s="500" t="s">
        <v>1298</v>
      </c>
      <c r="C1212" s="160"/>
      <c r="D1212" s="233" t="s">
        <v>324</v>
      </c>
      <c r="E1212" s="161">
        <v>504000</v>
      </c>
      <c r="F1212" s="161"/>
    </row>
    <row r="1213" spans="1:6" s="115" customFormat="1" ht="16.5">
      <c r="A1213" s="72"/>
      <c r="B1213" s="285" t="s">
        <v>1137</v>
      </c>
      <c r="C1213" s="160"/>
      <c r="D1213" s="74"/>
      <c r="E1213" s="161"/>
      <c r="F1213" s="161"/>
    </row>
    <row r="1214" spans="1:6" s="115" customFormat="1" ht="18.75">
      <c r="A1214" s="72"/>
      <c r="B1214" s="292" t="s">
        <v>1135</v>
      </c>
      <c r="C1214" s="160"/>
      <c r="D1214" s="233" t="s">
        <v>385</v>
      </c>
      <c r="E1214" s="161">
        <v>688800</v>
      </c>
      <c r="F1214" s="161"/>
    </row>
    <row r="1215" spans="1:6" s="115" customFormat="1" ht="16.5">
      <c r="A1215" s="72"/>
      <c r="B1215" s="500" t="s">
        <v>1297</v>
      </c>
      <c r="C1215" s="160"/>
      <c r="D1215" s="233" t="s">
        <v>324</v>
      </c>
      <c r="E1215" s="161">
        <v>760200</v>
      </c>
      <c r="F1215" s="161"/>
    </row>
    <row r="1216" spans="1:6" s="115" customFormat="1" ht="16.5">
      <c r="A1216" s="72"/>
      <c r="B1216" s="500" t="s">
        <v>1298</v>
      </c>
      <c r="C1216" s="160"/>
      <c r="D1216" s="233" t="s">
        <v>324</v>
      </c>
      <c r="E1216" s="161">
        <v>854700</v>
      </c>
      <c r="F1216" s="161"/>
    </row>
    <row r="1217" spans="1:6" s="115" customFormat="1" ht="16.5">
      <c r="A1217" s="72"/>
      <c r="B1217" s="285" t="s">
        <v>1138</v>
      </c>
      <c r="C1217" s="160"/>
      <c r="D1217" s="74"/>
      <c r="E1217" s="161"/>
      <c r="F1217" s="161"/>
    </row>
    <row r="1218" spans="1:6" s="115" customFormat="1" ht="18.75">
      <c r="A1218" s="72"/>
      <c r="B1218" s="292" t="s">
        <v>1135</v>
      </c>
      <c r="C1218" s="160"/>
      <c r="D1218" s="233" t="s">
        <v>385</v>
      </c>
      <c r="E1218" s="161">
        <v>1092000</v>
      </c>
      <c r="F1218" s="161"/>
    </row>
    <row r="1219" spans="1:6" s="115" customFormat="1" ht="16.5">
      <c r="A1219" s="72"/>
      <c r="B1219" s="500" t="s">
        <v>1297</v>
      </c>
      <c r="C1219" s="160"/>
      <c r="D1219" s="233" t="s">
        <v>324</v>
      </c>
      <c r="E1219" s="161">
        <v>1201200</v>
      </c>
      <c r="F1219" s="161"/>
    </row>
    <row r="1220" spans="1:6" s="115" customFormat="1" ht="16.5">
      <c r="A1220" s="72"/>
      <c r="B1220" s="500" t="s">
        <v>1298</v>
      </c>
      <c r="C1220" s="160"/>
      <c r="D1220" s="233" t="s">
        <v>324</v>
      </c>
      <c r="E1220" s="161">
        <v>1356600</v>
      </c>
      <c r="F1220" s="161"/>
    </row>
    <row r="1221" spans="1:6" s="115" customFormat="1" ht="16.5">
      <c r="A1221" s="72"/>
      <c r="B1221" s="285" t="s">
        <v>1139</v>
      </c>
      <c r="C1221" s="160"/>
      <c r="D1221" s="74"/>
      <c r="E1221" s="161"/>
      <c r="F1221" s="161"/>
    </row>
    <row r="1222" spans="1:6" s="115" customFormat="1" ht="18.75">
      <c r="A1222" s="72"/>
      <c r="B1222" s="292" t="s">
        <v>1135</v>
      </c>
      <c r="C1222" s="160"/>
      <c r="D1222" s="74" t="s">
        <v>385</v>
      </c>
      <c r="E1222" s="161">
        <v>2103400</v>
      </c>
      <c r="F1222" s="161"/>
    </row>
    <row r="1223" spans="1:6" s="115" customFormat="1" ht="16.5">
      <c r="A1223" s="72"/>
      <c r="B1223" s="285" t="s">
        <v>1140</v>
      </c>
      <c r="C1223" s="160"/>
      <c r="D1223" s="74"/>
      <c r="E1223" s="161"/>
      <c r="F1223" s="161"/>
    </row>
    <row r="1224" spans="1:6" s="115" customFormat="1" ht="18.75">
      <c r="A1224" s="72"/>
      <c r="B1224" s="292" t="s">
        <v>1135</v>
      </c>
      <c r="C1224" s="160"/>
      <c r="D1224" s="74" t="s">
        <v>385</v>
      </c>
      <c r="E1224" s="161">
        <v>2587200</v>
      </c>
      <c r="F1224" s="161"/>
    </row>
    <row r="1225" spans="1:6" ht="30">
      <c r="A1225" s="216"/>
      <c r="B1225" s="403" t="s">
        <v>1381</v>
      </c>
      <c r="C1225" s="501" t="s">
        <v>1142</v>
      </c>
      <c r="D1225" s="233"/>
      <c r="E1225" s="219"/>
      <c r="F1225" s="219"/>
    </row>
    <row r="1226" spans="1:6" s="115" customFormat="1" ht="16.5">
      <c r="A1226" s="72"/>
      <c r="B1226" s="153" t="s">
        <v>1143</v>
      </c>
      <c r="C1226" s="74"/>
      <c r="D1226" s="74" t="s">
        <v>385</v>
      </c>
      <c r="E1226" s="161">
        <v>44100</v>
      </c>
      <c r="F1226" s="161"/>
    </row>
    <row r="1227" spans="1:6" s="115" customFormat="1" ht="16.5">
      <c r="A1227" s="72"/>
      <c r="B1227" s="153" t="s">
        <v>1144</v>
      </c>
      <c r="C1227" s="74"/>
      <c r="D1227" s="74" t="s">
        <v>324</v>
      </c>
      <c r="E1227" s="161">
        <v>61900</v>
      </c>
      <c r="F1227" s="161"/>
    </row>
    <row r="1228" spans="1:6" s="115" customFormat="1" ht="16.5">
      <c r="A1228" s="72"/>
      <c r="B1228" s="153" t="s">
        <v>1145</v>
      </c>
      <c r="C1228" s="74"/>
      <c r="D1228" s="74" t="s">
        <v>324</v>
      </c>
      <c r="E1228" s="161">
        <v>85100</v>
      </c>
      <c r="F1228" s="161"/>
    </row>
    <row r="1229" spans="1:6" s="115" customFormat="1" ht="16.5">
      <c r="A1229" s="72"/>
      <c r="B1229" s="385" t="s">
        <v>1382</v>
      </c>
      <c r="C1229" s="502" t="s">
        <v>1146</v>
      </c>
      <c r="D1229" s="74"/>
      <c r="E1229" s="161"/>
      <c r="F1229" s="161"/>
    </row>
    <row r="1230" spans="1:6" s="115" customFormat="1" ht="18">
      <c r="A1230" s="72"/>
      <c r="B1230" s="153" t="s">
        <v>1147</v>
      </c>
      <c r="C1230" s="160"/>
      <c r="D1230" s="74" t="s">
        <v>707</v>
      </c>
      <c r="E1230" s="161">
        <v>86100</v>
      </c>
      <c r="F1230" s="161"/>
    </row>
    <row r="1231" spans="1:6" s="115" customFormat="1" ht="49.5" customHeight="1">
      <c r="A1231" s="72">
        <v>15</v>
      </c>
      <c r="B1231" s="552" t="s">
        <v>1441</v>
      </c>
      <c r="C1231" s="552"/>
      <c r="D1231" s="552"/>
      <c r="E1231" s="552"/>
      <c r="F1231" s="552"/>
    </row>
    <row r="1232" spans="1:6" s="115" customFormat="1" ht="16.5">
      <c r="A1232" s="72"/>
      <c r="B1232" s="285" t="s">
        <v>1028</v>
      </c>
      <c r="C1232" s="234"/>
      <c r="D1232" s="233"/>
      <c r="E1232" s="219"/>
      <c r="F1232" s="161"/>
    </row>
    <row r="1233" spans="1:6" s="115" customFormat="1" ht="18.75">
      <c r="A1233" s="72"/>
      <c r="B1233" s="292" t="s">
        <v>1464</v>
      </c>
      <c r="C1233" s="234"/>
      <c r="D1233" s="233" t="s">
        <v>385</v>
      </c>
      <c r="E1233" s="219">
        <v>297000</v>
      </c>
      <c r="F1233" s="161"/>
    </row>
    <row r="1234" spans="1:6" s="115" customFormat="1" ht="16.5">
      <c r="A1234" s="72"/>
      <c r="B1234" s="500" t="s">
        <v>1465</v>
      </c>
      <c r="C1234" s="234"/>
      <c r="D1234" s="233" t="s">
        <v>324</v>
      </c>
      <c r="E1234" s="219">
        <v>313500</v>
      </c>
      <c r="F1234" s="161"/>
    </row>
    <row r="1235" spans="1:6" s="115" customFormat="1" ht="16.5">
      <c r="A1235" s="72"/>
      <c r="B1235" s="500" t="s">
        <v>1466</v>
      </c>
      <c r="C1235" s="234"/>
      <c r="D1235" s="233" t="s">
        <v>324</v>
      </c>
      <c r="E1235" s="219">
        <v>330000</v>
      </c>
      <c r="F1235" s="161"/>
    </row>
    <row r="1236" spans="1:6" s="115" customFormat="1" ht="16.5">
      <c r="A1236" s="72"/>
      <c r="B1236" s="285" t="s">
        <v>1467</v>
      </c>
      <c r="C1236" s="234"/>
      <c r="D1236" s="233"/>
      <c r="E1236" s="219"/>
      <c r="F1236" s="161"/>
    </row>
    <row r="1237" spans="1:6" s="115" customFormat="1" ht="18.75">
      <c r="A1237" s="72"/>
      <c r="B1237" s="292" t="s">
        <v>1464</v>
      </c>
      <c r="C1237" s="234"/>
      <c r="D1237" s="233" t="s">
        <v>385</v>
      </c>
      <c r="E1237" s="219">
        <v>462000</v>
      </c>
      <c r="F1237" s="161"/>
    </row>
    <row r="1238" spans="1:6" s="115" customFormat="1" ht="16.5">
      <c r="A1238" s="72"/>
      <c r="B1238" s="500" t="s">
        <v>1465</v>
      </c>
      <c r="C1238" s="234"/>
      <c r="D1238" s="233" t="s">
        <v>324</v>
      </c>
      <c r="E1238" s="219">
        <v>517000</v>
      </c>
      <c r="F1238" s="161"/>
    </row>
    <row r="1239" spans="1:6" s="115" customFormat="1" ht="16.5">
      <c r="A1239" s="72"/>
      <c r="B1239" s="500" t="s">
        <v>1466</v>
      </c>
      <c r="C1239" s="234"/>
      <c r="D1239" s="233" t="s">
        <v>324</v>
      </c>
      <c r="E1239" s="219">
        <v>550000</v>
      </c>
      <c r="F1239" s="161"/>
    </row>
    <row r="1240" spans="1:6" s="115" customFormat="1" ht="16.5">
      <c r="A1240" s="72"/>
      <c r="B1240" s="285" t="s">
        <v>1137</v>
      </c>
      <c r="C1240" s="234"/>
      <c r="D1240" s="233"/>
      <c r="E1240" s="219"/>
      <c r="F1240" s="161"/>
    </row>
    <row r="1241" spans="1:6" s="115" customFormat="1" ht="18.75">
      <c r="A1241" s="72"/>
      <c r="B1241" s="292" t="s">
        <v>1464</v>
      </c>
      <c r="C1241" s="234"/>
      <c r="D1241" s="233" t="s">
        <v>385</v>
      </c>
      <c r="E1241" s="219">
        <v>737000</v>
      </c>
      <c r="F1241" s="161"/>
    </row>
    <row r="1242" spans="1:6" s="115" customFormat="1" ht="16.5">
      <c r="A1242" s="72"/>
      <c r="B1242" s="500" t="s">
        <v>1465</v>
      </c>
      <c r="C1242" s="234"/>
      <c r="D1242" s="233" t="s">
        <v>324</v>
      </c>
      <c r="E1242" s="219">
        <v>841000</v>
      </c>
      <c r="F1242" s="161"/>
    </row>
    <row r="1243" spans="1:6" s="115" customFormat="1" ht="16.5">
      <c r="A1243" s="72"/>
      <c r="B1243" s="500" t="s">
        <v>1466</v>
      </c>
      <c r="C1243" s="234"/>
      <c r="D1243" s="233" t="s">
        <v>324</v>
      </c>
      <c r="E1243" s="219">
        <v>946000</v>
      </c>
      <c r="F1243" s="161"/>
    </row>
    <row r="1244" spans="1:6" s="115" customFormat="1" ht="16.5">
      <c r="A1244" s="72"/>
      <c r="B1244" s="285" t="s">
        <v>1468</v>
      </c>
      <c r="C1244" s="234"/>
      <c r="D1244" s="233"/>
      <c r="E1244" s="219"/>
      <c r="F1244" s="161"/>
    </row>
    <row r="1245" spans="1:6" s="115" customFormat="1" ht="18.75">
      <c r="A1245" s="72"/>
      <c r="B1245" s="292" t="s">
        <v>1464</v>
      </c>
      <c r="C1245" s="234"/>
      <c r="D1245" s="233" t="s">
        <v>385</v>
      </c>
      <c r="E1245" s="219">
        <v>1188000</v>
      </c>
      <c r="F1245" s="161"/>
    </row>
    <row r="1246" spans="1:6" s="115" customFormat="1" ht="16.5">
      <c r="A1246" s="72"/>
      <c r="B1246" s="500" t="s">
        <v>1465</v>
      </c>
      <c r="C1246" s="234"/>
      <c r="D1246" s="233" t="s">
        <v>324</v>
      </c>
      <c r="E1246" s="219">
        <v>1298000</v>
      </c>
      <c r="F1246" s="161"/>
    </row>
    <row r="1247" spans="1:6" s="115" customFormat="1" ht="16.5">
      <c r="A1247" s="72"/>
      <c r="B1247" s="500" t="s">
        <v>1466</v>
      </c>
      <c r="C1247" s="234"/>
      <c r="D1247" s="233" t="s">
        <v>324</v>
      </c>
      <c r="E1247" s="219">
        <v>1485000</v>
      </c>
      <c r="F1247" s="161"/>
    </row>
    <row r="1248" spans="1:6" s="115" customFormat="1" ht="16.5">
      <c r="A1248" s="72"/>
      <c r="B1248" s="285" t="s">
        <v>1469</v>
      </c>
      <c r="C1248" s="234"/>
      <c r="D1248" s="233"/>
      <c r="E1248" s="219"/>
      <c r="F1248" s="161"/>
    </row>
    <row r="1249" spans="1:6" s="115" customFormat="1" ht="18.75">
      <c r="A1249" s="72"/>
      <c r="B1249" s="292" t="s">
        <v>1464</v>
      </c>
      <c r="C1249" s="234"/>
      <c r="D1249" s="233" t="s">
        <v>385</v>
      </c>
      <c r="E1249" s="219">
        <v>2310000</v>
      </c>
      <c r="F1249" s="161"/>
    </row>
    <row r="1250" spans="1:6" s="115" customFormat="1" ht="16.5">
      <c r="A1250" s="72"/>
      <c r="B1250" s="500" t="s">
        <v>1465</v>
      </c>
      <c r="C1250" s="234"/>
      <c r="D1250" s="233" t="s">
        <v>324</v>
      </c>
      <c r="E1250" s="219">
        <v>2365000</v>
      </c>
      <c r="F1250" s="161"/>
    </row>
    <row r="1251" spans="1:6" s="115" customFormat="1" ht="16.5">
      <c r="A1251" s="72"/>
      <c r="B1251" s="500" t="s">
        <v>1466</v>
      </c>
      <c r="C1251" s="234"/>
      <c r="D1251" s="233" t="s">
        <v>324</v>
      </c>
      <c r="E1251" s="219">
        <v>2530000</v>
      </c>
      <c r="F1251" s="161"/>
    </row>
    <row r="1252" spans="1:6" s="115" customFormat="1" ht="16.5">
      <c r="A1252" s="72"/>
      <c r="B1252" s="285" t="s">
        <v>1470</v>
      </c>
      <c r="C1252" s="234"/>
      <c r="D1252" s="233"/>
      <c r="E1252" s="219"/>
      <c r="F1252" s="161"/>
    </row>
    <row r="1253" spans="1:6" s="115" customFormat="1" ht="18.75">
      <c r="A1253" s="72"/>
      <c r="B1253" s="292" t="s">
        <v>1464</v>
      </c>
      <c r="C1253" s="234"/>
      <c r="D1253" s="233" t="s">
        <v>385</v>
      </c>
      <c r="E1253" s="219">
        <v>2750000</v>
      </c>
      <c r="F1253" s="161"/>
    </row>
    <row r="1254" spans="1:6" s="115" customFormat="1" ht="16.5">
      <c r="A1254" s="72"/>
      <c r="B1254" s="500" t="s">
        <v>1465</v>
      </c>
      <c r="C1254" s="234"/>
      <c r="D1254" s="233" t="s">
        <v>324</v>
      </c>
      <c r="E1254" s="219">
        <v>2970000</v>
      </c>
      <c r="F1254" s="161"/>
    </row>
    <row r="1255" spans="1:6" s="115" customFormat="1" ht="16.5">
      <c r="A1255" s="72"/>
      <c r="B1255" s="500" t="s">
        <v>1466</v>
      </c>
      <c r="C1255" s="234"/>
      <c r="D1255" s="233" t="s">
        <v>324</v>
      </c>
      <c r="E1255" s="219">
        <v>3245000</v>
      </c>
      <c r="F1255" s="161"/>
    </row>
    <row r="1256" spans="1:6" s="115" customFormat="1" ht="16.5">
      <c r="A1256" s="72">
        <v>16</v>
      </c>
      <c r="B1256" s="173" t="s">
        <v>340</v>
      </c>
      <c r="C1256" s="160"/>
      <c r="D1256" s="74"/>
      <c r="E1256" s="161"/>
      <c r="F1256" s="161"/>
    </row>
    <row r="1257" spans="1:6" s="115" customFormat="1" ht="16.5">
      <c r="A1257" s="72"/>
      <c r="B1257" s="153" t="s">
        <v>1027</v>
      </c>
      <c r="C1257" s="160"/>
      <c r="D1257" s="74" t="s">
        <v>127</v>
      </c>
      <c r="E1257" s="161"/>
      <c r="F1257" s="161">
        <v>3410000</v>
      </c>
    </row>
    <row r="1258" spans="1:6" s="115" customFormat="1" ht="16.5">
      <c r="A1258" s="72"/>
      <c r="B1258" s="153" t="s">
        <v>117</v>
      </c>
      <c r="C1258" s="160"/>
      <c r="D1258" s="74" t="s">
        <v>324</v>
      </c>
      <c r="E1258" s="161"/>
      <c r="F1258" s="161">
        <v>7340000</v>
      </c>
    </row>
    <row r="1259" spans="1:6" s="115" customFormat="1" ht="16.5">
      <c r="A1259" s="72"/>
      <c r="B1259" s="153" t="s">
        <v>118</v>
      </c>
      <c r="C1259" s="160"/>
      <c r="D1259" s="74" t="s">
        <v>324</v>
      </c>
      <c r="E1259" s="161"/>
      <c r="F1259" s="161">
        <v>10230000</v>
      </c>
    </row>
    <row r="1260" spans="1:6" s="115" customFormat="1" ht="16.5">
      <c r="A1260" s="72"/>
      <c r="B1260" s="153" t="s">
        <v>119</v>
      </c>
      <c r="C1260" s="160"/>
      <c r="D1260" s="74" t="s">
        <v>324</v>
      </c>
      <c r="E1260" s="161"/>
      <c r="F1260" s="161">
        <v>12780000</v>
      </c>
    </row>
    <row r="1261" spans="1:6" s="115" customFormat="1" ht="16.5">
      <c r="A1261" s="72"/>
      <c r="B1261" s="153" t="s">
        <v>120</v>
      </c>
      <c r="C1261" s="160"/>
      <c r="D1261" s="74" t="s">
        <v>324</v>
      </c>
      <c r="E1261" s="161"/>
      <c r="F1261" s="161">
        <v>15330000</v>
      </c>
    </row>
    <row r="1262" spans="1:6" s="115" customFormat="1" ht="16.5">
      <c r="A1262" s="72"/>
      <c r="B1262" s="153" t="s">
        <v>121</v>
      </c>
      <c r="C1262" s="160"/>
      <c r="D1262" s="74" t="s">
        <v>324</v>
      </c>
      <c r="E1262" s="161"/>
      <c r="F1262" s="161">
        <v>3780000</v>
      </c>
    </row>
    <row r="1263" spans="1:6" s="115" customFormat="1" ht="16.5">
      <c r="A1263" s="72"/>
      <c r="B1263" s="153" t="s">
        <v>122</v>
      </c>
      <c r="C1263" s="160"/>
      <c r="D1263" s="74" t="s">
        <v>324</v>
      </c>
      <c r="E1263" s="161"/>
      <c r="F1263" s="161">
        <v>7570000</v>
      </c>
    </row>
    <row r="1264" spans="1:6" s="115" customFormat="1" ht="18" customHeight="1">
      <c r="A1264" s="72"/>
      <c r="B1264" s="153" t="s">
        <v>123</v>
      </c>
      <c r="C1264" s="160"/>
      <c r="D1264" s="74" t="s">
        <v>324</v>
      </c>
      <c r="E1264" s="161"/>
      <c r="F1264" s="161">
        <v>10740000</v>
      </c>
    </row>
    <row r="1265" spans="1:6" s="115" customFormat="1" ht="16.5">
      <c r="A1265" s="72"/>
      <c r="B1265" s="153" t="s">
        <v>124</v>
      </c>
      <c r="C1265" s="160"/>
      <c r="D1265" s="74" t="s">
        <v>324</v>
      </c>
      <c r="E1265" s="161"/>
      <c r="F1265" s="161">
        <v>14130000</v>
      </c>
    </row>
    <row r="1266" spans="1:6" s="115" customFormat="1" ht="16.5">
      <c r="A1266" s="72"/>
      <c r="B1266" s="153" t="s">
        <v>125</v>
      </c>
      <c r="C1266" s="160"/>
      <c r="D1266" s="74" t="s">
        <v>324</v>
      </c>
      <c r="E1266" s="161"/>
      <c r="F1266" s="161">
        <v>16590000</v>
      </c>
    </row>
    <row r="1267" spans="1:6" s="115" customFormat="1" ht="16.5">
      <c r="A1267" s="72">
        <v>17</v>
      </c>
      <c r="B1267" s="561" t="s">
        <v>985</v>
      </c>
      <c r="C1267" s="561"/>
      <c r="D1267" s="561"/>
      <c r="E1267" s="561"/>
      <c r="F1267" s="561"/>
    </row>
    <row r="1268" spans="1:6" s="115" customFormat="1" ht="16.5">
      <c r="A1268" s="72"/>
      <c r="B1268" s="195" t="s">
        <v>986</v>
      </c>
      <c r="C1268" s="160"/>
      <c r="D1268" s="74" t="s">
        <v>164</v>
      </c>
      <c r="E1268" s="161"/>
      <c r="F1268" s="161">
        <v>3960000</v>
      </c>
    </row>
    <row r="1269" spans="1:6" s="115" customFormat="1" ht="16.5">
      <c r="A1269" s="404" t="s">
        <v>428</v>
      </c>
      <c r="B1269" s="173" t="s">
        <v>1154</v>
      </c>
      <c r="C1269" s="405"/>
      <c r="D1269" s="406"/>
      <c r="E1269" s="407"/>
      <c r="F1269" s="407"/>
    </row>
    <row r="1270" spans="1:6" s="115" customFormat="1" ht="16.5">
      <c r="A1270" s="404">
        <v>1</v>
      </c>
      <c r="B1270" s="173" t="s">
        <v>1233</v>
      </c>
      <c r="C1270" s="405"/>
      <c r="D1270" s="406"/>
      <c r="E1270" s="407"/>
      <c r="F1270" s="407"/>
    </row>
    <row r="1271" spans="1:6" s="115" customFormat="1" ht="16.5">
      <c r="A1271" s="404"/>
      <c r="B1271" s="408" t="s">
        <v>1234</v>
      </c>
      <c r="C1271" s="405"/>
      <c r="D1271" s="406" t="s">
        <v>385</v>
      </c>
      <c r="E1271" s="407"/>
      <c r="F1271" s="407">
        <v>12000</v>
      </c>
    </row>
    <row r="1272" spans="1:6" s="115" customFormat="1" ht="16.5">
      <c r="A1272" s="404"/>
      <c r="B1272" s="408" t="s">
        <v>1235</v>
      </c>
      <c r="C1272" s="405"/>
      <c r="D1272" s="406" t="s">
        <v>385</v>
      </c>
      <c r="E1272" s="407"/>
      <c r="F1272" s="407">
        <v>14000</v>
      </c>
    </row>
    <row r="1273" spans="1:6" s="115" customFormat="1" ht="16.5">
      <c r="A1273" s="404"/>
      <c r="B1273" s="408" t="s">
        <v>1236</v>
      </c>
      <c r="C1273" s="405"/>
      <c r="D1273" s="406" t="s">
        <v>385</v>
      </c>
      <c r="E1273" s="407"/>
      <c r="F1273" s="407">
        <v>16000</v>
      </c>
    </row>
    <row r="1274" spans="1:6" s="115" customFormat="1" ht="16.5">
      <c r="A1274" s="404"/>
      <c r="B1274" s="408" t="s">
        <v>1237</v>
      </c>
      <c r="C1274" s="405"/>
      <c r="D1274" s="406" t="s">
        <v>385</v>
      </c>
      <c r="E1274" s="407"/>
      <c r="F1274" s="407">
        <v>19500</v>
      </c>
    </row>
    <row r="1275" spans="1:6" s="115" customFormat="1" ht="17.25">
      <c r="A1275" s="253">
        <v>2</v>
      </c>
      <c r="B1275" s="150" t="s">
        <v>214</v>
      </c>
      <c r="C1275" s="48"/>
      <c r="D1275" s="70"/>
      <c r="E1275" s="47"/>
      <c r="F1275" s="47"/>
    </row>
    <row r="1276" spans="1:6" s="115" customFormat="1" ht="34.5">
      <c r="A1276" s="253"/>
      <c r="B1276" s="409" t="s">
        <v>495</v>
      </c>
      <c r="C1276" s="48"/>
      <c r="D1276" s="70"/>
      <c r="E1276" s="47"/>
      <c r="F1276" s="47"/>
    </row>
    <row r="1277" spans="1:6" s="115" customFormat="1" ht="18" customHeight="1">
      <c r="A1277" s="253"/>
      <c r="B1277" s="410" t="s">
        <v>33</v>
      </c>
      <c r="C1277" s="48"/>
      <c r="D1277" s="70" t="s">
        <v>706</v>
      </c>
      <c r="E1277" s="47"/>
      <c r="F1277" s="47">
        <v>380000</v>
      </c>
    </row>
    <row r="1278" spans="1:6" s="115" customFormat="1" ht="18" customHeight="1">
      <c r="A1278" s="253"/>
      <c r="B1278" s="410" t="s">
        <v>34</v>
      </c>
      <c r="C1278" s="48"/>
      <c r="D1278" s="70" t="s">
        <v>706</v>
      </c>
      <c r="E1278" s="47"/>
      <c r="F1278" s="47">
        <v>385000</v>
      </c>
    </row>
    <row r="1279" spans="1:6" s="115" customFormat="1" ht="18" customHeight="1">
      <c r="A1279" s="253"/>
      <c r="B1279" s="150" t="s">
        <v>455</v>
      </c>
      <c r="C1279" s="48"/>
      <c r="D1279" s="70"/>
      <c r="E1279" s="47"/>
      <c r="F1279" s="47"/>
    </row>
    <row r="1280" spans="1:6" s="310" customFormat="1" ht="18" customHeight="1">
      <c r="A1280" s="253"/>
      <c r="B1280" s="410" t="s">
        <v>429</v>
      </c>
      <c r="C1280" s="48"/>
      <c r="D1280" s="70" t="s">
        <v>706</v>
      </c>
      <c r="E1280" s="47"/>
      <c r="F1280" s="47">
        <v>980000</v>
      </c>
    </row>
    <row r="1281" spans="1:6" s="310" customFormat="1" ht="18" customHeight="1">
      <c r="A1281" s="253"/>
      <c r="B1281" s="410" t="s">
        <v>35</v>
      </c>
      <c r="C1281" s="48"/>
      <c r="D1281" s="70" t="s">
        <v>706</v>
      </c>
      <c r="E1281" s="47"/>
      <c r="F1281" s="47">
        <v>1108000</v>
      </c>
    </row>
    <row r="1282" spans="1:6" s="310" customFormat="1" ht="34.5" customHeight="1">
      <c r="A1282" s="253">
        <v>3</v>
      </c>
      <c r="B1282" s="411" t="s">
        <v>770</v>
      </c>
      <c r="C1282" s="48"/>
      <c r="D1282" s="70"/>
      <c r="E1282" s="47"/>
      <c r="F1282" s="47"/>
    </row>
    <row r="1283" spans="1:6" s="310" customFormat="1" ht="20.25" customHeight="1">
      <c r="A1283" s="503" t="s">
        <v>737</v>
      </c>
      <c r="B1283" s="504" t="s">
        <v>738</v>
      </c>
      <c r="C1283" s="504"/>
      <c r="D1283" s="74" t="s">
        <v>707</v>
      </c>
      <c r="E1283" s="261"/>
      <c r="F1283" s="261"/>
    </row>
    <row r="1284" spans="1:6" s="310" customFormat="1" ht="49.5" customHeight="1">
      <c r="A1284" s="503"/>
      <c r="B1284" s="505" t="s">
        <v>739</v>
      </c>
      <c r="C1284" s="556" t="s">
        <v>383</v>
      </c>
      <c r="D1284" s="74" t="s">
        <v>324</v>
      </c>
      <c r="E1284" s="261"/>
      <c r="F1284" s="506">
        <v>136000</v>
      </c>
    </row>
    <row r="1285" spans="1:6" s="310" customFormat="1" ht="49.5" customHeight="1">
      <c r="A1285" s="503"/>
      <c r="B1285" s="505" t="s">
        <v>740</v>
      </c>
      <c r="C1285" s="557"/>
      <c r="D1285" s="74" t="s">
        <v>324</v>
      </c>
      <c r="E1285" s="261"/>
      <c r="F1285" s="506">
        <v>143000</v>
      </c>
    </row>
    <row r="1286" spans="1:6" s="310" customFormat="1" ht="18" customHeight="1">
      <c r="A1286" s="503" t="s">
        <v>741</v>
      </c>
      <c r="B1286" s="507" t="s">
        <v>742</v>
      </c>
      <c r="C1286" s="502"/>
      <c r="D1286" s="74" t="s">
        <v>324</v>
      </c>
      <c r="E1286" s="261"/>
      <c r="F1286" s="506"/>
    </row>
    <row r="1287" spans="1:6" s="310" customFormat="1" ht="49.5" customHeight="1">
      <c r="A1287" s="503"/>
      <c r="B1287" s="505" t="s">
        <v>743</v>
      </c>
      <c r="C1287" s="556" t="s">
        <v>383</v>
      </c>
      <c r="D1287" s="74" t="s">
        <v>324</v>
      </c>
      <c r="E1287" s="261"/>
      <c r="F1287" s="506">
        <v>180000</v>
      </c>
    </row>
    <row r="1288" spans="1:6" s="310" customFormat="1" ht="49.5" customHeight="1">
      <c r="A1288" s="503"/>
      <c r="B1288" s="505" t="s">
        <v>744</v>
      </c>
      <c r="C1288" s="556"/>
      <c r="D1288" s="74" t="s">
        <v>324</v>
      </c>
      <c r="E1288" s="261"/>
      <c r="F1288" s="506">
        <v>152000</v>
      </c>
    </row>
    <row r="1289" spans="1:6" s="310" customFormat="1" ht="49.5" customHeight="1">
      <c r="A1289" s="503"/>
      <c r="B1289" s="505" t="s">
        <v>745</v>
      </c>
      <c r="C1289" s="556"/>
      <c r="D1289" s="74" t="s">
        <v>324</v>
      </c>
      <c r="E1289" s="261"/>
      <c r="F1289" s="506">
        <v>149000</v>
      </c>
    </row>
    <row r="1290" spans="1:6" s="310" customFormat="1" ht="49.5" customHeight="1">
      <c r="A1290" s="503"/>
      <c r="B1290" s="505" t="s">
        <v>746</v>
      </c>
      <c r="C1290" s="556"/>
      <c r="D1290" s="74" t="s">
        <v>324</v>
      </c>
      <c r="E1290" s="261"/>
      <c r="F1290" s="506">
        <v>127000</v>
      </c>
    </row>
    <row r="1291" spans="1:6" s="310" customFormat="1" ht="18" customHeight="1">
      <c r="A1291" s="503" t="s">
        <v>747</v>
      </c>
      <c r="B1291" s="507" t="s">
        <v>748</v>
      </c>
      <c r="C1291" s="501"/>
      <c r="D1291" s="74"/>
      <c r="E1291" s="261"/>
      <c r="F1291" s="506"/>
    </row>
    <row r="1292" spans="1:6" s="310" customFormat="1" ht="68.25" customHeight="1">
      <c r="A1292" s="503"/>
      <c r="B1292" s="505" t="s">
        <v>749</v>
      </c>
      <c r="C1292" s="556" t="s">
        <v>750</v>
      </c>
      <c r="D1292" s="74" t="s">
        <v>707</v>
      </c>
      <c r="E1292" s="261"/>
      <c r="F1292" s="506">
        <v>184000</v>
      </c>
    </row>
    <row r="1293" spans="1:6" s="310" customFormat="1" ht="68.25" customHeight="1">
      <c r="A1293" s="503"/>
      <c r="B1293" s="505" t="s">
        <v>751</v>
      </c>
      <c r="C1293" s="556"/>
      <c r="D1293" s="74" t="s">
        <v>324</v>
      </c>
      <c r="E1293" s="261"/>
      <c r="F1293" s="506">
        <v>166000</v>
      </c>
    </row>
    <row r="1294" spans="1:6" s="310" customFormat="1" ht="66.75" customHeight="1">
      <c r="A1294" s="503"/>
      <c r="B1294" s="505" t="s">
        <v>752</v>
      </c>
      <c r="C1294" s="556"/>
      <c r="D1294" s="74" t="s">
        <v>324</v>
      </c>
      <c r="E1294" s="508"/>
      <c r="F1294" s="506">
        <v>160000</v>
      </c>
    </row>
    <row r="1295" spans="1:6" s="310" customFormat="1" ht="19.5" customHeight="1">
      <c r="A1295" s="503" t="s">
        <v>753</v>
      </c>
      <c r="B1295" s="507" t="s">
        <v>754</v>
      </c>
      <c r="C1295" s="556"/>
      <c r="D1295" s="74" t="s">
        <v>324</v>
      </c>
      <c r="E1295" s="508"/>
      <c r="F1295" s="506"/>
    </row>
    <row r="1296" spans="1:6" s="310" customFormat="1" ht="51.75" customHeight="1">
      <c r="A1296" s="503"/>
      <c r="B1296" s="505" t="s">
        <v>755</v>
      </c>
      <c r="C1296" s="556"/>
      <c r="D1296" s="74" t="s">
        <v>324</v>
      </c>
      <c r="E1296" s="508"/>
      <c r="F1296" s="506">
        <v>238000</v>
      </c>
    </row>
    <row r="1297" spans="1:6" s="310" customFormat="1" ht="49.5" customHeight="1">
      <c r="A1297" s="503"/>
      <c r="B1297" s="505" t="s">
        <v>756</v>
      </c>
      <c r="C1297" s="556"/>
      <c r="D1297" s="74" t="s">
        <v>324</v>
      </c>
      <c r="E1297" s="508"/>
      <c r="F1297" s="506">
        <v>320000</v>
      </c>
    </row>
    <row r="1298" spans="1:6" s="310" customFormat="1" ht="19.5" customHeight="1">
      <c r="A1298" s="503" t="s">
        <v>757</v>
      </c>
      <c r="B1298" s="507" t="s">
        <v>758</v>
      </c>
      <c r="C1298" s="501"/>
      <c r="D1298" s="508"/>
      <c r="E1298" s="508"/>
      <c r="F1298" s="509"/>
    </row>
    <row r="1299" spans="1:6" s="310" customFormat="1" ht="19.5" customHeight="1">
      <c r="A1299" s="503"/>
      <c r="B1299" s="505" t="s">
        <v>759</v>
      </c>
      <c r="C1299" s="556" t="s">
        <v>760</v>
      </c>
      <c r="D1299" s="74" t="s">
        <v>707</v>
      </c>
      <c r="E1299" s="508"/>
      <c r="F1299" s="510">
        <v>112000</v>
      </c>
    </row>
    <row r="1300" spans="1:6" s="310" customFormat="1" ht="19.5" customHeight="1">
      <c r="A1300" s="503"/>
      <c r="B1300" s="505" t="s">
        <v>761</v>
      </c>
      <c r="C1300" s="557"/>
      <c r="D1300" s="74" t="s">
        <v>324</v>
      </c>
      <c r="E1300" s="508"/>
      <c r="F1300" s="510">
        <v>112000</v>
      </c>
    </row>
    <row r="1301" spans="1:6" s="310" customFormat="1" ht="19.5" customHeight="1">
      <c r="A1301" s="503"/>
      <c r="B1301" s="505" t="s">
        <v>762</v>
      </c>
      <c r="C1301" s="557"/>
      <c r="D1301" s="74" t="s">
        <v>324</v>
      </c>
      <c r="E1301" s="508"/>
      <c r="F1301" s="510">
        <v>135000</v>
      </c>
    </row>
    <row r="1302" spans="1:6" s="310" customFormat="1" ht="19.5" customHeight="1">
      <c r="A1302" s="503"/>
      <c r="B1302" s="505" t="s">
        <v>763</v>
      </c>
      <c r="C1302" s="557"/>
      <c r="D1302" s="74" t="s">
        <v>324</v>
      </c>
      <c r="E1302" s="508"/>
      <c r="F1302" s="510">
        <v>138000</v>
      </c>
    </row>
    <row r="1303" spans="1:6" s="310" customFormat="1" ht="19.5" customHeight="1">
      <c r="A1303" s="503"/>
      <c r="B1303" s="505" t="s">
        <v>764</v>
      </c>
      <c r="C1303" s="557"/>
      <c r="D1303" s="74" t="s">
        <v>324</v>
      </c>
      <c r="E1303" s="508"/>
      <c r="F1303" s="510">
        <v>139000</v>
      </c>
    </row>
    <row r="1304" spans="1:6" s="310" customFormat="1" ht="19.5" customHeight="1">
      <c r="A1304" s="503"/>
      <c r="B1304" s="505" t="s">
        <v>765</v>
      </c>
      <c r="C1304" s="557"/>
      <c r="D1304" s="74" t="s">
        <v>324</v>
      </c>
      <c r="E1304" s="508"/>
      <c r="F1304" s="510">
        <v>192000</v>
      </c>
    </row>
    <row r="1305" spans="1:6" s="310" customFormat="1" ht="19.5" customHeight="1">
      <c r="A1305" s="503"/>
      <c r="B1305" s="505" t="s">
        <v>766</v>
      </c>
      <c r="C1305" s="557"/>
      <c r="D1305" s="74" t="s">
        <v>324</v>
      </c>
      <c r="E1305" s="508"/>
      <c r="F1305" s="510">
        <v>223000</v>
      </c>
    </row>
    <row r="1306" spans="1:6" s="115" customFormat="1" ht="19.5" customHeight="1">
      <c r="A1306" s="503"/>
      <c r="B1306" s="505" t="s">
        <v>767</v>
      </c>
      <c r="C1306" s="557"/>
      <c r="D1306" s="74" t="s">
        <v>324</v>
      </c>
      <c r="E1306" s="508"/>
      <c r="F1306" s="510">
        <v>228000</v>
      </c>
    </row>
    <row r="1307" spans="1:6" s="115" customFormat="1" ht="19.5" customHeight="1">
      <c r="A1307" s="503"/>
      <c r="B1307" s="505" t="s">
        <v>768</v>
      </c>
      <c r="C1307" s="557"/>
      <c r="D1307" s="74" t="s">
        <v>324</v>
      </c>
      <c r="E1307" s="508"/>
      <c r="F1307" s="510">
        <v>35000</v>
      </c>
    </row>
    <row r="1308" spans="1:6" s="115" customFormat="1" ht="19.5" customHeight="1">
      <c r="A1308" s="503"/>
      <c r="B1308" s="505" t="s">
        <v>769</v>
      </c>
      <c r="C1308" s="557"/>
      <c r="D1308" s="74" t="s">
        <v>324</v>
      </c>
      <c r="E1308" s="508"/>
      <c r="F1308" s="510">
        <v>37000</v>
      </c>
    </row>
    <row r="1309" spans="1:6" s="115" customFormat="1" ht="34.5" customHeight="1">
      <c r="A1309" s="253">
        <v>4</v>
      </c>
      <c r="B1309" s="553" t="s">
        <v>736</v>
      </c>
      <c r="C1309" s="554"/>
      <c r="D1309" s="554"/>
      <c r="E1309" s="554"/>
      <c r="F1309" s="554"/>
    </row>
    <row r="1310" spans="1:6" s="115" customFormat="1" ht="18" customHeight="1">
      <c r="A1310" s="412"/>
      <c r="B1310" s="413" t="s">
        <v>531</v>
      </c>
      <c r="C1310" s="48" t="s">
        <v>405</v>
      </c>
      <c r="D1310" s="70"/>
      <c r="E1310" s="47"/>
      <c r="F1310" s="47"/>
    </row>
    <row r="1311" spans="1:6" s="115" customFormat="1" ht="66.75" customHeight="1">
      <c r="A1311" s="253"/>
      <c r="B1311" s="166" t="s">
        <v>776</v>
      </c>
      <c r="C1311" s="48"/>
      <c r="D1311" s="70" t="s">
        <v>706</v>
      </c>
      <c r="E1311" s="47"/>
      <c r="F1311" s="73">
        <v>200253</v>
      </c>
    </row>
    <row r="1312" spans="1:6" s="115" customFormat="1" ht="60">
      <c r="A1312" s="253"/>
      <c r="B1312" s="166" t="s">
        <v>777</v>
      </c>
      <c r="C1312" s="48"/>
      <c r="D1312" s="70" t="s">
        <v>324</v>
      </c>
      <c r="E1312" s="47"/>
      <c r="F1312" s="73">
        <v>214064</v>
      </c>
    </row>
    <row r="1313" spans="1:6" s="115" customFormat="1" ht="60">
      <c r="A1313" s="253"/>
      <c r="B1313" s="166" t="s">
        <v>778</v>
      </c>
      <c r="C1313" s="48"/>
      <c r="D1313" s="70" t="s">
        <v>324</v>
      </c>
      <c r="E1313" s="47"/>
      <c r="F1313" s="73">
        <v>138072</v>
      </c>
    </row>
    <row r="1314" spans="1:6" s="115" customFormat="1" ht="64.5" customHeight="1">
      <c r="A1314" s="253"/>
      <c r="B1314" s="166" t="s">
        <v>779</v>
      </c>
      <c r="C1314" s="48"/>
      <c r="D1314" s="70" t="s">
        <v>324</v>
      </c>
      <c r="E1314" s="47"/>
      <c r="F1314" s="73">
        <v>118902</v>
      </c>
    </row>
    <row r="1315" spans="1:6" s="115" customFormat="1" ht="60" customHeight="1">
      <c r="A1315" s="253"/>
      <c r="B1315" s="153" t="s">
        <v>780</v>
      </c>
      <c r="C1315" s="48"/>
      <c r="D1315" s="70" t="s">
        <v>324</v>
      </c>
      <c r="E1315" s="47"/>
      <c r="F1315" s="73">
        <v>108785</v>
      </c>
    </row>
    <row r="1316" spans="1:6" s="115" customFormat="1" ht="60" customHeight="1">
      <c r="A1316" s="253"/>
      <c r="B1316" s="153" t="s">
        <v>781</v>
      </c>
      <c r="C1316" s="48"/>
      <c r="D1316" s="70" t="s">
        <v>324</v>
      </c>
      <c r="E1316" s="47"/>
      <c r="F1316" s="73">
        <v>102622</v>
      </c>
    </row>
    <row r="1317" spans="1:6" s="115" customFormat="1" ht="18" customHeight="1">
      <c r="A1317" s="253"/>
      <c r="B1317" s="154" t="s">
        <v>309</v>
      </c>
      <c r="C1317" s="48" t="s">
        <v>477</v>
      </c>
      <c r="D1317" s="70"/>
      <c r="E1317" s="47"/>
      <c r="F1317" s="155"/>
    </row>
    <row r="1318" spans="1:6" s="115" customFormat="1" ht="90">
      <c r="A1318" s="253"/>
      <c r="B1318" s="167" t="s">
        <v>784</v>
      </c>
      <c r="C1318" s="48"/>
      <c r="D1318" s="70" t="s">
        <v>706</v>
      </c>
      <c r="E1318" s="47"/>
      <c r="F1318" s="73">
        <v>125649</v>
      </c>
    </row>
    <row r="1319" spans="1:6" s="115" customFormat="1" ht="90">
      <c r="A1319" s="253"/>
      <c r="B1319" s="167" t="s">
        <v>785</v>
      </c>
      <c r="C1319" s="48"/>
      <c r="D1319" s="70" t="s">
        <v>706</v>
      </c>
      <c r="E1319" s="47"/>
      <c r="F1319" s="73">
        <v>123375</v>
      </c>
    </row>
    <row r="1320" spans="1:6" s="115" customFormat="1" ht="90">
      <c r="A1320" s="253"/>
      <c r="B1320" s="156" t="s">
        <v>783</v>
      </c>
      <c r="C1320" s="48"/>
      <c r="D1320" s="70" t="s">
        <v>706</v>
      </c>
      <c r="E1320" s="47"/>
      <c r="F1320" s="73">
        <v>147661</v>
      </c>
    </row>
    <row r="1321" spans="1:6" s="115" customFormat="1" ht="79.5" customHeight="1">
      <c r="A1321" s="253"/>
      <c r="B1321" s="167" t="s">
        <v>782</v>
      </c>
      <c r="C1321" s="48"/>
      <c r="D1321" s="70" t="s">
        <v>706</v>
      </c>
      <c r="E1321" s="47"/>
      <c r="F1321" s="73">
        <v>287831</v>
      </c>
    </row>
    <row r="1322" spans="1:6" s="115" customFormat="1" ht="75">
      <c r="A1322" s="253"/>
      <c r="B1322" s="167" t="s">
        <v>786</v>
      </c>
      <c r="C1322" s="48"/>
      <c r="D1322" s="70" t="s">
        <v>706</v>
      </c>
      <c r="E1322" s="47"/>
      <c r="F1322" s="73">
        <v>138788</v>
      </c>
    </row>
    <row r="1323" spans="1:6" s="115" customFormat="1" ht="18" customHeight="1">
      <c r="A1323" s="253"/>
      <c r="B1323" s="157" t="s">
        <v>478</v>
      </c>
      <c r="C1323" s="48" t="s">
        <v>406</v>
      </c>
      <c r="D1323" s="70"/>
      <c r="E1323" s="47"/>
      <c r="F1323" s="73"/>
    </row>
    <row r="1324" spans="1:6" s="115" customFormat="1" ht="60">
      <c r="A1324" s="253"/>
      <c r="B1324" s="166" t="s">
        <v>787</v>
      </c>
      <c r="C1324" s="48"/>
      <c r="D1324" s="70" t="s">
        <v>706</v>
      </c>
      <c r="E1324" s="47"/>
      <c r="F1324" s="73">
        <v>321118</v>
      </c>
    </row>
    <row r="1325" spans="1:6" s="115" customFormat="1" ht="60">
      <c r="A1325" s="253"/>
      <c r="B1325" s="166" t="s">
        <v>788</v>
      </c>
      <c r="C1325" s="48"/>
      <c r="D1325" s="70" t="s">
        <v>706</v>
      </c>
      <c r="E1325" s="47"/>
      <c r="F1325" s="73">
        <v>242431</v>
      </c>
    </row>
    <row r="1326" spans="1:6" s="115" customFormat="1" ht="63">
      <c r="A1326" s="253">
        <v>6</v>
      </c>
      <c r="B1326" s="474" t="s">
        <v>1474</v>
      </c>
      <c r="C1326" s="70" t="s">
        <v>406</v>
      </c>
      <c r="D1326" s="70"/>
      <c r="E1326" s="47"/>
      <c r="F1326" s="73"/>
    </row>
    <row r="1327" spans="1:6" s="115" customFormat="1" ht="33">
      <c r="A1327" s="253"/>
      <c r="B1327" s="511" t="s">
        <v>1471</v>
      </c>
      <c r="C1327" s="48"/>
      <c r="D1327" s="70" t="s">
        <v>706</v>
      </c>
      <c r="E1327" s="47"/>
      <c r="F1327" s="512">
        <v>170000</v>
      </c>
    </row>
    <row r="1328" spans="1:6" s="115" customFormat="1" ht="33">
      <c r="A1328" s="253"/>
      <c r="B1328" s="511" t="s">
        <v>1472</v>
      </c>
      <c r="C1328" s="48"/>
      <c r="D1328" s="70" t="s">
        <v>706</v>
      </c>
      <c r="E1328" s="47"/>
      <c r="F1328" s="512">
        <v>120000</v>
      </c>
    </row>
    <row r="1329" spans="1:6" s="115" customFormat="1" ht="33">
      <c r="A1329" s="253"/>
      <c r="B1329" s="511" t="s">
        <v>1473</v>
      </c>
      <c r="C1329" s="48"/>
      <c r="D1329" s="70" t="s">
        <v>706</v>
      </c>
      <c r="E1329" s="47"/>
      <c r="F1329" s="512">
        <v>135000</v>
      </c>
    </row>
    <row r="1330" spans="1:6" s="115" customFormat="1" ht="60">
      <c r="A1330" s="253">
        <v>7</v>
      </c>
      <c r="B1330" s="414" t="s">
        <v>57</v>
      </c>
      <c r="C1330" s="440" t="s">
        <v>50</v>
      </c>
      <c r="D1330" s="70"/>
      <c r="E1330" s="47"/>
      <c r="F1330" s="47"/>
    </row>
    <row r="1331" spans="1:6" s="115" customFormat="1" ht="18" customHeight="1">
      <c r="A1331" s="114"/>
      <c r="B1331" s="415" t="s">
        <v>722</v>
      </c>
      <c r="C1331" s="416"/>
      <c r="D1331" s="70" t="s">
        <v>706</v>
      </c>
      <c r="E1331" s="47"/>
      <c r="F1331" s="73">
        <v>134000</v>
      </c>
    </row>
    <row r="1332" spans="1:6" s="115" customFormat="1" ht="60">
      <c r="A1332" s="114"/>
      <c r="B1332" s="417" t="s">
        <v>240</v>
      </c>
      <c r="C1332" s="416"/>
      <c r="D1332" s="70"/>
      <c r="E1332" s="47"/>
      <c r="F1332" s="73"/>
    </row>
    <row r="1333" spans="1:6" s="115" customFormat="1" ht="18" customHeight="1">
      <c r="A1333" s="114"/>
      <c r="B1333" s="415" t="s">
        <v>723</v>
      </c>
      <c r="C1333" s="418"/>
      <c r="D1333" s="70" t="s">
        <v>706</v>
      </c>
      <c r="E1333" s="47"/>
      <c r="F1333" s="73">
        <v>129000</v>
      </c>
    </row>
    <row r="1334" spans="1:6" s="115" customFormat="1" ht="60">
      <c r="A1334" s="114"/>
      <c r="B1334" s="417" t="s">
        <v>242</v>
      </c>
      <c r="C1334" s="513"/>
      <c r="D1334" s="70"/>
      <c r="E1334" s="47"/>
      <c r="F1334" s="73"/>
    </row>
    <row r="1335" spans="1:8" s="115" customFormat="1" ht="28.5">
      <c r="A1335" s="253"/>
      <c r="B1335" s="415" t="s">
        <v>241</v>
      </c>
      <c r="C1335" s="418"/>
      <c r="D1335" s="70" t="s">
        <v>706</v>
      </c>
      <c r="E1335" s="47"/>
      <c r="F1335" s="73">
        <v>164000</v>
      </c>
      <c r="G1335" s="310"/>
      <c r="H1335" s="310"/>
    </row>
    <row r="1336" spans="1:8" s="115" customFormat="1" ht="45">
      <c r="A1336" s="253"/>
      <c r="B1336" s="166" t="s">
        <v>302</v>
      </c>
      <c r="C1336" s="419"/>
      <c r="D1336" s="70"/>
      <c r="E1336" s="47"/>
      <c r="F1336" s="73"/>
      <c r="G1336" s="310"/>
      <c r="H1336" s="310"/>
    </row>
    <row r="1337" spans="1:8" s="115" customFormat="1" ht="18.75" customHeight="1">
      <c r="A1337" s="253"/>
      <c r="B1337" s="415" t="s">
        <v>243</v>
      </c>
      <c r="C1337" s="418"/>
      <c r="D1337" s="70" t="s">
        <v>163</v>
      </c>
      <c r="E1337" s="47"/>
      <c r="F1337" s="73">
        <v>139000</v>
      </c>
      <c r="G1337" s="310"/>
      <c r="H1337" s="310"/>
    </row>
    <row r="1338" spans="1:6" s="115" customFormat="1" ht="45">
      <c r="A1338" s="253"/>
      <c r="B1338" s="166" t="s">
        <v>381</v>
      </c>
      <c r="C1338" s="419"/>
      <c r="D1338" s="70"/>
      <c r="E1338" s="47"/>
      <c r="F1338" s="163"/>
    </row>
    <row r="1339" spans="1:6" s="115" customFormat="1" ht="20.25" customHeight="1">
      <c r="A1339" s="253"/>
      <c r="B1339" s="415" t="s">
        <v>44</v>
      </c>
      <c r="C1339" s="418"/>
      <c r="D1339" s="70" t="s">
        <v>706</v>
      </c>
      <c r="E1339" s="47"/>
      <c r="F1339" s="73">
        <v>134000</v>
      </c>
    </row>
    <row r="1340" spans="1:6" s="115" customFormat="1" ht="45">
      <c r="A1340" s="253"/>
      <c r="B1340" s="166" t="s">
        <v>380</v>
      </c>
      <c r="C1340" s="419"/>
      <c r="D1340" s="70"/>
      <c r="E1340" s="47"/>
      <c r="F1340" s="73"/>
    </row>
    <row r="1341" spans="1:6" s="115" customFormat="1" ht="18" customHeight="1">
      <c r="A1341" s="253"/>
      <c r="B1341" s="415" t="s">
        <v>708</v>
      </c>
      <c r="C1341" s="418"/>
      <c r="D1341" s="70" t="s">
        <v>706</v>
      </c>
      <c r="E1341" s="47"/>
      <c r="F1341" s="73">
        <v>169000</v>
      </c>
    </row>
    <row r="1342" spans="1:6" s="115" customFormat="1" ht="52.5" customHeight="1">
      <c r="A1342" s="253"/>
      <c r="B1342" s="166" t="s">
        <v>45</v>
      </c>
      <c r="C1342" s="160"/>
      <c r="D1342" s="420"/>
      <c r="E1342" s="47"/>
      <c r="F1342" s="73"/>
    </row>
    <row r="1343" spans="1:6" s="115" customFormat="1" ht="20.25">
      <c r="A1343" s="253"/>
      <c r="B1343" s="415" t="s">
        <v>711</v>
      </c>
      <c r="C1343" s="418"/>
      <c r="D1343" s="70" t="s">
        <v>706</v>
      </c>
      <c r="E1343" s="47"/>
      <c r="F1343" s="73">
        <v>149000</v>
      </c>
    </row>
    <row r="1344" spans="1:8" s="310" customFormat="1" ht="48.75" customHeight="1">
      <c r="A1344" s="253"/>
      <c r="B1344" s="166" t="s">
        <v>46</v>
      </c>
      <c r="C1344" s="160"/>
      <c r="D1344" s="70"/>
      <c r="E1344" s="47"/>
      <c r="F1344" s="73"/>
      <c r="G1344" s="115"/>
      <c r="H1344" s="115"/>
    </row>
    <row r="1345" spans="1:8" s="310" customFormat="1" ht="18" customHeight="1">
      <c r="A1345" s="253"/>
      <c r="B1345" s="415" t="s">
        <v>709</v>
      </c>
      <c r="C1345" s="418"/>
      <c r="D1345" s="70" t="s">
        <v>706</v>
      </c>
      <c r="E1345" s="47"/>
      <c r="F1345" s="73">
        <v>180000</v>
      </c>
      <c r="G1345" s="115"/>
      <c r="H1345" s="115"/>
    </row>
    <row r="1346" spans="1:8" s="310" customFormat="1" ht="47.25" customHeight="1">
      <c r="A1346" s="253"/>
      <c r="B1346" s="166" t="s">
        <v>47</v>
      </c>
      <c r="C1346" s="160"/>
      <c r="D1346" s="70"/>
      <c r="E1346" s="47"/>
      <c r="F1346" s="73"/>
      <c r="G1346" s="115"/>
      <c r="H1346" s="115"/>
    </row>
    <row r="1347" spans="1:6" s="115" customFormat="1" ht="18" customHeight="1">
      <c r="A1347" s="253"/>
      <c r="B1347" s="415" t="s">
        <v>710</v>
      </c>
      <c r="C1347" s="418"/>
      <c r="D1347" s="70" t="s">
        <v>706</v>
      </c>
      <c r="E1347" s="47"/>
      <c r="F1347" s="73">
        <v>164000</v>
      </c>
    </row>
    <row r="1348" spans="1:6" s="115" customFormat="1" ht="60">
      <c r="A1348" s="253"/>
      <c r="B1348" s="166" t="s">
        <v>48</v>
      </c>
      <c r="C1348" s="160"/>
      <c r="D1348" s="70"/>
      <c r="E1348" s="47"/>
      <c r="F1348" s="163"/>
    </row>
    <row r="1349" spans="1:6" s="115" customFormat="1" ht="20.25">
      <c r="A1349" s="253"/>
      <c r="B1349" s="415" t="s">
        <v>49</v>
      </c>
      <c r="C1349" s="418"/>
      <c r="D1349" s="70" t="s">
        <v>706</v>
      </c>
      <c r="E1349" s="47"/>
      <c r="F1349" s="73">
        <v>279000</v>
      </c>
    </row>
    <row r="1350" spans="1:6" s="115" customFormat="1" ht="93">
      <c r="A1350" s="253"/>
      <c r="B1350" s="421" t="s">
        <v>58</v>
      </c>
      <c r="C1350" s="160"/>
      <c r="D1350" s="70"/>
      <c r="E1350" s="47"/>
      <c r="F1350" s="163"/>
    </row>
    <row r="1351" spans="1:6" s="115" customFormat="1" ht="18" customHeight="1">
      <c r="A1351" s="253"/>
      <c r="B1351" s="422" t="s">
        <v>49</v>
      </c>
      <c r="C1351" s="418"/>
      <c r="D1351" s="70" t="s">
        <v>706</v>
      </c>
      <c r="E1351" s="47"/>
      <c r="F1351" s="73">
        <v>289000</v>
      </c>
    </row>
    <row r="1352" spans="1:6" s="115" customFormat="1" ht="99.75" customHeight="1">
      <c r="A1352" s="253"/>
      <c r="B1352" s="423" t="s">
        <v>59</v>
      </c>
      <c r="C1352" s="160"/>
      <c r="D1352" s="70"/>
      <c r="E1352" s="47"/>
      <c r="F1352" s="73"/>
    </row>
    <row r="1353" spans="1:6" s="115" customFormat="1" ht="34.5" customHeight="1">
      <c r="A1353" s="253">
        <v>8</v>
      </c>
      <c r="B1353" s="154" t="s">
        <v>714</v>
      </c>
      <c r="C1353" s="74"/>
      <c r="D1353" s="70"/>
      <c r="E1353" s="47"/>
      <c r="F1353" s="73"/>
    </row>
    <row r="1354" spans="1:6" s="115" customFormat="1" ht="42.75" customHeight="1">
      <c r="A1354" s="253"/>
      <c r="B1354" s="166" t="s">
        <v>715</v>
      </c>
      <c r="C1354" s="160"/>
      <c r="D1354" s="70" t="s">
        <v>706</v>
      </c>
      <c r="E1354" s="47"/>
      <c r="F1354" s="73">
        <v>425000</v>
      </c>
    </row>
    <row r="1355" spans="1:6" s="115" customFormat="1" ht="38.25" customHeight="1">
      <c r="A1355" s="253"/>
      <c r="B1355" s="166" t="s">
        <v>716</v>
      </c>
      <c r="C1355" s="160"/>
      <c r="D1355" s="70" t="s">
        <v>324</v>
      </c>
      <c r="E1355" s="47"/>
      <c r="F1355" s="73">
        <v>562000</v>
      </c>
    </row>
    <row r="1356" spans="1:6" s="115" customFormat="1" ht="45">
      <c r="A1356" s="253"/>
      <c r="B1356" s="166" t="s">
        <v>959</v>
      </c>
      <c r="C1356" s="160"/>
      <c r="D1356" s="70" t="s">
        <v>324</v>
      </c>
      <c r="E1356" s="47"/>
      <c r="F1356" s="73">
        <v>456000</v>
      </c>
    </row>
    <row r="1357" spans="1:6" s="164" customFormat="1" ht="37.5" customHeight="1">
      <c r="A1357" s="253"/>
      <c r="B1357" s="166" t="s">
        <v>962</v>
      </c>
      <c r="C1357" s="160"/>
      <c r="D1357" s="70" t="s">
        <v>324</v>
      </c>
      <c r="E1357" s="47"/>
      <c r="F1357" s="73">
        <v>456000</v>
      </c>
    </row>
    <row r="1358" spans="1:6" s="115" customFormat="1" ht="48">
      <c r="A1358" s="253"/>
      <c r="B1358" s="166" t="s">
        <v>960</v>
      </c>
      <c r="C1358" s="160"/>
      <c r="D1358" s="70" t="s">
        <v>324</v>
      </c>
      <c r="E1358" s="47"/>
      <c r="F1358" s="73">
        <v>516000</v>
      </c>
    </row>
    <row r="1359" spans="1:6" s="115" customFormat="1" ht="38.25" customHeight="1">
      <c r="A1359" s="253"/>
      <c r="B1359" s="166" t="s">
        <v>961</v>
      </c>
      <c r="C1359" s="160"/>
      <c r="D1359" s="70" t="s">
        <v>324</v>
      </c>
      <c r="E1359" s="47"/>
      <c r="F1359" s="73">
        <v>504000</v>
      </c>
    </row>
    <row r="1360" spans="1:6" s="115" customFormat="1" ht="30" customHeight="1">
      <c r="A1360" s="72">
        <v>9</v>
      </c>
      <c r="B1360" s="154" t="s">
        <v>790</v>
      </c>
      <c r="C1360" s="74" t="s">
        <v>793</v>
      </c>
      <c r="D1360" s="72"/>
      <c r="E1360" s="162"/>
      <c r="F1360" s="163"/>
    </row>
    <row r="1361" spans="1:6" s="115" customFormat="1" ht="33" customHeight="1">
      <c r="A1361" s="72"/>
      <c r="B1361" s="166" t="s">
        <v>794</v>
      </c>
      <c r="C1361" s="495"/>
      <c r="D1361" s="74" t="s">
        <v>791</v>
      </c>
      <c r="E1361" s="73">
        <v>274000</v>
      </c>
      <c r="F1361" s="73"/>
    </row>
    <row r="1362" spans="1:6" s="115" customFormat="1" ht="34.5" customHeight="1">
      <c r="A1362" s="72"/>
      <c r="B1362" s="166" t="s">
        <v>795</v>
      </c>
      <c r="C1362" s="160"/>
      <c r="D1362" s="74" t="s">
        <v>791</v>
      </c>
      <c r="E1362" s="73">
        <v>89000</v>
      </c>
      <c r="F1362" s="73"/>
    </row>
    <row r="1363" spans="1:6" s="115" customFormat="1" ht="33.75" customHeight="1">
      <c r="A1363" s="72"/>
      <c r="B1363" s="166" t="s">
        <v>796</v>
      </c>
      <c r="C1363" s="160"/>
      <c r="D1363" s="74" t="s">
        <v>791</v>
      </c>
      <c r="E1363" s="73">
        <v>118000</v>
      </c>
      <c r="F1363" s="73"/>
    </row>
    <row r="1364" spans="1:6" s="115" customFormat="1" ht="32.25" customHeight="1">
      <c r="A1364" s="72"/>
      <c r="B1364" s="166" t="s">
        <v>797</v>
      </c>
      <c r="C1364" s="160"/>
      <c r="D1364" s="74" t="s">
        <v>791</v>
      </c>
      <c r="E1364" s="73">
        <v>140000</v>
      </c>
      <c r="F1364" s="73"/>
    </row>
    <row r="1365" spans="1:6" s="115" customFormat="1" ht="31.5" customHeight="1">
      <c r="A1365" s="72"/>
      <c r="B1365" s="166" t="s">
        <v>798</v>
      </c>
      <c r="C1365" s="160"/>
      <c r="D1365" s="74" t="s">
        <v>791</v>
      </c>
      <c r="E1365" s="73">
        <v>121000</v>
      </c>
      <c r="F1365" s="73"/>
    </row>
    <row r="1366" spans="1:6" s="115" customFormat="1" ht="34.5" customHeight="1">
      <c r="A1366" s="72"/>
      <c r="B1366" s="166" t="s">
        <v>800</v>
      </c>
      <c r="C1366" s="160"/>
      <c r="D1366" s="74" t="s">
        <v>791</v>
      </c>
      <c r="E1366" s="73">
        <v>132000</v>
      </c>
      <c r="F1366" s="73"/>
    </row>
    <row r="1367" spans="1:6" s="115" customFormat="1" ht="39" customHeight="1">
      <c r="A1367" s="72"/>
      <c r="B1367" s="166" t="s">
        <v>799</v>
      </c>
      <c r="C1367" s="160"/>
      <c r="D1367" s="74" t="s">
        <v>791</v>
      </c>
      <c r="E1367" s="73">
        <v>132000</v>
      </c>
      <c r="F1367" s="73"/>
    </row>
    <row r="1368" spans="1:6" s="115" customFormat="1" ht="34.5" customHeight="1">
      <c r="A1368" s="72"/>
      <c r="B1368" s="166" t="s">
        <v>801</v>
      </c>
      <c r="C1368" s="160"/>
      <c r="D1368" s="74" t="s">
        <v>792</v>
      </c>
      <c r="E1368" s="73">
        <v>1500</v>
      </c>
      <c r="F1368" s="73"/>
    </row>
    <row r="1369" spans="1:6" s="115" customFormat="1" ht="16.5" customHeight="1">
      <c r="A1369" s="424" t="s">
        <v>8</v>
      </c>
      <c r="B1369" s="425" t="s">
        <v>6</v>
      </c>
      <c r="C1369" s="426"/>
      <c r="D1369" s="175"/>
      <c r="E1369" s="176"/>
      <c r="F1369" s="176"/>
    </row>
    <row r="1370" spans="1:6" s="115" customFormat="1" ht="16.5" customHeight="1">
      <c r="A1370" s="253">
        <v>1</v>
      </c>
      <c r="B1370" s="149" t="s">
        <v>221</v>
      </c>
      <c r="C1370" s="48"/>
      <c r="D1370" s="70" t="s">
        <v>160</v>
      </c>
      <c r="E1370" s="47"/>
      <c r="F1370" s="47">
        <v>47000</v>
      </c>
    </row>
    <row r="1371" spans="1:6" s="115" customFormat="1" ht="18" customHeight="1">
      <c r="A1371" s="253">
        <v>2</v>
      </c>
      <c r="B1371" s="149" t="s">
        <v>208</v>
      </c>
      <c r="C1371" s="48"/>
      <c r="D1371" s="70" t="s">
        <v>160</v>
      </c>
      <c r="E1371" s="47"/>
      <c r="F1371" s="47">
        <v>100000</v>
      </c>
    </row>
    <row r="1372" spans="1:6" s="115" customFormat="1" ht="18" customHeight="1">
      <c r="A1372" s="424" t="s">
        <v>9</v>
      </c>
      <c r="B1372" s="150" t="s">
        <v>646</v>
      </c>
      <c r="C1372" s="426"/>
      <c r="D1372" s="175"/>
      <c r="E1372" s="176"/>
      <c r="F1372" s="176"/>
    </row>
    <row r="1373" spans="1:6" s="115" customFormat="1" ht="18" customHeight="1">
      <c r="A1373" s="253">
        <v>1</v>
      </c>
      <c r="B1373" s="149" t="s">
        <v>492</v>
      </c>
      <c r="C1373" s="48"/>
      <c r="D1373" s="70" t="s">
        <v>395</v>
      </c>
      <c r="E1373" s="47"/>
      <c r="F1373" s="47">
        <v>1950000</v>
      </c>
    </row>
    <row r="1374" spans="1:6" s="115" customFormat="1" ht="18" customHeight="1">
      <c r="A1374" s="253">
        <v>2</v>
      </c>
      <c r="B1374" s="149" t="s">
        <v>494</v>
      </c>
      <c r="C1374" s="48"/>
      <c r="D1374" s="70" t="s">
        <v>324</v>
      </c>
      <c r="E1374" s="47"/>
      <c r="F1374" s="47">
        <v>2450000</v>
      </c>
    </row>
    <row r="1375" spans="1:6" s="115" customFormat="1" ht="18" customHeight="1">
      <c r="A1375" s="253">
        <v>3</v>
      </c>
      <c r="B1375" s="195" t="s">
        <v>493</v>
      </c>
      <c r="C1375" s="48"/>
      <c r="D1375" s="70" t="s">
        <v>324</v>
      </c>
      <c r="E1375" s="47"/>
      <c r="F1375" s="47">
        <v>2880000</v>
      </c>
    </row>
    <row r="1376" spans="1:6" s="115" customFormat="1" ht="18" customHeight="1">
      <c r="A1376" s="253">
        <v>4</v>
      </c>
      <c r="B1376" s="149" t="s">
        <v>1389</v>
      </c>
      <c r="C1376" s="48"/>
      <c r="D1376" s="70" t="s">
        <v>324</v>
      </c>
      <c r="E1376" s="47"/>
      <c r="F1376" s="47">
        <v>400000</v>
      </c>
    </row>
    <row r="1377" spans="1:6" s="115" customFormat="1" ht="18" customHeight="1">
      <c r="A1377" s="253">
        <v>5</v>
      </c>
      <c r="B1377" s="149" t="s">
        <v>1388</v>
      </c>
      <c r="C1377" s="48"/>
      <c r="D1377" s="70" t="s">
        <v>324</v>
      </c>
      <c r="E1377" s="47"/>
      <c r="F1377" s="47">
        <v>450000</v>
      </c>
    </row>
    <row r="1378" spans="1:6" s="115" customFormat="1" ht="18" customHeight="1">
      <c r="A1378" s="253">
        <v>6</v>
      </c>
      <c r="B1378" s="149" t="s">
        <v>1423</v>
      </c>
      <c r="C1378" s="48"/>
      <c r="D1378" s="70" t="s">
        <v>99</v>
      </c>
      <c r="E1378" s="47"/>
      <c r="F1378" s="47">
        <v>245000</v>
      </c>
    </row>
    <row r="1379" spans="1:6" s="115" customFormat="1" ht="18" customHeight="1">
      <c r="A1379" s="253">
        <v>7</v>
      </c>
      <c r="B1379" s="149" t="s">
        <v>1424</v>
      </c>
      <c r="C1379" s="48"/>
      <c r="D1379" s="70" t="s">
        <v>395</v>
      </c>
      <c r="E1379" s="47"/>
      <c r="F1379" s="47">
        <v>1100000</v>
      </c>
    </row>
    <row r="1380" spans="1:6" s="115" customFormat="1" ht="16.5" customHeight="1">
      <c r="A1380" s="253">
        <v>8</v>
      </c>
      <c r="B1380" s="149" t="s">
        <v>17</v>
      </c>
      <c r="C1380" s="48"/>
      <c r="D1380" s="70" t="s">
        <v>324</v>
      </c>
      <c r="E1380" s="47"/>
      <c r="F1380" s="47">
        <v>400000</v>
      </c>
    </row>
    <row r="1381" spans="1:6" s="310" customFormat="1" ht="17.25">
      <c r="A1381" s="253">
        <v>9</v>
      </c>
      <c r="B1381" s="149" t="s">
        <v>415</v>
      </c>
      <c r="C1381" s="48" t="s">
        <v>502</v>
      </c>
      <c r="D1381" s="70" t="s">
        <v>324</v>
      </c>
      <c r="E1381" s="47"/>
      <c r="F1381" s="47">
        <v>450000</v>
      </c>
    </row>
    <row r="1382" spans="1:6" s="310" customFormat="1" ht="17.25">
      <c r="A1382" s="253">
        <v>10</v>
      </c>
      <c r="B1382" s="149" t="s">
        <v>416</v>
      </c>
      <c r="C1382" s="48"/>
      <c r="D1382" s="70" t="s">
        <v>324</v>
      </c>
      <c r="E1382" s="47"/>
      <c r="F1382" s="47">
        <v>200000</v>
      </c>
    </row>
    <row r="1383" spans="1:6" s="310" customFormat="1" ht="17.25">
      <c r="A1383" s="424" t="s">
        <v>10</v>
      </c>
      <c r="B1383" s="150" t="s">
        <v>203</v>
      </c>
      <c r="C1383" s="174"/>
      <c r="D1383" s="175"/>
      <c r="E1383" s="176"/>
      <c r="F1383" s="176"/>
    </row>
    <row r="1384" spans="1:6" s="310" customFormat="1" ht="18">
      <c r="A1384" s="237"/>
      <c r="B1384" s="173" t="s">
        <v>1383</v>
      </c>
      <c r="C1384" s="174"/>
      <c r="D1384" s="175"/>
      <c r="E1384" s="176"/>
      <c r="F1384" s="176"/>
    </row>
    <row r="1385" spans="1:8" s="310" customFormat="1" ht="18">
      <c r="A1385" s="237"/>
      <c r="B1385" s="149" t="s">
        <v>287</v>
      </c>
      <c r="C1385" s="48"/>
      <c r="D1385" s="70" t="s">
        <v>328</v>
      </c>
      <c r="E1385" s="47"/>
      <c r="F1385" s="47">
        <v>16400</v>
      </c>
      <c r="G1385" s="115"/>
      <c r="H1385" s="115"/>
    </row>
    <row r="1386" spans="1:8" s="310" customFormat="1" ht="18">
      <c r="A1386" s="237"/>
      <c r="B1386" s="149" t="s">
        <v>141</v>
      </c>
      <c r="C1386" s="48"/>
      <c r="D1386" s="70" t="s">
        <v>328</v>
      </c>
      <c r="E1386" s="47"/>
      <c r="F1386" s="177">
        <v>12420</v>
      </c>
      <c r="G1386" s="115"/>
      <c r="H1386" s="115"/>
    </row>
    <row r="1387" spans="1:8" s="310" customFormat="1" ht="18">
      <c r="A1387" s="237"/>
      <c r="B1387" s="149" t="s">
        <v>210</v>
      </c>
      <c r="C1387" s="48"/>
      <c r="D1387" s="70" t="s">
        <v>328</v>
      </c>
      <c r="E1387" s="47"/>
      <c r="F1387" s="47">
        <v>11020</v>
      </c>
      <c r="G1387" s="115"/>
      <c r="H1387" s="115"/>
    </row>
    <row r="1388" spans="1:8" s="310" customFormat="1" ht="18">
      <c r="A1388" s="237"/>
      <c r="B1388" s="173" t="s">
        <v>1538</v>
      </c>
      <c r="C1388" s="174"/>
      <c r="D1388" s="175"/>
      <c r="E1388" s="176"/>
      <c r="F1388" s="176"/>
      <c r="G1388" s="115"/>
      <c r="H1388" s="115"/>
    </row>
    <row r="1389" spans="1:8" s="310" customFormat="1" ht="18">
      <c r="A1389" s="237"/>
      <c r="B1389" s="149" t="s">
        <v>287</v>
      </c>
      <c r="C1389" s="48"/>
      <c r="D1389" s="70" t="s">
        <v>328</v>
      </c>
      <c r="E1389" s="47"/>
      <c r="F1389" s="47">
        <v>16840</v>
      </c>
      <c r="G1389" s="115"/>
      <c r="H1389" s="115"/>
    </row>
    <row r="1390" spans="1:8" s="310" customFormat="1" ht="18">
      <c r="A1390" s="237"/>
      <c r="B1390" s="149" t="s">
        <v>141</v>
      </c>
      <c r="C1390" s="48"/>
      <c r="D1390" s="70" t="s">
        <v>328</v>
      </c>
      <c r="E1390" s="47"/>
      <c r="F1390" s="177">
        <v>13020</v>
      </c>
      <c r="G1390" s="115"/>
      <c r="H1390" s="115"/>
    </row>
    <row r="1391" spans="1:8" s="310" customFormat="1" ht="18">
      <c r="A1391" s="237"/>
      <c r="B1391" s="255" t="s">
        <v>210</v>
      </c>
      <c r="C1391" s="256"/>
      <c r="D1391" s="257" t="s">
        <v>328</v>
      </c>
      <c r="E1391" s="258"/>
      <c r="F1391" s="258">
        <v>11540</v>
      </c>
      <c r="G1391" s="115"/>
      <c r="H1391" s="115"/>
    </row>
    <row r="1392" spans="1:6" s="310" customFormat="1" ht="18">
      <c r="A1392" s="237"/>
      <c r="B1392" s="173" t="s">
        <v>1598</v>
      </c>
      <c r="C1392" s="174"/>
      <c r="D1392" s="175"/>
      <c r="E1392" s="176"/>
      <c r="F1392" s="176"/>
    </row>
    <row r="1393" spans="1:6" s="310" customFormat="1" ht="18">
      <c r="A1393" s="237"/>
      <c r="B1393" s="149" t="s">
        <v>287</v>
      </c>
      <c r="C1393" s="48"/>
      <c r="D1393" s="70" t="s">
        <v>328</v>
      </c>
      <c r="E1393" s="47"/>
      <c r="F1393" s="47">
        <v>16890</v>
      </c>
    </row>
    <row r="1394" spans="1:6" s="310" customFormat="1" ht="18">
      <c r="A1394" s="237"/>
      <c r="B1394" s="149" t="s">
        <v>141</v>
      </c>
      <c r="C1394" s="48"/>
      <c r="D1394" s="70" t="s">
        <v>328</v>
      </c>
      <c r="E1394" s="47"/>
      <c r="F1394" s="177">
        <v>13020</v>
      </c>
    </row>
    <row r="1395" spans="1:6" s="310" customFormat="1" ht="18">
      <c r="A1395" s="254"/>
      <c r="B1395" s="255" t="s">
        <v>210</v>
      </c>
      <c r="C1395" s="256"/>
      <c r="D1395" s="257" t="s">
        <v>328</v>
      </c>
      <c r="E1395" s="258"/>
      <c r="F1395" s="258">
        <v>11540</v>
      </c>
    </row>
    <row r="1396" spans="1:8" s="310" customFormat="1" ht="18">
      <c r="A1396" s="427"/>
      <c r="B1396" s="316"/>
      <c r="C1396" s="373"/>
      <c r="D1396" s="428"/>
      <c r="E1396" s="429"/>
      <c r="F1396" s="429"/>
      <c r="G1396" s="115"/>
      <c r="H1396" s="115"/>
    </row>
    <row r="1397" spans="1:8" s="310" customFormat="1" ht="18">
      <c r="A1397" s="427"/>
      <c r="B1397" s="316"/>
      <c r="C1397" s="373"/>
      <c r="D1397" s="428"/>
      <c r="E1397" s="429"/>
      <c r="F1397" s="429"/>
      <c r="G1397" s="115"/>
      <c r="H1397" s="115"/>
    </row>
    <row r="1398" spans="1:8" s="310" customFormat="1" ht="18">
      <c r="A1398" s="427"/>
      <c r="B1398" s="316"/>
      <c r="C1398" s="373"/>
      <c r="D1398" s="428"/>
      <c r="E1398" s="429"/>
      <c r="F1398" s="429"/>
      <c r="G1398" s="115"/>
      <c r="H1398" s="115"/>
    </row>
    <row r="1399" spans="1:8" s="310" customFormat="1" ht="18">
      <c r="A1399" s="427"/>
      <c r="B1399" s="316"/>
      <c r="C1399" s="373"/>
      <c r="D1399" s="428"/>
      <c r="E1399" s="429"/>
      <c r="F1399" s="429"/>
      <c r="G1399" s="115"/>
      <c r="H1399" s="115"/>
    </row>
    <row r="1400" spans="1:8" s="310" customFormat="1" ht="18">
      <c r="A1400" s="427"/>
      <c r="B1400" s="316"/>
      <c r="C1400" s="373"/>
      <c r="D1400" s="428"/>
      <c r="E1400" s="429"/>
      <c r="F1400" s="429"/>
      <c r="G1400" s="115"/>
      <c r="H1400" s="115"/>
    </row>
    <row r="1401" spans="1:8" s="310" customFormat="1" ht="18">
      <c r="A1401" s="427"/>
      <c r="B1401" s="316"/>
      <c r="C1401" s="373"/>
      <c r="D1401" s="428"/>
      <c r="E1401" s="429"/>
      <c r="F1401" s="429"/>
      <c r="G1401" s="115"/>
      <c r="H1401" s="115"/>
    </row>
    <row r="1402" spans="1:8" s="310" customFormat="1" ht="18">
      <c r="A1402" s="427"/>
      <c r="B1402" s="316"/>
      <c r="C1402" s="373"/>
      <c r="D1402" s="428"/>
      <c r="E1402" s="429"/>
      <c r="F1402" s="429"/>
      <c r="G1402" s="115"/>
      <c r="H1402" s="115"/>
    </row>
    <row r="1403" spans="1:8" s="310" customFormat="1" ht="18">
      <c r="A1403" s="427"/>
      <c r="B1403" s="316"/>
      <c r="C1403" s="373"/>
      <c r="D1403" s="428"/>
      <c r="E1403" s="429"/>
      <c r="F1403" s="429"/>
      <c r="G1403" s="115"/>
      <c r="H1403" s="115"/>
    </row>
    <row r="1404" spans="1:8" s="310" customFormat="1" ht="18">
      <c r="A1404" s="427"/>
      <c r="B1404" s="316"/>
      <c r="C1404" s="373"/>
      <c r="D1404" s="428"/>
      <c r="E1404" s="429"/>
      <c r="F1404" s="429"/>
      <c r="G1404" s="115"/>
      <c r="H1404" s="115"/>
    </row>
    <row r="1405" spans="1:8" s="310" customFormat="1" ht="18">
      <c r="A1405" s="427"/>
      <c r="B1405" s="316"/>
      <c r="C1405" s="373"/>
      <c r="D1405" s="428"/>
      <c r="E1405" s="429"/>
      <c r="F1405" s="429"/>
      <c r="G1405" s="115"/>
      <c r="H1405" s="115"/>
    </row>
    <row r="1406" spans="1:8" s="310" customFormat="1" ht="18">
      <c r="A1406" s="427"/>
      <c r="B1406" s="316"/>
      <c r="C1406" s="373"/>
      <c r="D1406" s="428"/>
      <c r="E1406" s="429"/>
      <c r="F1406" s="429"/>
      <c r="G1406" s="115"/>
      <c r="H1406" s="115"/>
    </row>
    <row r="1407" spans="1:8" s="310" customFormat="1" ht="18">
      <c r="A1407" s="427"/>
      <c r="B1407" s="316"/>
      <c r="C1407" s="373"/>
      <c r="D1407" s="428"/>
      <c r="E1407" s="429"/>
      <c r="F1407" s="429"/>
      <c r="G1407" s="115"/>
      <c r="H1407" s="115"/>
    </row>
    <row r="1408" spans="1:8" s="310" customFormat="1" ht="18">
      <c r="A1408" s="427"/>
      <c r="B1408" s="316"/>
      <c r="C1408" s="373"/>
      <c r="D1408" s="428"/>
      <c r="E1408" s="429"/>
      <c r="F1408" s="429"/>
      <c r="G1408" s="115"/>
      <c r="H1408" s="115"/>
    </row>
    <row r="1409" spans="1:8" s="115" customFormat="1" ht="18">
      <c r="A1409" s="427"/>
      <c r="B1409" s="316"/>
      <c r="C1409" s="373"/>
      <c r="D1409" s="428"/>
      <c r="E1409" s="429"/>
      <c r="F1409" s="429"/>
      <c r="G1409" s="343"/>
      <c r="H1409" s="343"/>
    </row>
    <row r="1410" spans="1:8" s="115" customFormat="1" ht="18">
      <c r="A1410" s="427"/>
      <c r="B1410" s="316"/>
      <c r="C1410" s="373"/>
      <c r="D1410" s="428"/>
      <c r="E1410" s="429"/>
      <c r="F1410" s="429"/>
      <c r="G1410" s="343"/>
      <c r="H1410" s="343"/>
    </row>
    <row r="1411" spans="1:8" s="115" customFormat="1" ht="18">
      <c r="A1411" s="427"/>
      <c r="B1411" s="316"/>
      <c r="C1411" s="373"/>
      <c r="D1411" s="428"/>
      <c r="E1411" s="429"/>
      <c r="F1411" s="429"/>
      <c r="G1411" s="343"/>
      <c r="H1411" s="343"/>
    </row>
    <row r="1412" spans="1:6" s="115" customFormat="1" ht="18">
      <c r="A1412" s="427"/>
      <c r="B1412" s="316"/>
      <c r="C1412" s="373"/>
      <c r="D1412" s="428"/>
      <c r="E1412" s="429"/>
      <c r="F1412" s="429"/>
    </row>
    <row r="1413" spans="1:6" s="115" customFormat="1" ht="18">
      <c r="A1413" s="427"/>
      <c r="B1413" s="316"/>
      <c r="C1413" s="373"/>
      <c r="D1413" s="428"/>
      <c r="E1413" s="429"/>
      <c r="F1413" s="429"/>
    </row>
    <row r="1414" spans="1:6" s="115" customFormat="1" ht="18">
      <c r="A1414" s="427"/>
      <c r="B1414" s="316"/>
      <c r="C1414" s="373"/>
      <c r="D1414" s="428"/>
      <c r="E1414" s="429"/>
      <c r="F1414" s="429"/>
    </row>
    <row r="1415" spans="1:6" s="115" customFormat="1" ht="18">
      <c r="A1415" s="427"/>
      <c r="B1415" s="316"/>
      <c r="C1415" s="373"/>
      <c r="D1415" s="428"/>
      <c r="E1415" s="429"/>
      <c r="F1415" s="429"/>
    </row>
    <row r="1416" spans="1:6" s="115" customFormat="1" ht="18">
      <c r="A1416" s="427"/>
      <c r="B1416" s="316"/>
      <c r="C1416" s="373"/>
      <c r="D1416" s="428"/>
      <c r="E1416" s="429"/>
      <c r="F1416" s="429"/>
    </row>
    <row r="1417" spans="1:6" s="115" customFormat="1" ht="18">
      <c r="A1417" s="427"/>
      <c r="B1417" s="316"/>
      <c r="C1417" s="373"/>
      <c r="D1417" s="428"/>
      <c r="E1417" s="429"/>
      <c r="F1417" s="429"/>
    </row>
    <row r="1418" spans="1:12" s="115" customFormat="1" ht="18">
      <c r="A1418" s="427"/>
      <c r="B1418" s="316"/>
      <c r="C1418" s="373"/>
      <c r="D1418" s="428"/>
      <c r="E1418" s="429"/>
      <c r="F1418" s="429"/>
      <c r="I1418" s="343"/>
      <c r="J1418" s="343"/>
      <c r="K1418" s="343"/>
      <c r="L1418" s="343"/>
    </row>
    <row r="1419" spans="1:8" s="343" customFormat="1" ht="18">
      <c r="A1419" s="427"/>
      <c r="B1419" s="316"/>
      <c r="C1419" s="373"/>
      <c r="D1419" s="428"/>
      <c r="E1419" s="429"/>
      <c r="F1419" s="429"/>
      <c r="G1419" s="115"/>
      <c r="H1419" s="115"/>
    </row>
    <row r="1420" spans="1:8" s="343" customFormat="1" ht="18">
      <c r="A1420" s="427"/>
      <c r="B1420" s="316"/>
      <c r="C1420" s="373"/>
      <c r="D1420" s="428"/>
      <c r="E1420" s="429"/>
      <c r="F1420" s="429"/>
      <c r="G1420" s="115"/>
      <c r="H1420" s="115"/>
    </row>
    <row r="1421" spans="1:12" s="343" customFormat="1" ht="18">
      <c r="A1421" s="427"/>
      <c r="B1421" s="316"/>
      <c r="C1421" s="373"/>
      <c r="D1421" s="428"/>
      <c r="E1421" s="429"/>
      <c r="F1421" s="429"/>
      <c r="G1421" s="115"/>
      <c r="H1421" s="115"/>
      <c r="I1421" s="115"/>
      <c r="J1421" s="115"/>
      <c r="K1421" s="115"/>
      <c r="L1421" s="115"/>
    </row>
    <row r="1422" spans="1:6" s="115" customFormat="1" ht="18">
      <c r="A1422" s="427"/>
      <c r="B1422" s="316"/>
      <c r="C1422" s="373"/>
      <c r="D1422" s="428"/>
      <c r="E1422" s="429"/>
      <c r="F1422" s="429"/>
    </row>
    <row r="1423" spans="1:6" s="115" customFormat="1" ht="18">
      <c r="A1423" s="427"/>
      <c r="B1423" s="316"/>
      <c r="C1423" s="373"/>
      <c r="D1423" s="428"/>
      <c r="E1423" s="429"/>
      <c r="F1423" s="429"/>
    </row>
    <row r="1424" spans="1:6" s="115" customFormat="1" ht="18">
      <c r="A1424" s="427"/>
      <c r="B1424" s="316"/>
      <c r="C1424" s="373"/>
      <c r="D1424" s="428"/>
      <c r="E1424" s="429"/>
      <c r="F1424" s="429"/>
    </row>
    <row r="1425" spans="1:6" s="115" customFormat="1" ht="18">
      <c r="A1425" s="427"/>
      <c r="B1425" s="316"/>
      <c r="C1425" s="373"/>
      <c r="D1425" s="428"/>
      <c r="E1425" s="429"/>
      <c r="F1425" s="429"/>
    </row>
    <row r="1426" spans="1:6" s="115" customFormat="1" ht="18">
      <c r="A1426" s="427"/>
      <c r="B1426" s="316"/>
      <c r="C1426" s="373"/>
      <c r="D1426" s="428"/>
      <c r="E1426" s="429"/>
      <c r="F1426" s="429"/>
    </row>
    <row r="1427" spans="1:6" s="115" customFormat="1" ht="18">
      <c r="A1427" s="427"/>
      <c r="B1427" s="316"/>
      <c r="C1427" s="373"/>
      <c r="D1427" s="428"/>
      <c r="E1427" s="429"/>
      <c r="F1427" s="429"/>
    </row>
    <row r="1428" spans="1:6" s="115" customFormat="1" ht="18">
      <c r="A1428" s="427"/>
      <c r="B1428" s="316"/>
      <c r="C1428" s="373"/>
      <c r="D1428" s="428"/>
      <c r="E1428" s="429"/>
      <c r="F1428" s="429"/>
    </row>
    <row r="1429" spans="1:6" s="115" customFormat="1" ht="18">
      <c r="A1429" s="427"/>
      <c r="B1429" s="316"/>
      <c r="C1429" s="373"/>
      <c r="D1429" s="428"/>
      <c r="E1429" s="429"/>
      <c r="F1429" s="429"/>
    </row>
    <row r="1430" spans="1:6" s="115" customFormat="1" ht="18">
      <c r="A1430" s="427"/>
      <c r="B1430" s="316"/>
      <c r="C1430" s="373"/>
      <c r="D1430" s="428"/>
      <c r="E1430" s="429"/>
      <c r="F1430" s="429"/>
    </row>
    <row r="1431" spans="1:6" s="115" customFormat="1" ht="18">
      <c r="A1431" s="427"/>
      <c r="B1431" s="316"/>
      <c r="C1431" s="373"/>
      <c r="D1431" s="428"/>
      <c r="E1431" s="429"/>
      <c r="F1431" s="429"/>
    </row>
    <row r="1432" spans="1:6" s="115" customFormat="1" ht="18">
      <c r="A1432" s="427"/>
      <c r="B1432" s="316"/>
      <c r="C1432" s="373"/>
      <c r="D1432" s="428"/>
      <c r="E1432" s="429"/>
      <c r="F1432" s="429"/>
    </row>
    <row r="1433" spans="1:6" s="115" customFormat="1" ht="18">
      <c r="A1433" s="427"/>
      <c r="B1433" s="316"/>
      <c r="C1433" s="373"/>
      <c r="D1433" s="428"/>
      <c r="E1433" s="429"/>
      <c r="F1433" s="429"/>
    </row>
    <row r="1434" spans="1:6" s="115" customFormat="1" ht="18">
      <c r="A1434" s="427"/>
      <c r="B1434" s="316"/>
      <c r="C1434" s="373"/>
      <c r="D1434" s="428"/>
      <c r="E1434" s="429"/>
      <c r="F1434" s="429"/>
    </row>
    <row r="1435" spans="1:6" s="115" customFormat="1" ht="18">
      <c r="A1435" s="427"/>
      <c r="B1435" s="316"/>
      <c r="C1435" s="373"/>
      <c r="D1435" s="428"/>
      <c r="E1435" s="429"/>
      <c r="F1435" s="429"/>
    </row>
    <row r="1436" spans="1:6" s="115" customFormat="1" ht="18">
      <c r="A1436" s="427"/>
      <c r="B1436" s="316"/>
      <c r="C1436" s="373"/>
      <c r="D1436" s="428"/>
      <c r="E1436" s="429"/>
      <c r="F1436" s="429"/>
    </row>
    <row r="1437" spans="1:6" s="115" customFormat="1" ht="18">
      <c r="A1437" s="427"/>
      <c r="B1437" s="316"/>
      <c r="C1437" s="373"/>
      <c r="D1437" s="428"/>
      <c r="E1437" s="429"/>
      <c r="F1437" s="429"/>
    </row>
    <row r="1438" spans="1:6" s="115" customFormat="1" ht="18">
      <c r="A1438" s="427"/>
      <c r="B1438" s="316"/>
      <c r="C1438" s="373"/>
      <c r="D1438" s="428"/>
      <c r="E1438" s="429"/>
      <c r="F1438" s="429"/>
    </row>
    <row r="1439" spans="1:6" s="115" customFormat="1" ht="18">
      <c r="A1439" s="427"/>
      <c r="B1439" s="316"/>
      <c r="C1439" s="373"/>
      <c r="D1439" s="428"/>
      <c r="E1439" s="429"/>
      <c r="F1439" s="429"/>
    </row>
    <row r="1440" spans="1:6" s="115" customFormat="1" ht="18">
      <c r="A1440" s="427"/>
      <c r="B1440" s="316"/>
      <c r="C1440" s="373"/>
      <c r="D1440" s="428"/>
      <c r="E1440" s="429"/>
      <c r="F1440" s="429"/>
    </row>
    <row r="1441" spans="1:6" s="115" customFormat="1" ht="18">
      <c r="A1441" s="427"/>
      <c r="B1441" s="316"/>
      <c r="C1441" s="373"/>
      <c r="D1441" s="428"/>
      <c r="E1441" s="429"/>
      <c r="F1441" s="429"/>
    </row>
    <row r="1442" spans="1:6" s="115" customFormat="1" ht="18">
      <c r="A1442" s="427"/>
      <c r="B1442" s="316"/>
      <c r="C1442" s="373"/>
      <c r="D1442" s="428"/>
      <c r="E1442" s="429"/>
      <c r="F1442" s="429"/>
    </row>
    <row r="1443" spans="1:6" s="115" customFormat="1" ht="18">
      <c r="A1443" s="427"/>
      <c r="B1443" s="316"/>
      <c r="C1443" s="373"/>
      <c r="D1443" s="428"/>
      <c r="E1443" s="429"/>
      <c r="F1443" s="429"/>
    </row>
    <row r="1444" spans="1:6" s="115" customFormat="1" ht="18">
      <c r="A1444" s="427"/>
      <c r="B1444" s="316"/>
      <c r="C1444" s="373"/>
      <c r="D1444" s="428"/>
      <c r="E1444" s="429"/>
      <c r="F1444" s="429"/>
    </row>
    <row r="1445" spans="1:6" s="115" customFormat="1" ht="18">
      <c r="A1445" s="427"/>
      <c r="B1445" s="316"/>
      <c r="C1445" s="373"/>
      <c r="D1445" s="428"/>
      <c r="E1445" s="429"/>
      <c r="F1445" s="429"/>
    </row>
    <row r="1446" spans="1:6" s="115" customFormat="1" ht="18">
      <c r="A1446" s="427"/>
      <c r="B1446" s="316"/>
      <c r="C1446" s="373"/>
      <c r="D1446" s="428"/>
      <c r="E1446" s="429"/>
      <c r="F1446" s="429"/>
    </row>
    <row r="1447" spans="1:6" s="115" customFormat="1" ht="18">
      <c r="A1447" s="427"/>
      <c r="B1447" s="316"/>
      <c r="C1447" s="373"/>
      <c r="D1447" s="428"/>
      <c r="E1447" s="429"/>
      <c r="F1447" s="429"/>
    </row>
    <row r="1448" spans="1:6" s="115" customFormat="1" ht="18">
      <c r="A1448" s="427"/>
      <c r="B1448" s="316"/>
      <c r="C1448" s="373"/>
      <c r="D1448" s="428"/>
      <c r="E1448" s="429"/>
      <c r="F1448" s="429"/>
    </row>
    <row r="1449" spans="1:6" s="115" customFormat="1" ht="18">
      <c r="A1449" s="427"/>
      <c r="B1449" s="316"/>
      <c r="C1449" s="373"/>
      <c r="D1449" s="428"/>
      <c r="E1449" s="429"/>
      <c r="F1449" s="429"/>
    </row>
    <row r="1450" spans="1:6" s="115" customFormat="1" ht="18">
      <c r="A1450" s="427"/>
      <c r="B1450" s="316"/>
      <c r="C1450" s="373"/>
      <c r="D1450" s="428"/>
      <c r="E1450" s="429"/>
      <c r="F1450" s="429"/>
    </row>
    <row r="1451" spans="1:6" s="115" customFormat="1" ht="18">
      <c r="A1451" s="427"/>
      <c r="B1451" s="316"/>
      <c r="C1451" s="373"/>
      <c r="D1451" s="428"/>
      <c r="E1451" s="429"/>
      <c r="F1451" s="429"/>
    </row>
    <row r="1452" spans="1:6" s="115" customFormat="1" ht="18">
      <c r="A1452" s="427"/>
      <c r="B1452" s="316"/>
      <c r="C1452" s="373"/>
      <c r="D1452" s="428"/>
      <c r="E1452" s="429"/>
      <c r="F1452" s="429"/>
    </row>
    <row r="1453" spans="1:6" s="115" customFormat="1" ht="18">
      <c r="A1453" s="427"/>
      <c r="B1453" s="316"/>
      <c r="C1453" s="373"/>
      <c r="D1453" s="428"/>
      <c r="E1453" s="429"/>
      <c r="F1453" s="429"/>
    </row>
    <row r="1454" spans="1:6" s="115" customFormat="1" ht="18">
      <c r="A1454" s="427"/>
      <c r="B1454" s="316"/>
      <c r="C1454" s="373"/>
      <c r="D1454" s="428"/>
      <c r="E1454" s="429"/>
      <c r="F1454" s="429"/>
    </row>
    <row r="1455" spans="1:6" s="115" customFormat="1" ht="18">
      <c r="A1455" s="427"/>
      <c r="B1455" s="316"/>
      <c r="C1455" s="373"/>
      <c r="D1455" s="428"/>
      <c r="E1455" s="429"/>
      <c r="F1455" s="429"/>
    </row>
    <row r="1456" spans="1:6" s="115" customFormat="1" ht="18">
      <c r="A1456" s="427"/>
      <c r="B1456" s="316"/>
      <c r="C1456" s="373"/>
      <c r="D1456" s="428"/>
      <c r="E1456" s="429"/>
      <c r="F1456" s="429"/>
    </row>
    <row r="1457" spans="1:6" s="115" customFormat="1" ht="18">
      <c r="A1457" s="427"/>
      <c r="B1457" s="316"/>
      <c r="C1457" s="373"/>
      <c r="D1457" s="428"/>
      <c r="E1457" s="429"/>
      <c r="F1457" s="429"/>
    </row>
    <row r="1458" spans="1:6" s="115" customFormat="1" ht="18">
      <c r="A1458" s="427"/>
      <c r="B1458" s="316"/>
      <c r="C1458" s="373"/>
      <c r="D1458" s="428"/>
      <c r="E1458" s="429"/>
      <c r="F1458" s="429"/>
    </row>
    <row r="1459" spans="1:6" s="115" customFormat="1" ht="18">
      <c r="A1459" s="427"/>
      <c r="B1459" s="316"/>
      <c r="C1459" s="373"/>
      <c r="D1459" s="428"/>
      <c r="E1459" s="429"/>
      <c r="F1459" s="429"/>
    </row>
    <row r="1460" spans="1:6" s="115" customFormat="1" ht="18">
      <c r="A1460" s="427"/>
      <c r="B1460" s="316"/>
      <c r="C1460" s="373"/>
      <c r="D1460" s="428"/>
      <c r="E1460" s="429"/>
      <c r="F1460" s="429"/>
    </row>
    <row r="1461" spans="1:6" s="115" customFormat="1" ht="18">
      <c r="A1461" s="427"/>
      <c r="B1461" s="316"/>
      <c r="C1461" s="373"/>
      <c r="D1461" s="428"/>
      <c r="E1461" s="429"/>
      <c r="F1461" s="429"/>
    </row>
    <row r="1462" spans="1:6" s="115" customFormat="1" ht="18">
      <c r="A1462" s="427"/>
      <c r="B1462" s="316"/>
      <c r="C1462" s="373"/>
      <c r="D1462" s="428"/>
      <c r="E1462" s="429"/>
      <c r="F1462" s="429"/>
    </row>
    <row r="1463" spans="1:6" s="115" customFormat="1" ht="18">
      <c r="A1463" s="427"/>
      <c r="B1463" s="316"/>
      <c r="C1463" s="373"/>
      <c r="D1463" s="428"/>
      <c r="E1463" s="429"/>
      <c r="F1463" s="429"/>
    </row>
    <row r="1464" spans="1:6" s="115" customFormat="1" ht="18">
      <c r="A1464" s="427"/>
      <c r="B1464" s="316"/>
      <c r="C1464" s="373"/>
      <c r="D1464" s="428"/>
      <c r="E1464" s="429"/>
      <c r="F1464" s="429"/>
    </row>
    <row r="1465" spans="1:6" s="115" customFormat="1" ht="18">
      <c r="A1465" s="427"/>
      <c r="B1465" s="316"/>
      <c r="C1465" s="373"/>
      <c r="D1465" s="428"/>
      <c r="E1465" s="429"/>
      <c r="F1465" s="429"/>
    </row>
    <row r="1466" spans="1:6" s="115" customFormat="1" ht="18">
      <c r="A1466" s="427"/>
      <c r="B1466" s="316"/>
      <c r="C1466" s="373"/>
      <c r="D1466" s="428"/>
      <c r="E1466" s="429"/>
      <c r="F1466" s="429"/>
    </row>
    <row r="1467" spans="1:6" s="115" customFormat="1" ht="18">
      <c r="A1467" s="427"/>
      <c r="B1467" s="316"/>
      <c r="C1467" s="373"/>
      <c r="D1467" s="428"/>
      <c r="E1467" s="429"/>
      <c r="F1467" s="429"/>
    </row>
    <row r="1468" spans="1:6" s="115" customFormat="1" ht="18">
      <c r="A1468" s="427"/>
      <c r="B1468" s="316"/>
      <c r="C1468" s="373"/>
      <c r="D1468" s="428"/>
      <c r="E1468" s="429"/>
      <c r="F1468" s="429"/>
    </row>
    <row r="1469" spans="1:6" s="115" customFormat="1" ht="18">
      <c r="A1469" s="427"/>
      <c r="B1469" s="316"/>
      <c r="C1469" s="373"/>
      <c r="D1469" s="428"/>
      <c r="E1469" s="429"/>
      <c r="F1469" s="429"/>
    </row>
    <row r="1470" spans="1:6" s="115" customFormat="1" ht="18">
      <c r="A1470" s="427"/>
      <c r="B1470" s="316"/>
      <c r="C1470" s="373"/>
      <c r="D1470" s="428"/>
      <c r="E1470" s="429"/>
      <c r="F1470" s="429"/>
    </row>
    <row r="1471" spans="1:6" s="115" customFormat="1" ht="18">
      <c r="A1471" s="427"/>
      <c r="B1471" s="316"/>
      <c r="C1471" s="373"/>
      <c r="D1471" s="428"/>
      <c r="E1471" s="429"/>
      <c r="F1471" s="429"/>
    </row>
    <row r="1472" spans="1:6" s="115" customFormat="1" ht="18">
      <c r="A1472" s="427"/>
      <c r="B1472" s="316"/>
      <c r="C1472" s="373"/>
      <c r="D1472" s="428"/>
      <c r="E1472" s="429"/>
      <c r="F1472" s="429"/>
    </row>
    <row r="1473" spans="1:8" s="115" customFormat="1" ht="18">
      <c r="A1473" s="427"/>
      <c r="B1473" s="316"/>
      <c r="C1473" s="373"/>
      <c r="D1473" s="428"/>
      <c r="E1473" s="429"/>
      <c r="F1473" s="429"/>
      <c r="G1473" s="430"/>
      <c r="H1473" s="430"/>
    </row>
    <row r="1474" spans="1:8" s="115" customFormat="1" ht="18">
      <c r="A1474" s="427"/>
      <c r="B1474" s="316"/>
      <c r="C1474" s="373"/>
      <c r="D1474" s="428"/>
      <c r="E1474" s="429"/>
      <c r="F1474" s="429"/>
      <c r="G1474" s="430"/>
      <c r="H1474" s="430"/>
    </row>
    <row r="1475" spans="1:8" s="115" customFormat="1" ht="18">
      <c r="A1475" s="427"/>
      <c r="B1475" s="316"/>
      <c r="C1475" s="373"/>
      <c r="D1475" s="428"/>
      <c r="E1475" s="429"/>
      <c r="F1475" s="429"/>
      <c r="G1475" s="430"/>
      <c r="H1475" s="430"/>
    </row>
    <row r="1476" spans="1:8" s="115" customFormat="1" ht="18">
      <c r="A1476" s="427"/>
      <c r="B1476" s="316"/>
      <c r="C1476" s="373"/>
      <c r="D1476" s="428"/>
      <c r="E1476" s="429"/>
      <c r="F1476" s="429"/>
      <c r="G1476" s="430"/>
      <c r="H1476" s="430"/>
    </row>
    <row r="1477" spans="1:8" s="115" customFormat="1" ht="18">
      <c r="A1477" s="427"/>
      <c r="B1477" s="316"/>
      <c r="C1477" s="373"/>
      <c r="D1477" s="428"/>
      <c r="E1477" s="429"/>
      <c r="F1477" s="429"/>
      <c r="G1477" s="430"/>
      <c r="H1477" s="430"/>
    </row>
    <row r="1478" spans="1:8" s="115" customFormat="1" ht="18">
      <c r="A1478" s="427"/>
      <c r="B1478" s="316"/>
      <c r="C1478" s="373"/>
      <c r="D1478" s="428"/>
      <c r="E1478" s="429"/>
      <c r="F1478" s="429"/>
      <c r="G1478" s="430"/>
      <c r="H1478" s="430"/>
    </row>
    <row r="1479" spans="1:8" s="115" customFormat="1" ht="18">
      <c r="A1479" s="427"/>
      <c r="B1479" s="316"/>
      <c r="C1479" s="373"/>
      <c r="D1479" s="428"/>
      <c r="E1479" s="429"/>
      <c r="F1479" s="429"/>
      <c r="G1479" s="430"/>
      <c r="H1479" s="430"/>
    </row>
    <row r="1480" spans="1:8" s="115" customFormat="1" ht="18">
      <c r="A1480" s="427"/>
      <c r="B1480" s="316"/>
      <c r="C1480" s="373"/>
      <c r="D1480" s="428"/>
      <c r="E1480" s="429"/>
      <c r="F1480" s="429"/>
      <c r="G1480" s="430"/>
      <c r="H1480" s="430"/>
    </row>
    <row r="1481" spans="1:8" s="115" customFormat="1" ht="18">
      <c r="A1481" s="427"/>
      <c r="B1481" s="316"/>
      <c r="C1481" s="373"/>
      <c r="D1481" s="428"/>
      <c r="E1481" s="429"/>
      <c r="F1481" s="429"/>
      <c r="G1481" s="430"/>
      <c r="H1481" s="430"/>
    </row>
    <row r="1482" spans="1:12" s="115" customFormat="1" ht="18">
      <c r="A1482" s="427"/>
      <c r="B1482" s="316"/>
      <c r="C1482" s="373"/>
      <c r="D1482" s="428"/>
      <c r="E1482" s="429"/>
      <c r="F1482" s="429"/>
      <c r="G1482" s="430"/>
      <c r="H1482" s="430"/>
      <c r="I1482" s="430"/>
      <c r="J1482" s="430"/>
      <c r="K1482" s="430"/>
      <c r="L1482" s="430"/>
    </row>
    <row r="1483" spans="1:6" s="430" customFormat="1" ht="18">
      <c r="A1483" s="427"/>
      <c r="B1483" s="316"/>
      <c r="C1483" s="373"/>
      <c r="D1483" s="428"/>
      <c r="E1483" s="429"/>
      <c r="F1483" s="429"/>
    </row>
    <row r="1484" spans="1:6" s="430" customFormat="1" ht="18">
      <c r="A1484" s="427"/>
      <c r="B1484" s="316"/>
      <c r="C1484" s="373"/>
      <c r="D1484" s="428"/>
      <c r="E1484" s="429"/>
      <c r="F1484" s="429"/>
    </row>
    <row r="1485" spans="1:6" s="430" customFormat="1" ht="18">
      <c r="A1485" s="427"/>
      <c r="B1485" s="316"/>
      <c r="C1485" s="373"/>
      <c r="D1485" s="428"/>
      <c r="E1485" s="429" t="s">
        <v>205</v>
      </c>
      <c r="F1485" s="429"/>
    </row>
    <row r="1486" spans="1:6" s="430" customFormat="1" ht="18">
      <c r="A1486" s="427"/>
      <c r="B1486" s="316"/>
      <c r="C1486" s="373"/>
      <c r="D1486" s="428"/>
      <c r="E1486" s="429" t="s">
        <v>206</v>
      </c>
      <c r="F1486" s="429"/>
    </row>
    <row r="1487" spans="1:6" s="430" customFormat="1" ht="18">
      <c r="A1487" s="427"/>
      <c r="B1487" s="316"/>
      <c r="C1487" s="373"/>
      <c r="D1487" s="428"/>
      <c r="E1487" s="429"/>
      <c r="F1487" s="429"/>
    </row>
    <row r="1488" spans="1:6" s="430" customFormat="1" ht="18">
      <c r="A1488" s="427"/>
      <c r="B1488" s="316"/>
      <c r="C1488" s="373"/>
      <c r="D1488" s="428"/>
      <c r="E1488" s="429"/>
      <c r="F1488" s="429"/>
    </row>
    <row r="1489" spans="1:6" s="430" customFormat="1" ht="18">
      <c r="A1489" s="427"/>
      <c r="B1489" s="316"/>
      <c r="C1489" s="373"/>
      <c r="D1489" s="428"/>
      <c r="E1489" s="429"/>
      <c r="F1489" s="429"/>
    </row>
    <row r="1490" spans="1:6" s="430" customFormat="1" ht="18">
      <c r="A1490" s="427"/>
      <c r="B1490" s="316"/>
      <c r="C1490" s="373"/>
      <c r="D1490" s="428"/>
      <c r="E1490" s="429"/>
      <c r="F1490" s="429"/>
    </row>
    <row r="1491" spans="1:6" s="430" customFormat="1" ht="18">
      <c r="A1491" s="427"/>
      <c r="B1491" s="316"/>
      <c r="C1491" s="373"/>
      <c r="D1491" s="428"/>
      <c r="E1491" s="429"/>
      <c r="F1491" s="429"/>
    </row>
    <row r="1492" spans="1:6" s="430" customFormat="1" ht="18">
      <c r="A1492" s="427"/>
      <c r="B1492" s="316"/>
      <c r="C1492" s="373"/>
      <c r="D1492" s="428"/>
      <c r="E1492" s="429"/>
      <c r="F1492" s="429"/>
    </row>
    <row r="1493" spans="1:6" s="430" customFormat="1" ht="18">
      <c r="A1493" s="427"/>
      <c r="B1493" s="316"/>
      <c r="C1493" s="373"/>
      <c r="D1493" s="428"/>
      <c r="E1493" s="429"/>
      <c r="F1493" s="429"/>
    </row>
    <row r="1494" spans="1:6" s="430" customFormat="1" ht="18">
      <c r="A1494" s="427"/>
      <c r="B1494" s="316"/>
      <c r="C1494" s="373"/>
      <c r="D1494" s="428"/>
      <c r="E1494" s="429"/>
      <c r="F1494" s="429"/>
    </row>
    <row r="1495" spans="1:6" s="430" customFormat="1" ht="18">
      <c r="A1495" s="427"/>
      <c r="B1495" s="316"/>
      <c r="C1495" s="373"/>
      <c r="D1495" s="428"/>
      <c r="E1495" s="429"/>
      <c r="F1495" s="429"/>
    </row>
    <row r="1496" spans="1:6" s="430" customFormat="1" ht="18">
      <c r="A1496" s="427"/>
      <c r="B1496" s="316"/>
      <c r="C1496" s="373"/>
      <c r="D1496" s="428"/>
      <c r="E1496" s="429"/>
      <c r="F1496" s="429"/>
    </row>
    <row r="1497" spans="1:8" s="430" customFormat="1" ht="18">
      <c r="A1497" s="427"/>
      <c r="B1497" s="316"/>
      <c r="C1497" s="373"/>
      <c r="D1497" s="428"/>
      <c r="E1497" s="429"/>
      <c r="F1497" s="429"/>
      <c r="G1497" s="431"/>
      <c r="H1497" s="431"/>
    </row>
    <row r="1498" spans="1:6" s="430" customFormat="1" ht="18">
      <c r="A1498" s="427"/>
      <c r="B1498" s="316"/>
      <c r="C1498" s="373"/>
      <c r="D1498" s="428"/>
      <c r="E1498" s="429"/>
      <c r="F1498" s="429"/>
    </row>
    <row r="1499" spans="1:6" s="430" customFormat="1" ht="18">
      <c r="A1499" s="427"/>
      <c r="B1499" s="316"/>
      <c r="C1499" s="373"/>
      <c r="D1499" s="428"/>
      <c r="E1499" s="429"/>
      <c r="F1499" s="429"/>
    </row>
    <row r="1500" spans="1:6" s="430" customFormat="1" ht="18">
      <c r="A1500" s="427"/>
      <c r="B1500" s="316"/>
      <c r="C1500" s="373"/>
      <c r="D1500" s="428"/>
      <c r="E1500" s="429"/>
      <c r="F1500" s="429"/>
    </row>
    <row r="1501" spans="1:6" s="430" customFormat="1" ht="18">
      <c r="A1501" s="427"/>
      <c r="B1501" s="316"/>
      <c r="C1501" s="373"/>
      <c r="D1501" s="428"/>
      <c r="E1501" s="429"/>
      <c r="F1501" s="429"/>
    </row>
    <row r="1502" spans="1:6" s="430" customFormat="1" ht="18">
      <c r="A1502" s="427"/>
      <c r="B1502" s="316"/>
      <c r="C1502" s="373"/>
      <c r="D1502" s="428"/>
      <c r="E1502" s="429"/>
      <c r="F1502" s="429"/>
    </row>
    <row r="1503" spans="1:6" s="430" customFormat="1" ht="18">
      <c r="A1503" s="427"/>
      <c r="B1503" s="316"/>
      <c r="C1503" s="373"/>
      <c r="D1503" s="428"/>
      <c r="E1503" s="429"/>
      <c r="F1503" s="429"/>
    </row>
    <row r="1504" spans="1:6" s="430" customFormat="1" ht="18">
      <c r="A1504" s="427"/>
      <c r="B1504" s="316"/>
      <c r="C1504" s="373"/>
      <c r="D1504" s="428"/>
      <c r="E1504" s="429"/>
      <c r="F1504" s="429"/>
    </row>
    <row r="1505" spans="1:6" s="430" customFormat="1" ht="18">
      <c r="A1505" s="427"/>
      <c r="B1505" s="316"/>
      <c r="C1505" s="373"/>
      <c r="D1505" s="428"/>
      <c r="E1505" s="429"/>
      <c r="F1505" s="429"/>
    </row>
    <row r="1506" spans="1:6" s="430" customFormat="1" ht="18">
      <c r="A1506" s="427"/>
      <c r="B1506" s="316"/>
      <c r="C1506" s="373"/>
      <c r="D1506" s="428"/>
      <c r="E1506" s="429"/>
      <c r="F1506" s="429"/>
    </row>
    <row r="1507" spans="1:6" s="430" customFormat="1" ht="18">
      <c r="A1507" s="427"/>
      <c r="B1507" s="316"/>
      <c r="C1507" s="373"/>
      <c r="D1507" s="428"/>
      <c r="E1507" s="429"/>
      <c r="F1507" s="429"/>
    </row>
    <row r="1508" spans="1:6" s="430" customFormat="1" ht="18">
      <c r="A1508" s="427"/>
      <c r="B1508" s="316"/>
      <c r="C1508" s="373"/>
      <c r="D1508" s="428"/>
      <c r="E1508" s="429"/>
      <c r="F1508" s="429"/>
    </row>
    <row r="1509" spans="1:6" s="430" customFormat="1" ht="18">
      <c r="A1509" s="427"/>
      <c r="B1509" s="316"/>
      <c r="C1509" s="373"/>
      <c r="D1509" s="428"/>
      <c r="E1509" s="429"/>
      <c r="F1509" s="429"/>
    </row>
    <row r="1510" spans="1:6" s="430" customFormat="1" ht="18">
      <c r="A1510" s="427"/>
      <c r="B1510" s="316"/>
      <c r="C1510" s="373"/>
      <c r="D1510" s="428"/>
      <c r="E1510" s="429"/>
      <c r="F1510" s="429"/>
    </row>
    <row r="1511" spans="1:6" s="430" customFormat="1" ht="18">
      <c r="A1511" s="427"/>
      <c r="B1511" s="316"/>
      <c r="C1511" s="373"/>
      <c r="D1511" s="428"/>
      <c r="E1511" s="429"/>
      <c r="F1511" s="429"/>
    </row>
    <row r="1512" spans="1:6" s="430" customFormat="1" ht="18">
      <c r="A1512" s="427"/>
      <c r="B1512" s="316"/>
      <c r="C1512" s="373"/>
      <c r="D1512" s="428"/>
      <c r="E1512" s="429"/>
      <c r="F1512" s="429"/>
    </row>
    <row r="1513" spans="1:6" s="430" customFormat="1" ht="18">
      <c r="A1513" s="427"/>
      <c r="B1513" s="316"/>
      <c r="C1513" s="373"/>
      <c r="D1513" s="428"/>
      <c r="E1513" s="429"/>
      <c r="F1513" s="429"/>
    </row>
    <row r="1514" spans="1:6" s="430" customFormat="1" ht="18">
      <c r="A1514" s="427"/>
      <c r="B1514" s="316"/>
      <c r="C1514" s="373"/>
      <c r="D1514" s="428"/>
      <c r="E1514" s="429"/>
      <c r="F1514" s="429"/>
    </row>
    <row r="1515" spans="1:6" s="430" customFormat="1" ht="18">
      <c r="A1515" s="427"/>
      <c r="B1515" s="316"/>
      <c r="C1515" s="373"/>
      <c r="D1515" s="428"/>
      <c r="E1515" s="429"/>
      <c r="F1515" s="429"/>
    </row>
    <row r="1516" spans="1:6" s="430" customFormat="1" ht="18">
      <c r="A1516" s="427"/>
      <c r="B1516" s="316"/>
      <c r="C1516" s="373"/>
      <c r="D1516" s="428"/>
      <c r="E1516" s="429"/>
      <c r="F1516" s="429"/>
    </row>
    <row r="1517" spans="1:6" s="430" customFormat="1" ht="18">
      <c r="A1517" s="427"/>
      <c r="B1517" s="316"/>
      <c r="C1517" s="373"/>
      <c r="D1517" s="428"/>
      <c r="E1517" s="429"/>
      <c r="F1517" s="429"/>
    </row>
    <row r="1518" spans="1:6" s="430" customFormat="1" ht="18">
      <c r="A1518" s="427"/>
      <c r="B1518" s="316"/>
      <c r="C1518" s="373"/>
      <c r="D1518" s="428"/>
      <c r="E1518" s="429"/>
      <c r="F1518" s="429"/>
    </row>
    <row r="1519" spans="1:6" s="430" customFormat="1" ht="18">
      <c r="A1519" s="427"/>
      <c r="B1519" s="316"/>
      <c r="C1519" s="373"/>
      <c r="D1519" s="428"/>
      <c r="E1519" s="429"/>
      <c r="F1519" s="429"/>
    </row>
    <row r="1520" spans="1:6" s="430" customFormat="1" ht="18">
      <c r="A1520" s="427"/>
      <c r="B1520" s="316"/>
      <c r="C1520" s="373"/>
      <c r="D1520" s="428"/>
      <c r="E1520" s="429"/>
      <c r="F1520" s="429"/>
    </row>
    <row r="1521" spans="1:8" s="430" customFormat="1" ht="18">
      <c r="A1521" s="427"/>
      <c r="B1521" s="316"/>
      <c r="C1521" s="373"/>
      <c r="D1521" s="428"/>
      <c r="E1521" s="429"/>
      <c r="F1521" s="429"/>
      <c r="G1521" s="431"/>
      <c r="H1521" s="431"/>
    </row>
    <row r="1522" spans="1:6" s="430" customFormat="1" ht="18">
      <c r="A1522" s="427"/>
      <c r="B1522" s="316"/>
      <c r="C1522" s="373"/>
      <c r="D1522" s="428"/>
      <c r="E1522" s="429"/>
      <c r="F1522" s="429"/>
    </row>
    <row r="1523" spans="1:6" s="430" customFormat="1" ht="18">
      <c r="A1523" s="427"/>
      <c r="B1523" s="316"/>
      <c r="C1523" s="373"/>
      <c r="D1523" s="428"/>
      <c r="E1523" s="429"/>
      <c r="F1523" s="429"/>
    </row>
    <row r="1524" spans="1:10" s="430" customFormat="1" ht="18">
      <c r="A1524" s="427"/>
      <c r="B1524" s="316"/>
      <c r="C1524" s="373"/>
      <c r="D1524" s="428"/>
      <c r="E1524" s="429"/>
      <c r="F1524" s="429"/>
      <c r="G1524" s="431"/>
      <c r="H1524" s="431"/>
      <c r="I1524" s="431"/>
      <c r="J1524" s="431"/>
    </row>
    <row r="1525" spans="1:6" s="430" customFormat="1" ht="18">
      <c r="A1525" s="427"/>
      <c r="B1525" s="316"/>
      <c r="C1525" s="373"/>
      <c r="D1525" s="428"/>
      <c r="E1525" s="429"/>
      <c r="F1525" s="429"/>
    </row>
    <row r="1526" spans="1:6" s="430" customFormat="1" ht="18">
      <c r="A1526" s="427"/>
      <c r="B1526" s="316"/>
      <c r="C1526" s="373"/>
      <c r="D1526" s="428"/>
      <c r="E1526" s="429"/>
      <c r="F1526" s="429"/>
    </row>
    <row r="1527" spans="1:6" s="430" customFormat="1" ht="18">
      <c r="A1527" s="427"/>
      <c r="B1527" s="316"/>
      <c r="C1527" s="373"/>
      <c r="D1527" s="428"/>
      <c r="E1527" s="429"/>
      <c r="F1527" s="429"/>
    </row>
    <row r="1528" spans="1:6" s="430" customFormat="1" ht="18">
      <c r="A1528" s="427"/>
      <c r="B1528" s="316"/>
      <c r="C1528" s="373"/>
      <c r="D1528" s="428"/>
      <c r="E1528" s="429"/>
      <c r="F1528" s="429"/>
    </row>
    <row r="1529" spans="1:6" s="430" customFormat="1" ht="18">
      <c r="A1529" s="427"/>
      <c r="B1529" s="316"/>
      <c r="C1529" s="373"/>
      <c r="D1529" s="428"/>
      <c r="E1529" s="429"/>
      <c r="F1529" s="429"/>
    </row>
    <row r="1530" spans="1:6" s="430" customFormat="1" ht="18">
      <c r="A1530" s="427"/>
      <c r="B1530" s="316"/>
      <c r="C1530" s="373"/>
      <c r="D1530" s="428"/>
      <c r="E1530" s="429"/>
      <c r="F1530" s="429"/>
    </row>
    <row r="1531" spans="1:6" s="430" customFormat="1" ht="18">
      <c r="A1531" s="427"/>
      <c r="B1531" s="316"/>
      <c r="C1531" s="373"/>
      <c r="D1531" s="428"/>
      <c r="E1531" s="429"/>
      <c r="F1531" s="429"/>
    </row>
    <row r="1532" spans="1:6" s="430" customFormat="1" ht="18">
      <c r="A1532" s="427"/>
      <c r="B1532" s="316"/>
      <c r="C1532" s="373"/>
      <c r="D1532" s="428"/>
      <c r="E1532" s="429"/>
      <c r="F1532" s="429"/>
    </row>
    <row r="1533" spans="1:6" s="430" customFormat="1" ht="18">
      <c r="A1533" s="427"/>
      <c r="B1533" s="316"/>
      <c r="C1533" s="373"/>
      <c r="D1533" s="428"/>
      <c r="E1533" s="429"/>
      <c r="F1533" s="429"/>
    </row>
    <row r="1534" spans="1:12" s="430" customFormat="1" ht="18">
      <c r="A1534" s="427"/>
      <c r="B1534" s="316"/>
      <c r="C1534" s="373"/>
      <c r="D1534" s="428"/>
      <c r="E1534" s="429"/>
      <c r="F1534" s="429"/>
      <c r="K1534" s="431"/>
      <c r="L1534" s="431"/>
    </row>
    <row r="1535" spans="1:12" s="431" customFormat="1" ht="18">
      <c r="A1535" s="427"/>
      <c r="B1535" s="316"/>
      <c r="C1535" s="373"/>
      <c r="D1535" s="428"/>
      <c r="E1535" s="429"/>
      <c r="F1535" s="429"/>
      <c r="G1535" s="430"/>
      <c r="H1535" s="430"/>
      <c r="I1535" s="430"/>
      <c r="J1535" s="430"/>
      <c r="K1535" s="430"/>
      <c r="L1535" s="430"/>
    </row>
    <row r="1536" spans="1:6" s="430" customFormat="1" ht="18">
      <c r="A1536" s="427"/>
      <c r="B1536" s="316"/>
      <c r="C1536" s="373"/>
      <c r="D1536" s="428"/>
      <c r="E1536" s="429"/>
      <c r="F1536" s="429"/>
    </row>
    <row r="1537" spans="1:6" s="430" customFormat="1" ht="18">
      <c r="A1537" s="427"/>
      <c r="B1537" s="316"/>
      <c r="C1537" s="373"/>
      <c r="D1537" s="428"/>
      <c r="E1537" s="429"/>
      <c r="F1537" s="429"/>
    </row>
    <row r="1538" spans="1:6" s="430" customFormat="1" ht="18">
      <c r="A1538" s="427"/>
      <c r="B1538" s="316"/>
      <c r="C1538" s="373"/>
      <c r="D1538" s="428"/>
      <c r="E1538" s="429"/>
      <c r="F1538" s="429"/>
    </row>
    <row r="1539" spans="1:6" s="430" customFormat="1" ht="18">
      <c r="A1539" s="427"/>
      <c r="B1539" s="316"/>
      <c r="C1539" s="373"/>
      <c r="D1539" s="428"/>
      <c r="E1539" s="429"/>
      <c r="F1539" s="429"/>
    </row>
    <row r="1540" spans="1:6" s="430" customFormat="1" ht="18">
      <c r="A1540" s="427"/>
      <c r="B1540" s="316"/>
      <c r="C1540" s="373"/>
      <c r="D1540" s="428"/>
      <c r="E1540" s="429"/>
      <c r="F1540" s="429"/>
    </row>
    <row r="1541" spans="1:6" s="430" customFormat="1" ht="18">
      <c r="A1541" s="427"/>
      <c r="B1541" s="316"/>
      <c r="C1541" s="373"/>
      <c r="D1541" s="428"/>
      <c r="E1541" s="429"/>
      <c r="F1541" s="429"/>
    </row>
    <row r="1542" spans="1:8" s="430" customFormat="1" ht="18">
      <c r="A1542" s="427"/>
      <c r="B1542" s="316"/>
      <c r="C1542" s="373"/>
      <c r="D1542" s="428"/>
      <c r="E1542" s="429"/>
      <c r="F1542" s="429"/>
      <c r="G1542" s="431"/>
      <c r="H1542" s="431"/>
    </row>
    <row r="1543" spans="1:6" s="430" customFormat="1" ht="18">
      <c r="A1543" s="427"/>
      <c r="B1543" s="316"/>
      <c r="C1543" s="373"/>
      <c r="D1543" s="428"/>
      <c r="E1543" s="429"/>
      <c r="F1543" s="429"/>
    </row>
    <row r="1544" spans="1:6" s="430" customFormat="1" ht="18">
      <c r="A1544" s="427"/>
      <c r="B1544" s="316"/>
      <c r="C1544" s="373"/>
      <c r="D1544" s="428"/>
      <c r="E1544" s="429"/>
      <c r="F1544" s="429"/>
    </row>
    <row r="1545" spans="1:6" s="430" customFormat="1" ht="18">
      <c r="A1545" s="427"/>
      <c r="B1545" s="316"/>
      <c r="C1545" s="373"/>
      <c r="D1545" s="428"/>
      <c r="E1545" s="429"/>
      <c r="F1545" s="429"/>
    </row>
    <row r="1546" spans="1:6" s="430" customFormat="1" ht="18">
      <c r="A1546" s="427"/>
      <c r="B1546" s="316"/>
      <c r="C1546" s="373"/>
      <c r="D1546" s="428"/>
      <c r="E1546" s="429"/>
      <c r="F1546" s="429"/>
    </row>
    <row r="1547" spans="1:6" s="430" customFormat="1" ht="18">
      <c r="A1547" s="427"/>
      <c r="B1547" s="316"/>
      <c r="C1547" s="373"/>
      <c r="D1547" s="428"/>
      <c r="E1547" s="429"/>
      <c r="F1547" s="429"/>
    </row>
    <row r="1548" spans="1:10" s="430" customFormat="1" ht="18">
      <c r="A1548" s="427"/>
      <c r="B1548" s="316"/>
      <c r="C1548" s="373"/>
      <c r="D1548" s="428"/>
      <c r="E1548" s="429"/>
      <c r="F1548" s="429"/>
      <c r="G1548" s="432"/>
      <c r="H1548" s="432"/>
      <c r="I1548" s="431"/>
      <c r="J1548" s="431"/>
    </row>
    <row r="1549" spans="1:8" s="430" customFormat="1" ht="18">
      <c r="A1549" s="427"/>
      <c r="B1549" s="316"/>
      <c r="C1549" s="373"/>
      <c r="D1549" s="428"/>
      <c r="E1549" s="429"/>
      <c r="F1549" s="429"/>
      <c r="G1549" s="433"/>
      <c r="H1549" s="433"/>
    </row>
    <row r="1550" spans="1:8" s="430" customFormat="1" ht="18">
      <c r="A1550" s="427"/>
      <c r="B1550" s="316"/>
      <c r="C1550" s="373"/>
      <c r="D1550" s="428"/>
      <c r="E1550" s="429"/>
      <c r="F1550" s="429"/>
      <c r="G1550" s="433"/>
      <c r="H1550" s="433"/>
    </row>
    <row r="1551" spans="1:10" s="430" customFormat="1" ht="18">
      <c r="A1551" s="427"/>
      <c r="B1551" s="316"/>
      <c r="C1551" s="373"/>
      <c r="D1551" s="428"/>
      <c r="E1551" s="429"/>
      <c r="F1551" s="429"/>
      <c r="G1551" s="433"/>
      <c r="H1551" s="433"/>
      <c r="I1551" s="431"/>
      <c r="J1551" s="431"/>
    </row>
    <row r="1552" spans="1:8" s="430" customFormat="1" ht="18">
      <c r="A1552" s="427"/>
      <c r="B1552" s="316"/>
      <c r="C1552" s="373"/>
      <c r="D1552" s="428"/>
      <c r="E1552" s="429"/>
      <c r="F1552" s="429"/>
      <c r="G1552" s="433"/>
      <c r="H1552" s="433"/>
    </row>
    <row r="1553" spans="1:8" s="430" customFormat="1" ht="19.5">
      <c r="A1553" s="427"/>
      <c r="B1553" s="316"/>
      <c r="C1553" s="373"/>
      <c r="D1553" s="428"/>
      <c r="E1553" s="429"/>
      <c r="F1553" s="429"/>
      <c r="G1553" s="268"/>
      <c r="H1553" s="268"/>
    </row>
    <row r="1554" spans="1:8" s="430" customFormat="1" ht="19.5">
      <c r="A1554" s="427"/>
      <c r="B1554" s="316"/>
      <c r="C1554" s="373"/>
      <c r="D1554" s="428"/>
      <c r="E1554" s="429"/>
      <c r="F1554" s="429"/>
      <c r="G1554" s="268"/>
      <c r="H1554" s="268"/>
    </row>
    <row r="1555" spans="1:8" s="430" customFormat="1" ht="19.5">
      <c r="A1555" s="427"/>
      <c r="B1555" s="316"/>
      <c r="C1555" s="373"/>
      <c r="D1555" s="428"/>
      <c r="E1555" s="429"/>
      <c r="F1555" s="429"/>
      <c r="G1555" s="268"/>
      <c r="H1555" s="268"/>
    </row>
    <row r="1556" spans="1:8" s="430" customFormat="1" ht="19.5">
      <c r="A1556" s="427"/>
      <c r="B1556" s="316"/>
      <c r="C1556" s="373"/>
      <c r="D1556" s="428"/>
      <c r="E1556" s="429"/>
      <c r="F1556" s="429"/>
      <c r="G1556" s="268"/>
      <c r="H1556" s="268"/>
    </row>
    <row r="1557" spans="1:8" s="430" customFormat="1" ht="19.5">
      <c r="A1557" s="427"/>
      <c r="B1557" s="316"/>
      <c r="C1557" s="373"/>
      <c r="D1557" s="428"/>
      <c r="E1557" s="429"/>
      <c r="F1557" s="429"/>
      <c r="G1557" s="268"/>
      <c r="H1557" s="268"/>
    </row>
    <row r="1558" spans="1:12" s="430" customFormat="1" ht="19.5">
      <c r="A1558" s="427"/>
      <c r="B1558" s="316"/>
      <c r="C1558" s="373"/>
      <c r="D1558" s="428"/>
      <c r="E1558" s="429"/>
      <c r="F1558" s="429"/>
      <c r="G1558" s="268"/>
      <c r="H1558" s="268"/>
      <c r="K1558" s="431"/>
      <c r="L1558" s="431"/>
    </row>
    <row r="1559" spans="1:12" s="431" customFormat="1" ht="19.5">
      <c r="A1559" s="427"/>
      <c r="B1559" s="316"/>
      <c r="C1559" s="373"/>
      <c r="D1559" s="428"/>
      <c r="E1559" s="429"/>
      <c r="F1559" s="429"/>
      <c r="G1559" s="268"/>
      <c r="H1559" s="268"/>
      <c r="I1559" s="430"/>
      <c r="J1559" s="430"/>
      <c r="K1559" s="430"/>
      <c r="L1559" s="430"/>
    </row>
    <row r="1560" spans="1:8" s="430" customFormat="1" ht="19.5">
      <c r="A1560" s="427"/>
      <c r="B1560" s="316"/>
      <c r="C1560" s="373"/>
      <c r="D1560" s="428"/>
      <c r="E1560" s="429"/>
      <c r="F1560" s="429"/>
      <c r="G1560" s="268"/>
      <c r="H1560" s="268"/>
    </row>
    <row r="1561" spans="1:12" s="430" customFormat="1" ht="19.5">
      <c r="A1561" s="427"/>
      <c r="B1561" s="316"/>
      <c r="C1561" s="373"/>
      <c r="D1561" s="428"/>
      <c r="E1561" s="429"/>
      <c r="F1561" s="429"/>
      <c r="G1561" s="268"/>
      <c r="H1561" s="268"/>
      <c r="K1561" s="431"/>
      <c r="L1561" s="431"/>
    </row>
    <row r="1562" spans="1:12" s="431" customFormat="1" ht="19.5">
      <c r="A1562" s="427"/>
      <c r="B1562" s="316"/>
      <c r="C1562" s="373"/>
      <c r="D1562" s="428"/>
      <c r="E1562" s="429"/>
      <c r="F1562" s="429"/>
      <c r="G1562" s="268"/>
      <c r="H1562" s="268"/>
      <c r="I1562" s="430"/>
      <c r="J1562" s="430"/>
      <c r="K1562" s="430"/>
      <c r="L1562" s="430"/>
    </row>
    <row r="1563" spans="1:8" s="430" customFormat="1" ht="18">
      <c r="A1563" s="427"/>
      <c r="B1563" s="316"/>
      <c r="C1563" s="373"/>
      <c r="D1563" s="428"/>
      <c r="E1563" s="429"/>
      <c r="F1563" s="429"/>
      <c r="G1563" s="209"/>
      <c r="H1563" s="209"/>
    </row>
    <row r="1564" spans="1:8" s="430" customFormat="1" ht="18">
      <c r="A1564" s="427"/>
      <c r="B1564" s="316"/>
      <c r="C1564" s="373"/>
      <c r="D1564" s="428"/>
      <c r="E1564" s="429"/>
      <c r="F1564" s="429"/>
      <c r="G1564" s="209"/>
      <c r="H1564" s="209"/>
    </row>
    <row r="1565" spans="1:8" s="430" customFormat="1" ht="18">
      <c r="A1565" s="427"/>
      <c r="B1565" s="316"/>
      <c r="C1565" s="373"/>
      <c r="D1565" s="428"/>
      <c r="E1565" s="429"/>
      <c r="F1565" s="429"/>
      <c r="G1565" s="209"/>
      <c r="H1565" s="209"/>
    </row>
    <row r="1566" spans="1:8" s="430" customFormat="1" ht="18">
      <c r="A1566" s="427"/>
      <c r="B1566" s="316"/>
      <c r="C1566" s="373"/>
      <c r="D1566" s="428"/>
      <c r="E1566" s="429"/>
      <c r="F1566" s="429"/>
      <c r="G1566" s="209"/>
      <c r="H1566" s="209"/>
    </row>
    <row r="1567" spans="1:8" s="430" customFormat="1" ht="18">
      <c r="A1567" s="427"/>
      <c r="B1567" s="316"/>
      <c r="C1567" s="373"/>
      <c r="D1567" s="428"/>
      <c r="E1567" s="429"/>
      <c r="F1567" s="429"/>
      <c r="G1567" s="209"/>
      <c r="H1567" s="209"/>
    </row>
    <row r="1568" spans="1:8" s="430" customFormat="1" ht="18">
      <c r="A1568" s="427"/>
      <c r="B1568" s="316"/>
      <c r="C1568" s="373"/>
      <c r="D1568" s="428"/>
      <c r="E1568" s="429"/>
      <c r="F1568" s="429"/>
      <c r="G1568" s="209"/>
      <c r="H1568" s="209"/>
    </row>
    <row r="1569" spans="1:10" s="430" customFormat="1" ht="18">
      <c r="A1569" s="427"/>
      <c r="B1569" s="316"/>
      <c r="C1569" s="373"/>
      <c r="D1569" s="428"/>
      <c r="E1569" s="429"/>
      <c r="F1569" s="429"/>
      <c r="G1569" s="209"/>
      <c r="H1569" s="209"/>
      <c r="I1569" s="431"/>
      <c r="J1569" s="431"/>
    </row>
    <row r="1570" spans="1:8" s="430" customFormat="1" ht="18">
      <c r="A1570" s="427"/>
      <c r="B1570" s="316"/>
      <c r="C1570" s="373"/>
      <c r="D1570" s="428"/>
      <c r="E1570" s="429"/>
      <c r="F1570" s="429"/>
      <c r="G1570" s="209"/>
      <c r="H1570" s="209"/>
    </row>
    <row r="1571" spans="1:8" s="430" customFormat="1" ht="18">
      <c r="A1571" s="427"/>
      <c r="B1571" s="316"/>
      <c r="C1571" s="373"/>
      <c r="D1571" s="428"/>
      <c r="E1571" s="429"/>
      <c r="F1571" s="429"/>
      <c r="G1571" s="209"/>
      <c r="H1571" s="209"/>
    </row>
    <row r="1572" spans="1:8" s="430" customFormat="1" ht="18">
      <c r="A1572" s="427"/>
      <c r="B1572" s="316"/>
      <c r="C1572" s="373"/>
      <c r="D1572" s="428"/>
      <c r="E1572" s="429"/>
      <c r="F1572" s="429"/>
      <c r="G1572" s="209"/>
      <c r="H1572" s="209"/>
    </row>
    <row r="1573" spans="1:8" s="430" customFormat="1" ht="18">
      <c r="A1573" s="427"/>
      <c r="B1573" s="316"/>
      <c r="C1573" s="373"/>
      <c r="D1573" s="428"/>
      <c r="E1573" s="429"/>
      <c r="F1573" s="429"/>
      <c r="G1573" s="209"/>
      <c r="H1573" s="209"/>
    </row>
    <row r="1574" spans="1:8" s="430" customFormat="1" ht="18">
      <c r="A1574" s="427"/>
      <c r="B1574" s="316"/>
      <c r="C1574" s="373"/>
      <c r="D1574" s="428"/>
      <c r="E1574" s="429"/>
      <c r="F1574" s="429"/>
      <c r="G1574" s="209"/>
      <c r="H1574" s="209"/>
    </row>
    <row r="1575" spans="1:10" s="430" customFormat="1" ht="18">
      <c r="A1575" s="427"/>
      <c r="B1575" s="316"/>
      <c r="C1575" s="373"/>
      <c r="D1575" s="428"/>
      <c r="E1575" s="429"/>
      <c r="F1575" s="429"/>
      <c r="G1575" s="209"/>
      <c r="H1575" s="209"/>
      <c r="I1575" s="432"/>
      <c r="J1575" s="432"/>
    </row>
    <row r="1576" spans="1:10" s="430" customFormat="1" ht="18">
      <c r="A1576" s="427"/>
      <c r="B1576" s="316"/>
      <c r="C1576" s="373"/>
      <c r="D1576" s="428"/>
      <c r="E1576" s="429"/>
      <c r="F1576" s="429"/>
      <c r="G1576" s="209"/>
      <c r="H1576" s="209"/>
      <c r="I1576" s="433"/>
      <c r="J1576" s="433"/>
    </row>
    <row r="1577" spans="1:10" s="430" customFormat="1" ht="18">
      <c r="A1577" s="427"/>
      <c r="B1577" s="316"/>
      <c r="C1577" s="373"/>
      <c r="D1577" s="428"/>
      <c r="E1577" s="429"/>
      <c r="F1577" s="429"/>
      <c r="G1577" s="209"/>
      <c r="H1577" s="209"/>
      <c r="I1577" s="433"/>
      <c r="J1577" s="433"/>
    </row>
    <row r="1578" spans="1:10" s="430" customFormat="1" ht="18">
      <c r="A1578" s="427"/>
      <c r="B1578" s="316"/>
      <c r="C1578" s="373"/>
      <c r="D1578" s="428"/>
      <c r="E1578" s="429"/>
      <c r="F1578" s="429"/>
      <c r="G1578" s="209"/>
      <c r="H1578" s="209"/>
      <c r="I1578" s="433"/>
      <c r="J1578" s="433"/>
    </row>
    <row r="1579" spans="1:12" s="430" customFormat="1" ht="18">
      <c r="A1579" s="427"/>
      <c r="B1579" s="316"/>
      <c r="C1579" s="373"/>
      <c r="D1579" s="428"/>
      <c r="E1579" s="429"/>
      <c r="F1579" s="429"/>
      <c r="G1579" s="209"/>
      <c r="H1579" s="209"/>
      <c r="I1579" s="433"/>
      <c r="J1579" s="433"/>
      <c r="K1579" s="431"/>
      <c r="L1579" s="431"/>
    </row>
    <row r="1580" spans="1:12" s="431" customFormat="1" ht="19.5">
      <c r="A1580" s="427"/>
      <c r="B1580" s="316"/>
      <c r="C1580" s="373"/>
      <c r="D1580" s="428"/>
      <c r="E1580" s="429"/>
      <c r="F1580" s="429"/>
      <c r="G1580" s="209"/>
      <c r="H1580" s="209"/>
      <c r="I1580" s="268"/>
      <c r="J1580" s="268"/>
      <c r="K1580" s="430"/>
      <c r="L1580" s="430"/>
    </row>
    <row r="1581" spans="1:10" s="430" customFormat="1" ht="19.5">
      <c r="A1581" s="427"/>
      <c r="B1581" s="316"/>
      <c r="C1581" s="373"/>
      <c r="D1581" s="428"/>
      <c r="E1581" s="429"/>
      <c r="F1581" s="429"/>
      <c r="G1581" s="209"/>
      <c r="H1581" s="209"/>
      <c r="I1581" s="268"/>
      <c r="J1581" s="268"/>
    </row>
    <row r="1582" spans="1:10" s="430" customFormat="1" ht="19.5">
      <c r="A1582" s="427"/>
      <c r="B1582" s="316"/>
      <c r="C1582" s="373"/>
      <c r="D1582" s="428"/>
      <c r="E1582" s="429"/>
      <c r="F1582" s="429"/>
      <c r="G1582" s="209"/>
      <c r="H1582" s="209"/>
      <c r="I1582" s="268"/>
      <c r="J1582" s="268"/>
    </row>
    <row r="1583" spans="1:10" s="430" customFormat="1" ht="19.5">
      <c r="A1583" s="427"/>
      <c r="B1583" s="316"/>
      <c r="C1583" s="373"/>
      <c r="D1583" s="428"/>
      <c r="E1583" s="429"/>
      <c r="F1583" s="429"/>
      <c r="G1583" s="209"/>
      <c r="H1583" s="209"/>
      <c r="I1583" s="268"/>
      <c r="J1583" s="268"/>
    </row>
    <row r="1584" spans="1:10" s="430" customFormat="1" ht="19.5">
      <c r="A1584" s="427"/>
      <c r="B1584" s="316"/>
      <c r="C1584" s="373"/>
      <c r="D1584" s="428"/>
      <c r="E1584" s="429"/>
      <c r="F1584" s="429"/>
      <c r="G1584" s="209"/>
      <c r="H1584" s="209"/>
      <c r="I1584" s="268"/>
      <c r="J1584" s="268"/>
    </row>
    <row r="1585" spans="1:12" s="430" customFormat="1" ht="19.5">
      <c r="A1585" s="427"/>
      <c r="B1585" s="316"/>
      <c r="C1585" s="373"/>
      <c r="D1585" s="428"/>
      <c r="E1585" s="429"/>
      <c r="F1585" s="429"/>
      <c r="G1585" s="209"/>
      <c r="H1585" s="209"/>
      <c r="I1585" s="268"/>
      <c r="J1585" s="268"/>
      <c r="K1585" s="432"/>
      <c r="L1585" s="432"/>
    </row>
    <row r="1586" spans="1:12" s="432" customFormat="1" ht="19.5">
      <c r="A1586" s="427"/>
      <c r="B1586" s="316"/>
      <c r="C1586" s="373"/>
      <c r="D1586" s="428"/>
      <c r="E1586" s="429"/>
      <c r="F1586" s="429"/>
      <c r="G1586" s="209"/>
      <c r="H1586" s="209"/>
      <c r="I1586" s="268"/>
      <c r="J1586" s="268"/>
      <c r="K1586" s="433"/>
      <c r="L1586" s="433"/>
    </row>
    <row r="1587" spans="1:10" s="433" customFormat="1" ht="19.5">
      <c r="A1587" s="427"/>
      <c r="B1587" s="316"/>
      <c r="C1587" s="373"/>
      <c r="D1587" s="428"/>
      <c r="E1587" s="429"/>
      <c r="F1587" s="429"/>
      <c r="G1587" s="209"/>
      <c r="H1587" s="209"/>
      <c r="I1587" s="268"/>
      <c r="J1587" s="268"/>
    </row>
    <row r="1588" spans="1:10" s="433" customFormat="1" ht="19.5">
      <c r="A1588" s="427"/>
      <c r="B1588" s="316"/>
      <c r="C1588" s="373"/>
      <c r="D1588" s="428"/>
      <c r="E1588" s="429"/>
      <c r="F1588" s="429"/>
      <c r="G1588" s="209"/>
      <c r="H1588" s="209"/>
      <c r="I1588" s="268"/>
      <c r="J1588" s="268"/>
    </row>
    <row r="1589" spans="1:10" s="433" customFormat="1" ht="19.5">
      <c r="A1589" s="427"/>
      <c r="B1589" s="316"/>
      <c r="C1589" s="373"/>
      <c r="D1589" s="428"/>
      <c r="E1589" s="429"/>
      <c r="F1589" s="429"/>
      <c r="G1589" s="209"/>
      <c r="H1589" s="209"/>
      <c r="I1589" s="268"/>
      <c r="J1589" s="268"/>
    </row>
    <row r="1590" spans="1:12" s="433" customFormat="1" ht="19.5">
      <c r="A1590" s="427"/>
      <c r="B1590" s="316"/>
      <c r="C1590" s="373"/>
      <c r="D1590" s="428"/>
      <c r="E1590" s="429"/>
      <c r="F1590" s="429"/>
      <c r="G1590" s="209"/>
      <c r="H1590" s="209"/>
      <c r="I1590" s="209"/>
      <c r="J1590" s="209"/>
      <c r="K1590" s="268"/>
      <c r="L1590" s="268"/>
    </row>
    <row r="1591" spans="1:10" s="268" customFormat="1" ht="19.5">
      <c r="A1591" s="427"/>
      <c r="B1591" s="316"/>
      <c r="C1591" s="373"/>
      <c r="D1591" s="428"/>
      <c r="E1591" s="429"/>
      <c r="F1591" s="429"/>
      <c r="G1591" s="209"/>
      <c r="H1591" s="209"/>
      <c r="I1591" s="209"/>
      <c r="J1591" s="209"/>
    </row>
    <row r="1592" spans="1:10" s="268" customFormat="1" ht="19.5">
      <c r="A1592" s="427"/>
      <c r="B1592" s="316"/>
      <c r="C1592" s="373"/>
      <c r="D1592" s="428"/>
      <c r="E1592" s="429"/>
      <c r="F1592" s="429"/>
      <c r="G1592" s="209"/>
      <c r="H1592" s="209"/>
      <c r="I1592" s="209"/>
      <c r="J1592" s="209"/>
    </row>
    <row r="1593" spans="1:10" s="268" customFormat="1" ht="19.5">
      <c r="A1593" s="427"/>
      <c r="B1593" s="316"/>
      <c r="C1593" s="373"/>
      <c r="D1593" s="428"/>
      <c r="E1593" s="429"/>
      <c r="F1593" s="429"/>
      <c r="G1593" s="209"/>
      <c r="H1593" s="209"/>
      <c r="I1593" s="209"/>
      <c r="J1593" s="209"/>
    </row>
    <row r="1594" spans="1:10" s="268" customFormat="1" ht="19.5">
      <c r="A1594" s="427"/>
      <c r="B1594" s="316"/>
      <c r="C1594" s="373"/>
      <c r="D1594" s="428"/>
      <c r="E1594" s="429"/>
      <c r="F1594" s="429"/>
      <c r="G1594" s="209"/>
      <c r="H1594" s="209"/>
      <c r="I1594" s="209"/>
      <c r="J1594" s="209"/>
    </row>
    <row r="1595" spans="1:10" s="268" customFormat="1" ht="19.5">
      <c r="A1595" s="427"/>
      <c r="B1595" s="316"/>
      <c r="C1595" s="373"/>
      <c r="D1595" s="428"/>
      <c r="E1595" s="429"/>
      <c r="F1595" s="429"/>
      <c r="G1595" s="209"/>
      <c r="H1595" s="209"/>
      <c r="I1595" s="209"/>
      <c r="J1595" s="209"/>
    </row>
    <row r="1596" spans="1:10" s="268" customFormat="1" ht="19.5">
      <c r="A1596" s="427"/>
      <c r="B1596" s="316"/>
      <c r="C1596" s="373"/>
      <c r="D1596" s="428"/>
      <c r="E1596" s="429"/>
      <c r="F1596" s="429"/>
      <c r="G1596" s="209"/>
      <c r="H1596" s="209"/>
      <c r="I1596" s="209"/>
      <c r="J1596" s="209"/>
    </row>
    <row r="1597" spans="1:10" s="268" customFormat="1" ht="19.5">
      <c r="A1597" s="427"/>
      <c r="B1597" s="316"/>
      <c r="C1597" s="373"/>
      <c r="D1597" s="428"/>
      <c r="E1597" s="429"/>
      <c r="F1597" s="429"/>
      <c r="G1597" s="209"/>
      <c r="H1597" s="209"/>
      <c r="I1597" s="209"/>
      <c r="J1597" s="209"/>
    </row>
    <row r="1598" spans="1:10" s="268" customFormat="1" ht="19.5">
      <c r="A1598" s="427"/>
      <c r="B1598" s="316"/>
      <c r="C1598" s="373"/>
      <c r="D1598" s="428"/>
      <c r="E1598" s="429"/>
      <c r="F1598" s="429"/>
      <c r="G1598" s="209"/>
      <c r="H1598" s="209"/>
      <c r="I1598" s="209"/>
      <c r="J1598" s="209"/>
    </row>
    <row r="1599" spans="1:10" s="268" customFormat="1" ht="19.5">
      <c r="A1599" s="427"/>
      <c r="B1599" s="316"/>
      <c r="C1599" s="373"/>
      <c r="D1599" s="428"/>
      <c r="E1599" s="429"/>
      <c r="F1599" s="429"/>
      <c r="G1599" s="209"/>
      <c r="H1599" s="209"/>
      <c r="I1599" s="209"/>
      <c r="J1599" s="209"/>
    </row>
    <row r="1600" spans="1:12" s="268" customFormat="1" ht="19.5">
      <c r="A1600" s="427"/>
      <c r="B1600" s="316"/>
      <c r="C1600" s="373"/>
      <c r="D1600" s="428"/>
      <c r="E1600" s="429"/>
      <c r="F1600" s="429"/>
      <c r="G1600" s="209"/>
      <c r="H1600" s="209"/>
      <c r="I1600" s="209"/>
      <c r="J1600" s="209"/>
      <c r="K1600" s="209"/>
      <c r="L1600" s="209"/>
    </row>
  </sheetData>
  <sheetProtection/>
  <mergeCells count="69">
    <mergeCell ref="D15:D19"/>
    <mergeCell ref="E15:E19"/>
    <mergeCell ref="F15:F19"/>
    <mergeCell ref="B486:F486"/>
    <mergeCell ref="B447:F447"/>
    <mergeCell ref="C367:C371"/>
    <mergeCell ref="C372:C373"/>
    <mergeCell ref="C374:C376"/>
    <mergeCell ref="B251:F251"/>
    <mergeCell ref="C356:C357"/>
    <mergeCell ref="C377:C378"/>
    <mergeCell ref="B1231:F1231"/>
    <mergeCell ref="B259:F259"/>
    <mergeCell ref="B824:F824"/>
    <mergeCell ref="C825:C833"/>
    <mergeCell ref="C834:C842"/>
    <mergeCell ref="B1075:F1075"/>
    <mergeCell ref="B1184:F1184"/>
    <mergeCell ref="C964:C974"/>
    <mergeCell ref="B264:F264"/>
    <mergeCell ref="B246:F246"/>
    <mergeCell ref="B322:F322"/>
    <mergeCell ref="C323:C328"/>
    <mergeCell ref="B1203:F1203"/>
    <mergeCell ref="B483:F483"/>
    <mergeCell ref="B637:F637"/>
    <mergeCell ref="B1039:F1039"/>
    <mergeCell ref="B815:F815"/>
    <mergeCell ref="C358:C365"/>
    <mergeCell ref="B289:F289"/>
    <mergeCell ref="B1309:F1309"/>
    <mergeCell ref="B928:F928"/>
    <mergeCell ref="B1116:F1116"/>
    <mergeCell ref="B1132:F1132"/>
    <mergeCell ref="C1284:C1285"/>
    <mergeCell ref="C1287:C1290"/>
    <mergeCell ref="C1292:C1297"/>
    <mergeCell ref="C1299:C1308"/>
    <mergeCell ref="B963:F963"/>
    <mergeCell ref="B1267:F1267"/>
    <mergeCell ref="B32:F32"/>
    <mergeCell ref="C152:C159"/>
    <mergeCell ref="B233:F233"/>
    <mergeCell ref="B45:F45"/>
    <mergeCell ref="B42:F42"/>
    <mergeCell ref="B48:F48"/>
    <mergeCell ref="B167:F167"/>
    <mergeCell ref="B69:F69"/>
    <mergeCell ref="B58:F58"/>
    <mergeCell ref="A1:F1"/>
    <mergeCell ref="A2:F2"/>
    <mergeCell ref="A4:F4"/>
    <mergeCell ref="B15:B19"/>
    <mergeCell ref="A8:F8"/>
    <mergeCell ref="A7:F7"/>
    <mergeCell ref="A10:F10"/>
    <mergeCell ref="A3:B3"/>
    <mergeCell ref="C15:C19"/>
    <mergeCell ref="A11:F11"/>
    <mergeCell ref="B243:F243"/>
    <mergeCell ref="B40:F40"/>
    <mergeCell ref="B80:F80"/>
    <mergeCell ref="B85:F85"/>
    <mergeCell ref="A6:F6"/>
    <mergeCell ref="A15:A19"/>
    <mergeCell ref="A14:F14"/>
    <mergeCell ref="A9:F9"/>
    <mergeCell ref="A13:F13"/>
    <mergeCell ref="B36:F36"/>
  </mergeCells>
  <printOptions/>
  <pageMargins left="0.6299212598425197" right="0.1968503937007874" top="0.56" bottom="0.66" header="0.31496062992125984" footer="0.31496062992125984"/>
  <pageSetup firstPageNumber="1" useFirstPageNumber="1" horizontalDpi="600" verticalDpi="600" orientation="portrait" paperSize="9" scale="65" r:id="rId2"/>
  <headerFooter>
    <oddFooter>&amp;L&amp;"VNI-Times,Italic"CBLS TC-XD 10/2016 trang &amp;P</oddFooter>
  </headerFooter>
  <drawing r:id="rId1"/>
</worksheet>
</file>

<file path=xl/worksheets/sheet2.xml><?xml version="1.0" encoding="utf-8"?>
<worksheet xmlns="http://schemas.openxmlformats.org/spreadsheetml/2006/main" xmlns:r="http://schemas.openxmlformats.org/officeDocument/2006/relationships">
  <dimension ref="A1:O361"/>
  <sheetViews>
    <sheetView view="pageBreakPreview" zoomScale="85" zoomScaleNormal="80" zoomScaleSheetLayoutView="85" zoomScalePageLayoutView="75" workbookViewId="0" topLeftCell="A154">
      <selection activeCell="L164" sqref="L164"/>
    </sheetView>
  </sheetViews>
  <sheetFormatPr defaultColWidth="8.796875" defaultRowHeight="15"/>
  <cols>
    <col min="1" max="1" width="4.59765625" style="63" customWidth="1"/>
    <col min="2" max="2" width="26.3984375" style="19" customWidth="1"/>
    <col min="3" max="3" width="13.19921875" style="76" customWidth="1"/>
    <col min="4" max="4" width="5.8984375" style="18" customWidth="1"/>
    <col min="5" max="14" width="8.3984375" style="92" customWidth="1"/>
    <col min="15" max="15" width="8.3984375" style="93" customWidth="1"/>
    <col min="16" max="16384" width="9" style="19" customWidth="1"/>
  </cols>
  <sheetData>
    <row r="1" spans="1:15" s="15" customFormat="1" ht="38.25" customHeight="1">
      <c r="A1" s="612" t="s">
        <v>382</v>
      </c>
      <c r="B1" s="612"/>
      <c r="C1" s="612"/>
      <c r="D1" s="612"/>
      <c r="E1" s="612"/>
      <c r="F1" s="612"/>
      <c r="G1" s="612"/>
      <c r="H1" s="612"/>
      <c r="I1" s="612"/>
      <c r="J1" s="612"/>
      <c r="K1" s="612"/>
      <c r="L1" s="612"/>
      <c r="M1" s="612"/>
      <c r="N1" s="612"/>
      <c r="O1" s="612"/>
    </row>
    <row r="2" ht="16.5" customHeight="1">
      <c r="A2" s="88"/>
    </row>
    <row r="3" spans="1:15" s="38" customFormat="1" ht="18" customHeight="1">
      <c r="A3" s="599" t="s">
        <v>1587</v>
      </c>
      <c r="B3" s="599" t="s">
        <v>554</v>
      </c>
      <c r="C3" s="599" t="s">
        <v>553</v>
      </c>
      <c r="D3" s="185"/>
      <c r="E3" s="627" t="s">
        <v>323</v>
      </c>
      <c r="F3" s="628"/>
      <c r="G3" s="628"/>
      <c r="H3" s="628"/>
      <c r="I3" s="628"/>
      <c r="J3" s="628"/>
      <c r="K3" s="628"/>
      <c r="L3" s="628"/>
      <c r="M3" s="628"/>
      <c r="N3" s="628"/>
      <c r="O3" s="629"/>
    </row>
    <row r="4" spans="1:15" s="38" customFormat="1" ht="18" customHeight="1">
      <c r="A4" s="625"/>
      <c r="B4" s="600"/>
      <c r="C4" s="600"/>
      <c r="D4" s="186" t="s">
        <v>550</v>
      </c>
      <c r="E4" s="604" t="s">
        <v>376</v>
      </c>
      <c r="F4" s="605"/>
      <c r="G4" s="605"/>
      <c r="H4" s="605"/>
      <c r="I4" s="605"/>
      <c r="J4" s="605"/>
      <c r="K4" s="605"/>
      <c r="L4" s="605"/>
      <c r="M4" s="605"/>
      <c r="N4" s="605"/>
      <c r="O4" s="606"/>
    </row>
    <row r="5" spans="1:15" s="164" customFormat="1" ht="18.75">
      <c r="A5" s="625"/>
      <c r="B5" s="600"/>
      <c r="C5" s="600"/>
      <c r="D5" s="187" t="s">
        <v>551</v>
      </c>
      <c r="E5" s="596" t="s">
        <v>818</v>
      </c>
      <c r="F5" s="516" t="s">
        <v>496</v>
      </c>
      <c r="G5" s="517" t="s">
        <v>496</v>
      </c>
      <c r="H5" s="516" t="s">
        <v>496</v>
      </c>
      <c r="I5" s="596" t="s">
        <v>735</v>
      </c>
      <c r="J5" s="518" t="s">
        <v>496</v>
      </c>
      <c r="K5" s="518" t="s">
        <v>496</v>
      </c>
      <c r="L5" s="518" t="s">
        <v>496</v>
      </c>
      <c r="M5" s="518" t="s">
        <v>536</v>
      </c>
      <c r="N5" s="518" t="s">
        <v>532</v>
      </c>
      <c r="O5" s="518" t="s">
        <v>496</v>
      </c>
    </row>
    <row r="6" spans="1:15" s="164" customFormat="1" ht="21" customHeight="1">
      <c r="A6" s="625"/>
      <c r="B6" s="600"/>
      <c r="C6" s="600"/>
      <c r="D6" s="187" t="s">
        <v>552</v>
      </c>
      <c r="E6" s="597"/>
      <c r="F6" s="516" t="s">
        <v>548</v>
      </c>
      <c r="G6" s="517" t="s">
        <v>546</v>
      </c>
      <c r="H6" s="516" t="s">
        <v>544</v>
      </c>
      <c r="I6" s="597"/>
      <c r="J6" s="518" t="s">
        <v>542</v>
      </c>
      <c r="K6" s="518" t="s">
        <v>540</v>
      </c>
      <c r="L6" s="518" t="s">
        <v>539</v>
      </c>
      <c r="M6" s="518" t="s">
        <v>537</v>
      </c>
      <c r="N6" s="518" t="s">
        <v>533</v>
      </c>
      <c r="O6" s="522" t="s">
        <v>534</v>
      </c>
    </row>
    <row r="7" spans="1:15" s="164" customFormat="1" ht="18.75">
      <c r="A7" s="626"/>
      <c r="B7" s="601"/>
      <c r="C7" s="601"/>
      <c r="D7" s="188"/>
      <c r="E7" s="598"/>
      <c r="F7" s="519" t="s">
        <v>549</v>
      </c>
      <c r="G7" s="520" t="s">
        <v>547</v>
      </c>
      <c r="H7" s="519" t="s">
        <v>545</v>
      </c>
      <c r="I7" s="598"/>
      <c r="J7" s="521" t="s">
        <v>543</v>
      </c>
      <c r="K7" s="521" t="s">
        <v>541</v>
      </c>
      <c r="L7" s="521" t="s">
        <v>538</v>
      </c>
      <c r="M7" s="521" t="s">
        <v>535</v>
      </c>
      <c r="N7" s="518" t="s">
        <v>534</v>
      </c>
      <c r="O7" s="523" t="s">
        <v>535</v>
      </c>
    </row>
    <row r="8" spans="1:15" s="20" customFormat="1" ht="17.25">
      <c r="A8" s="64">
        <v>1</v>
      </c>
      <c r="B8" s="39">
        <v>2</v>
      </c>
      <c r="C8" s="77">
        <v>3</v>
      </c>
      <c r="D8" s="39">
        <v>4</v>
      </c>
      <c r="E8" s="194">
        <v>5</v>
      </c>
      <c r="F8" s="171">
        <v>6</v>
      </c>
      <c r="G8" s="194">
        <v>7</v>
      </c>
      <c r="H8" s="171">
        <v>8</v>
      </c>
      <c r="I8" s="194">
        <v>9</v>
      </c>
      <c r="J8" s="171">
        <v>10</v>
      </c>
      <c r="K8" s="194">
        <v>11</v>
      </c>
      <c r="L8" s="171">
        <v>12</v>
      </c>
      <c r="M8" s="194">
        <v>13</v>
      </c>
      <c r="N8" s="171">
        <v>14</v>
      </c>
      <c r="O8" s="194">
        <v>15</v>
      </c>
    </row>
    <row r="9" spans="1:15" s="41" customFormat="1" ht="17.25">
      <c r="A9" s="65" t="s">
        <v>473</v>
      </c>
      <c r="B9" s="35" t="s">
        <v>442</v>
      </c>
      <c r="C9" s="78"/>
      <c r="D9" s="40"/>
      <c r="E9" s="94"/>
      <c r="F9" s="94"/>
      <c r="G9" s="94"/>
      <c r="H9" s="94"/>
      <c r="I9" s="94"/>
      <c r="J9" s="94"/>
      <c r="K9" s="94"/>
      <c r="L9" s="94"/>
      <c r="M9" s="94"/>
      <c r="N9" s="94"/>
      <c r="O9" s="95"/>
    </row>
    <row r="10" spans="1:15" s="20" customFormat="1" ht="33">
      <c r="A10" s="42">
        <v>1</v>
      </c>
      <c r="B10" s="129" t="s">
        <v>879</v>
      </c>
      <c r="C10" s="128" t="s">
        <v>12</v>
      </c>
      <c r="D10" s="58" t="s">
        <v>160</v>
      </c>
      <c r="E10" s="119">
        <f>88000/50</f>
        <v>1760</v>
      </c>
      <c r="F10" s="119">
        <f>85000/50</f>
        <v>1700</v>
      </c>
      <c r="G10" s="119">
        <f>87000/50</f>
        <v>1740</v>
      </c>
      <c r="H10" s="119">
        <f>87000/50</f>
        <v>1740</v>
      </c>
      <c r="I10" s="119">
        <f>87000/50</f>
        <v>1740</v>
      </c>
      <c r="J10" s="119">
        <f>88000/50</f>
        <v>1760</v>
      </c>
      <c r="K10" s="119">
        <f>87000/50</f>
        <v>1740</v>
      </c>
      <c r="L10" s="198">
        <f>87000/50</f>
        <v>1740</v>
      </c>
      <c r="M10" s="198"/>
      <c r="N10" s="119">
        <f>87000/50</f>
        <v>1740</v>
      </c>
      <c r="O10" s="119">
        <f>88000/50</f>
        <v>1760</v>
      </c>
    </row>
    <row r="11" spans="1:15" s="20" customFormat="1" ht="33">
      <c r="A11" s="66">
        <v>2</v>
      </c>
      <c r="B11" s="129" t="s">
        <v>880</v>
      </c>
      <c r="C11" s="128" t="s">
        <v>446</v>
      </c>
      <c r="D11" s="58" t="s">
        <v>160</v>
      </c>
      <c r="E11" s="119"/>
      <c r="F11" s="119"/>
      <c r="G11" s="119">
        <f>88000/50</f>
        <v>1760</v>
      </c>
      <c r="H11" s="119">
        <f>89000/50</f>
        <v>1780</v>
      </c>
      <c r="I11" s="119">
        <f>87000/50</f>
        <v>1740</v>
      </c>
      <c r="J11" s="119">
        <f>88000/50</f>
        <v>1760</v>
      </c>
      <c r="K11" s="119">
        <f>90000/50</f>
        <v>1800</v>
      </c>
      <c r="L11" s="198">
        <f>88000/50</f>
        <v>1760</v>
      </c>
      <c r="M11" s="198">
        <f>90000/50</f>
        <v>1800</v>
      </c>
      <c r="N11" s="119">
        <f>90000/50</f>
        <v>1800</v>
      </c>
      <c r="O11" s="119">
        <f>89000/50</f>
        <v>1780</v>
      </c>
    </row>
    <row r="12" spans="1:15" s="20" customFormat="1" ht="16.5">
      <c r="A12" s="42">
        <v>3</v>
      </c>
      <c r="B12" s="27" t="s">
        <v>585</v>
      </c>
      <c r="C12" s="31"/>
      <c r="D12" s="58" t="s">
        <v>160</v>
      </c>
      <c r="E12" s="53"/>
      <c r="F12" s="119"/>
      <c r="G12" s="119"/>
      <c r="H12" s="119"/>
      <c r="I12" s="119"/>
      <c r="J12" s="119">
        <f>170000/50</f>
        <v>3400</v>
      </c>
      <c r="K12" s="119"/>
      <c r="L12" s="119">
        <f>145000/50</f>
        <v>2900</v>
      </c>
      <c r="M12" s="119"/>
      <c r="N12" s="119">
        <f>155000/50</f>
        <v>3100</v>
      </c>
      <c r="O12" s="53"/>
    </row>
    <row r="13" spans="1:15" s="20" customFormat="1" ht="16.5">
      <c r="A13" s="42">
        <v>4</v>
      </c>
      <c r="B13" s="27" t="s">
        <v>881</v>
      </c>
      <c r="C13" s="31"/>
      <c r="D13" s="58" t="s">
        <v>160</v>
      </c>
      <c r="E13" s="53"/>
      <c r="F13" s="119"/>
      <c r="G13" s="119"/>
      <c r="H13" s="119">
        <f>160000/40</f>
        <v>4000</v>
      </c>
      <c r="I13" s="119"/>
      <c r="J13" s="119"/>
      <c r="K13" s="119"/>
      <c r="L13" s="119">
        <f>162000/40</f>
        <v>4050</v>
      </c>
      <c r="M13" s="119">
        <f>160000/40</f>
        <v>4000</v>
      </c>
      <c r="N13" s="119">
        <f>163000/40</f>
        <v>4075</v>
      </c>
      <c r="O13" s="53"/>
    </row>
    <row r="14" spans="1:15" s="20" customFormat="1" ht="16.5">
      <c r="A14" s="42">
        <v>5</v>
      </c>
      <c r="B14" s="27" t="s">
        <v>555</v>
      </c>
      <c r="C14" s="31"/>
      <c r="D14" s="58" t="s">
        <v>160</v>
      </c>
      <c r="E14" s="119">
        <f>196000/40</f>
        <v>4900</v>
      </c>
      <c r="F14" s="119">
        <f>172000/40</f>
        <v>4300</v>
      </c>
      <c r="G14" s="119">
        <f>180000/40</f>
        <v>4500</v>
      </c>
      <c r="H14" s="119">
        <f>170000/40</f>
        <v>4250</v>
      </c>
      <c r="I14" s="119">
        <f>155000/40</f>
        <v>3875</v>
      </c>
      <c r="J14" s="119"/>
      <c r="K14" s="119"/>
      <c r="L14" s="119"/>
      <c r="M14" s="119">
        <f>157000/40</f>
        <v>3925</v>
      </c>
      <c r="N14" s="119">
        <f>162000/40</f>
        <v>4050</v>
      </c>
      <c r="O14" s="53"/>
    </row>
    <row r="15" spans="1:15" s="20" customFormat="1" ht="17.25">
      <c r="A15" s="67" t="s">
        <v>19</v>
      </c>
      <c r="B15" s="33" t="s">
        <v>475</v>
      </c>
      <c r="C15" s="79"/>
      <c r="D15" s="43"/>
      <c r="E15" s="97"/>
      <c r="F15" s="120"/>
      <c r="G15" s="120"/>
      <c r="H15" s="120"/>
      <c r="I15" s="120"/>
      <c r="J15" s="120"/>
      <c r="K15" s="120"/>
      <c r="L15" s="120"/>
      <c r="M15" s="120"/>
      <c r="N15" s="120"/>
      <c r="O15" s="96"/>
    </row>
    <row r="16" spans="1:15" s="20" customFormat="1" ht="49.5" customHeight="1">
      <c r="A16" s="42">
        <v>1</v>
      </c>
      <c r="B16" s="36" t="s">
        <v>1023</v>
      </c>
      <c r="C16" s="31"/>
      <c r="D16" s="42" t="s">
        <v>705</v>
      </c>
      <c r="F16" s="119"/>
      <c r="G16" s="119"/>
      <c r="H16" s="119"/>
      <c r="I16" s="119">
        <v>85000</v>
      </c>
      <c r="J16" s="119">
        <v>85000</v>
      </c>
      <c r="K16" s="119"/>
      <c r="L16" s="239">
        <v>85000</v>
      </c>
      <c r="M16" s="119">
        <v>95000</v>
      </c>
      <c r="N16" s="119"/>
      <c r="O16" s="119"/>
    </row>
    <row r="17" spans="1:15" s="20" customFormat="1" ht="47.25" customHeight="1">
      <c r="A17" s="42">
        <v>2</v>
      </c>
      <c r="B17" s="169" t="s">
        <v>855</v>
      </c>
      <c r="C17" s="31"/>
      <c r="D17" s="42" t="s">
        <v>705</v>
      </c>
      <c r="E17" s="53"/>
      <c r="F17" s="119">
        <v>120000</v>
      </c>
      <c r="G17" s="119">
        <v>130000</v>
      </c>
      <c r="H17" s="119">
        <v>120000</v>
      </c>
      <c r="I17" s="119"/>
      <c r="J17" s="119"/>
      <c r="K17" s="119">
        <v>100000</v>
      </c>
      <c r="L17" s="119"/>
      <c r="M17" s="119">
        <v>120000</v>
      </c>
      <c r="N17" s="119">
        <v>130000</v>
      </c>
      <c r="O17" s="119"/>
    </row>
    <row r="18" spans="1:15" s="20" customFormat="1" ht="30" customHeight="1">
      <c r="A18" s="42">
        <v>3</v>
      </c>
      <c r="B18" s="614" t="s">
        <v>1007</v>
      </c>
      <c r="C18" s="615"/>
      <c r="D18" s="615"/>
      <c r="E18" s="615"/>
      <c r="F18" s="615"/>
      <c r="G18" s="615"/>
      <c r="H18" s="615"/>
      <c r="I18" s="615"/>
      <c r="J18" s="615"/>
      <c r="K18" s="615"/>
      <c r="L18" s="615"/>
      <c r="M18" s="615"/>
      <c r="N18" s="615"/>
      <c r="O18" s="616"/>
    </row>
    <row r="19" spans="1:15" s="20" customFormat="1" ht="18" customHeight="1">
      <c r="A19" s="42"/>
      <c r="B19" s="124" t="s">
        <v>588</v>
      </c>
      <c r="C19" s="125"/>
      <c r="D19" s="126" t="s">
        <v>713</v>
      </c>
      <c r="E19" s="127">
        <v>54400</v>
      </c>
      <c r="F19" s="133"/>
      <c r="G19" s="133"/>
      <c r="H19" s="133"/>
      <c r="I19" s="127">
        <v>59400</v>
      </c>
      <c r="J19" s="34"/>
      <c r="K19" s="34"/>
      <c r="L19" s="34"/>
      <c r="M19" s="34"/>
      <c r="N19" s="34"/>
      <c r="O19" s="34"/>
    </row>
    <row r="20" spans="1:15" s="20" customFormat="1" ht="30" customHeight="1">
      <c r="A20" s="42"/>
      <c r="B20" s="36" t="s">
        <v>491</v>
      </c>
      <c r="C20" s="113" t="s">
        <v>134</v>
      </c>
      <c r="D20" s="42" t="s">
        <v>705</v>
      </c>
      <c r="E20" s="97">
        <v>67400</v>
      </c>
      <c r="F20" s="97"/>
      <c r="G20" s="97"/>
      <c r="H20" s="97"/>
      <c r="I20" s="53">
        <v>76400</v>
      </c>
      <c r="J20" s="119"/>
      <c r="K20" s="119"/>
      <c r="L20" s="119"/>
      <c r="M20" s="119"/>
      <c r="N20" s="119"/>
      <c r="O20" s="53"/>
    </row>
    <row r="21" spans="1:15" s="20" customFormat="1" ht="30" customHeight="1">
      <c r="A21" s="42"/>
      <c r="B21" s="36" t="s">
        <v>724</v>
      </c>
      <c r="C21" s="113" t="s">
        <v>135</v>
      </c>
      <c r="D21" s="42" t="s">
        <v>705</v>
      </c>
      <c r="E21" s="97">
        <v>124400</v>
      </c>
      <c r="F21" s="97"/>
      <c r="G21" s="97"/>
      <c r="H21" s="97"/>
      <c r="I21" s="53">
        <v>119400</v>
      </c>
      <c r="J21" s="119"/>
      <c r="K21" s="119"/>
      <c r="L21" s="119"/>
      <c r="M21" s="119"/>
      <c r="N21" s="119"/>
      <c r="O21" s="53"/>
    </row>
    <row r="22" spans="1:15" s="20" customFormat="1" ht="17.25">
      <c r="A22" s="52" t="s">
        <v>84</v>
      </c>
      <c r="B22" s="37" t="s">
        <v>432</v>
      </c>
      <c r="C22" s="79"/>
      <c r="D22" s="28"/>
      <c r="E22" s="97"/>
      <c r="F22" s="97"/>
      <c r="G22" s="97"/>
      <c r="H22" s="97"/>
      <c r="I22" s="97"/>
      <c r="J22" s="97"/>
      <c r="K22" s="97"/>
      <c r="L22" s="53"/>
      <c r="M22" s="97"/>
      <c r="N22" s="97"/>
      <c r="O22" s="96"/>
    </row>
    <row r="23" spans="1:15" s="41" customFormat="1" ht="30" customHeight="1">
      <c r="A23" s="68">
        <v>1</v>
      </c>
      <c r="B23" s="614" t="s">
        <v>1008</v>
      </c>
      <c r="C23" s="623"/>
      <c r="D23" s="623"/>
      <c r="E23" s="623"/>
      <c r="F23" s="623"/>
      <c r="G23" s="623"/>
      <c r="H23" s="623"/>
      <c r="I23" s="623"/>
      <c r="J23" s="623"/>
      <c r="K23" s="623"/>
      <c r="L23" s="623"/>
      <c r="M23" s="623"/>
      <c r="N23" s="623"/>
      <c r="O23" s="624"/>
    </row>
    <row r="24" spans="1:15" s="41" customFormat="1" ht="23.25" customHeight="1">
      <c r="A24" s="68"/>
      <c r="B24" s="36" t="s">
        <v>819</v>
      </c>
      <c r="C24" s="130"/>
      <c r="D24" s="42" t="s">
        <v>705</v>
      </c>
      <c r="E24" s="53">
        <v>450000</v>
      </c>
      <c r="F24" s="97"/>
      <c r="G24" s="97"/>
      <c r="H24" s="97"/>
      <c r="I24" s="53">
        <v>448000</v>
      </c>
      <c r="J24" s="130"/>
      <c r="K24" s="130"/>
      <c r="L24" s="130"/>
      <c r="M24" s="130"/>
      <c r="N24" s="130"/>
      <c r="O24" s="130"/>
    </row>
    <row r="25" spans="1:15" s="41" customFormat="1" ht="34.5" customHeight="1">
      <c r="A25" s="42"/>
      <c r="B25" s="27" t="s">
        <v>773</v>
      </c>
      <c r="C25" s="79"/>
      <c r="D25" s="42" t="s">
        <v>324</v>
      </c>
      <c r="E25" s="53">
        <v>450000</v>
      </c>
      <c r="F25" s="97"/>
      <c r="G25" s="97"/>
      <c r="H25" s="97"/>
      <c r="I25" s="53">
        <v>448000</v>
      </c>
      <c r="J25" s="97"/>
      <c r="K25" s="97"/>
      <c r="L25" s="53"/>
      <c r="M25" s="97"/>
      <c r="N25" s="97"/>
      <c r="O25" s="98"/>
    </row>
    <row r="26" spans="1:15" s="41" customFormat="1" ht="16.5" customHeight="1">
      <c r="A26" s="42"/>
      <c r="B26" s="27" t="s">
        <v>556</v>
      </c>
      <c r="C26" s="79"/>
      <c r="D26" s="42" t="s">
        <v>324</v>
      </c>
      <c r="E26" s="97"/>
      <c r="F26" s="97"/>
      <c r="G26" s="97"/>
      <c r="H26" s="97"/>
      <c r="I26" s="97"/>
      <c r="J26" s="97"/>
      <c r="K26" s="97"/>
      <c r="L26" s="53"/>
      <c r="M26" s="97"/>
      <c r="N26" s="97"/>
      <c r="O26" s="98"/>
    </row>
    <row r="27" spans="1:15" s="41" customFormat="1" ht="16.5" customHeight="1">
      <c r="A27" s="42"/>
      <c r="B27" s="27" t="s">
        <v>774</v>
      </c>
      <c r="C27" s="44"/>
      <c r="D27" s="42" t="s">
        <v>324</v>
      </c>
      <c r="E27" s="97">
        <v>402000</v>
      </c>
      <c r="F27" s="97"/>
      <c r="G27" s="97"/>
      <c r="H27" s="97"/>
      <c r="I27" s="97">
        <v>400000</v>
      </c>
      <c r="J27" s="97"/>
      <c r="K27" s="97"/>
      <c r="L27" s="53"/>
      <c r="M27" s="97"/>
      <c r="N27" s="97"/>
      <c r="O27" s="98"/>
    </row>
    <row r="28" spans="1:15" s="41" customFormat="1" ht="16.5" customHeight="1">
      <c r="A28" s="42"/>
      <c r="B28" s="27" t="s">
        <v>1024</v>
      </c>
      <c r="C28" s="80"/>
      <c r="D28" s="42" t="s">
        <v>324</v>
      </c>
      <c r="E28" s="97">
        <v>402000</v>
      </c>
      <c r="F28" s="97"/>
      <c r="G28" s="97"/>
      <c r="H28" s="97"/>
      <c r="I28" s="97">
        <v>400000</v>
      </c>
      <c r="J28" s="97"/>
      <c r="K28" s="97"/>
      <c r="L28" s="53"/>
      <c r="M28" s="97"/>
      <c r="N28" s="97"/>
      <c r="O28" s="98"/>
    </row>
    <row r="29" spans="1:15" s="41" customFormat="1" ht="16.5" customHeight="1">
      <c r="A29" s="42"/>
      <c r="B29" s="36" t="s">
        <v>820</v>
      </c>
      <c r="C29" s="79"/>
      <c r="D29" s="42" t="s">
        <v>324</v>
      </c>
      <c r="E29" s="97">
        <v>376000</v>
      </c>
      <c r="F29" s="97"/>
      <c r="G29" s="97"/>
      <c r="H29" s="97"/>
      <c r="I29" s="97">
        <v>387000</v>
      </c>
      <c r="J29" s="97"/>
      <c r="K29" s="97"/>
      <c r="L29" s="53"/>
      <c r="M29" s="97"/>
      <c r="N29" s="97"/>
      <c r="O29" s="98"/>
    </row>
    <row r="30" spans="1:15" s="41" customFormat="1" ht="30" customHeight="1">
      <c r="A30" s="42"/>
      <c r="B30" s="36" t="s">
        <v>557</v>
      </c>
      <c r="C30" s="44" t="s">
        <v>129</v>
      </c>
      <c r="D30" s="42" t="s">
        <v>324</v>
      </c>
      <c r="E30" s="97">
        <v>280000</v>
      </c>
      <c r="F30" s="97"/>
      <c r="G30" s="97"/>
      <c r="H30" s="97"/>
      <c r="I30" s="97">
        <v>287000</v>
      </c>
      <c r="J30" s="97"/>
      <c r="K30" s="97"/>
      <c r="L30" s="53"/>
      <c r="M30" s="97"/>
      <c r="N30" s="97"/>
      <c r="O30" s="98"/>
    </row>
    <row r="31" spans="1:15" s="41" customFormat="1" ht="30" customHeight="1">
      <c r="A31" s="42"/>
      <c r="B31" s="36" t="s">
        <v>558</v>
      </c>
      <c r="C31" s="44" t="s">
        <v>130</v>
      </c>
      <c r="D31" s="42" t="s">
        <v>324</v>
      </c>
      <c r="E31" s="53"/>
      <c r="F31" s="97"/>
      <c r="G31" s="97"/>
      <c r="H31" s="97"/>
      <c r="I31" s="53">
        <v>287000</v>
      </c>
      <c r="J31" s="97"/>
      <c r="K31" s="97"/>
      <c r="L31" s="53"/>
      <c r="M31" s="97"/>
      <c r="N31" s="97"/>
      <c r="O31" s="98"/>
    </row>
    <row r="32" spans="1:15" s="41" customFormat="1" ht="30" customHeight="1">
      <c r="A32" s="42"/>
      <c r="B32" s="36" t="s">
        <v>559</v>
      </c>
      <c r="C32" s="44" t="s">
        <v>131</v>
      </c>
      <c r="D32" s="42" t="s">
        <v>324</v>
      </c>
      <c r="E32" s="97"/>
      <c r="F32" s="97"/>
      <c r="G32" s="97"/>
      <c r="H32" s="97"/>
      <c r="I32" s="97">
        <v>310000</v>
      </c>
      <c r="J32" s="97"/>
      <c r="K32" s="97"/>
      <c r="L32" s="53"/>
      <c r="M32" s="97"/>
      <c r="N32" s="97"/>
      <c r="O32" s="98"/>
    </row>
    <row r="33" spans="1:15" s="41" customFormat="1" ht="30" customHeight="1">
      <c r="A33" s="42"/>
      <c r="B33" s="36" t="s">
        <v>587</v>
      </c>
      <c r="C33" s="44"/>
      <c r="D33" s="42" t="s">
        <v>324</v>
      </c>
      <c r="E33" s="97">
        <v>310000</v>
      </c>
      <c r="F33" s="97"/>
      <c r="G33" s="97"/>
      <c r="H33" s="97"/>
      <c r="I33" s="97">
        <v>320000</v>
      </c>
      <c r="J33" s="97"/>
      <c r="K33" s="97"/>
      <c r="L33" s="53"/>
      <c r="M33" s="97"/>
      <c r="N33" s="97"/>
      <c r="O33" s="98"/>
    </row>
    <row r="34" spans="1:15" s="41" customFormat="1" ht="30" customHeight="1">
      <c r="A34" s="42"/>
      <c r="B34" s="36" t="s">
        <v>560</v>
      </c>
      <c r="C34" s="44" t="s">
        <v>132</v>
      </c>
      <c r="D34" s="42" t="s">
        <v>324</v>
      </c>
      <c r="E34" s="97"/>
      <c r="F34" s="97"/>
      <c r="G34" s="97"/>
      <c r="H34" s="97"/>
      <c r="I34" s="97">
        <v>260000</v>
      </c>
      <c r="J34" s="97"/>
      <c r="K34" s="97"/>
      <c r="L34" s="53"/>
      <c r="M34" s="97"/>
      <c r="N34" s="97"/>
      <c r="O34" s="98"/>
    </row>
    <row r="35" spans="1:15" s="41" customFormat="1" ht="30" customHeight="1">
      <c r="A35" s="42"/>
      <c r="B35" s="36" t="s">
        <v>561</v>
      </c>
      <c r="C35" s="44" t="s">
        <v>133</v>
      </c>
      <c r="D35" s="42" t="s">
        <v>324</v>
      </c>
      <c r="E35" s="97">
        <v>265000</v>
      </c>
      <c r="F35" s="97"/>
      <c r="G35" s="97"/>
      <c r="H35" s="97"/>
      <c r="I35" s="97">
        <v>265000</v>
      </c>
      <c r="J35" s="97"/>
      <c r="K35" s="97"/>
      <c r="L35" s="53"/>
      <c r="M35" s="97"/>
      <c r="N35" s="97"/>
      <c r="O35" s="98"/>
    </row>
    <row r="36" spans="1:15" s="41" customFormat="1" ht="16.5" customHeight="1">
      <c r="A36" s="68">
        <v>2</v>
      </c>
      <c r="B36" s="602" t="s">
        <v>562</v>
      </c>
      <c r="C36" s="603"/>
      <c r="D36" s="603"/>
      <c r="E36" s="603"/>
      <c r="F36" s="603"/>
      <c r="G36" s="603"/>
      <c r="H36" s="603"/>
      <c r="I36" s="603"/>
      <c r="J36" s="603"/>
      <c r="K36" s="603"/>
      <c r="L36" s="603"/>
      <c r="M36" s="603"/>
      <c r="N36" s="603"/>
      <c r="O36" s="603"/>
    </row>
    <row r="37" spans="1:15" s="41" customFormat="1" ht="16.5" customHeight="1">
      <c r="A37" s="42"/>
      <c r="B37" s="118" t="s">
        <v>329</v>
      </c>
      <c r="C37" s="128"/>
      <c r="D37" s="42" t="s">
        <v>705</v>
      </c>
      <c r="E37" s="53"/>
      <c r="F37" s="119">
        <v>360000</v>
      </c>
      <c r="G37" s="119">
        <v>370000</v>
      </c>
      <c r="H37" s="53">
        <v>345000</v>
      </c>
      <c r="I37" s="53"/>
      <c r="J37" s="53">
        <v>380000</v>
      </c>
      <c r="K37" s="53">
        <v>400000</v>
      </c>
      <c r="L37" s="53">
        <v>340000</v>
      </c>
      <c r="M37" s="97">
        <v>350000</v>
      </c>
      <c r="N37" s="53">
        <v>360000</v>
      </c>
      <c r="O37" s="97"/>
    </row>
    <row r="38" spans="1:15" s="41" customFormat="1" ht="16.5" customHeight="1">
      <c r="A38" s="42"/>
      <c r="B38" s="118" t="s">
        <v>330</v>
      </c>
      <c r="C38" s="128"/>
      <c r="D38" s="42" t="s">
        <v>705</v>
      </c>
      <c r="E38" s="119"/>
      <c r="F38" s="53">
        <v>360000</v>
      </c>
      <c r="G38" s="119">
        <v>370000</v>
      </c>
      <c r="H38" s="119"/>
      <c r="I38" s="53"/>
      <c r="J38" s="53">
        <v>360000</v>
      </c>
      <c r="K38" s="53">
        <v>380000</v>
      </c>
      <c r="L38" s="53">
        <v>320000</v>
      </c>
      <c r="M38" s="97">
        <v>340000</v>
      </c>
      <c r="N38" s="53">
        <v>350000</v>
      </c>
      <c r="O38" s="97"/>
    </row>
    <row r="39" spans="1:15" s="20" customFormat="1" ht="16.5" customHeight="1">
      <c r="A39" s="52" t="s">
        <v>85</v>
      </c>
      <c r="B39" s="32" t="s">
        <v>563</v>
      </c>
      <c r="C39" s="79"/>
      <c r="D39" s="43"/>
      <c r="E39" s="97"/>
      <c r="F39" s="97"/>
      <c r="G39" s="97"/>
      <c r="H39" s="97"/>
      <c r="I39" s="97"/>
      <c r="J39" s="97"/>
      <c r="K39" s="97"/>
      <c r="L39" s="53"/>
      <c r="M39" s="97"/>
      <c r="N39" s="97"/>
      <c r="O39" s="96"/>
    </row>
    <row r="40" spans="1:15" s="20" customFormat="1" ht="16.5" customHeight="1">
      <c r="A40" s="42">
        <v>1</v>
      </c>
      <c r="B40" s="36" t="s">
        <v>564</v>
      </c>
      <c r="C40" s="31"/>
      <c r="D40" s="42" t="s">
        <v>160</v>
      </c>
      <c r="E40" s="53">
        <v>3000</v>
      </c>
      <c r="F40" s="53">
        <v>2800</v>
      </c>
      <c r="G40" s="53"/>
      <c r="H40" s="53">
        <v>2500</v>
      </c>
      <c r="I40" s="53">
        <v>2500</v>
      </c>
      <c r="J40" s="53">
        <v>2500</v>
      </c>
      <c r="K40" s="53"/>
      <c r="L40" s="53">
        <v>2700</v>
      </c>
      <c r="M40" s="53"/>
      <c r="N40" s="53"/>
      <c r="O40" s="97">
        <v>2800</v>
      </c>
    </row>
    <row r="41" spans="1:15" s="20" customFormat="1" ht="16.5" customHeight="1">
      <c r="A41" s="42">
        <v>2</v>
      </c>
      <c r="B41" s="36" t="s">
        <v>565</v>
      </c>
      <c r="C41" s="31"/>
      <c r="D41" s="28" t="s">
        <v>324</v>
      </c>
      <c r="E41" s="53">
        <v>1500</v>
      </c>
      <c r="F41" s="53">
        <v>1400</v>
      </c>
      <c r="G41" s="53"/>
      <c r="H41" s="53">
        <v>1200</v>
      </c>
      <c r="I41" s="53"/>
      <c r="J41" s="53"/>
      <c r="K41" s="53"/>
      <c r="L41" s="53">
        <v>1200</v>
      </c>
      <c r="M41" s="53"/>
      <c r="N41" s="53"/>
      <c r="O41" s="53">
        <v>1200</v>
      </c>
    </row>
    <row r="42" spans="1:15" s="41" customFormat="1" ht="16.5" customHeight="1">
      <c r="A42" s="42">
        <v>3</v>
      </c>
      <c r="B42" s="27" t="s">
        <v>566</v>
      </c>
      <c r="C42" s="31"/>
      <c r="D42" s="28" t="s">
        <v>160</v>
      </c>
      <c r="E42" s="53"/>
      <c r="F42" s="57"/>
      <c r="G42" s="53"/>
      <c r="H42" s="53"/>
      <c r="I42" s="53"/>
      <c r="J42" s="53"/>
      <c r="K42" s="53"/>
      <c r="L42" s="53"/>
      <c r="M42" s="53"/>
      <c r="N42" s="53"/>
      <c r="O42" s="96"/>
    </row>
    <row r="43" spans="1:15" s="20" customFormat="1" ht="16.5" customHeight="1">
      <c r="A43" s="42">
        <v>4</v>
      </c>
      <c r="B43" s="27" t="s">
        <v>567</v>
      </c>
      <c r="C43" s="31"/>
      <c r="D43" s="28" t="s">
        <v>324</v>
      </c>
      <c r="E43" s="53"/>
      <c r="F43" s="53"/>
      <c r="G43" s="53"/>
      <c r="H43" s="53"/>
      <c r="I43" s="53">
        <v>3000</v>
      </c>
      <c r="J43" s="53"/>
      <c r="L43" s="53"/>
      <c r="M43" s="53"/>
      <c r="N43" s="53"/>
      <c r="O43" s="96"/>
    </row>
    <row r="44" spans="1:15" s="20" customFormat="1" ht="17.25">
      <c r="A44" s="52" t="s">
        <v>86</v>
      </c>
      <c r="B44" s="32" t="s">
        <v>568</v>
      </c>
      <c r="C44" s="79"/>
      <c r="D44" s="43"/>
      <c r="E44" s="97"/>
      <c r="F44" s="97"/>
      <c r="G44" s="97"/>
      <c r="H44" s="97"/>
      <c r="I44" s="97"/>
      <c r="J44" s="97"/>
      <c r="K44" s="53"/>
      <c r="L44" s="53"/>
      <c r="M44" s="97"/>
      <c r="N44" s="97"/>
      <c r="O44" s="96"/>
    </row>
    <row r="45" spans="1:15" s="20" customFormat="1" ht="33">
      <c r="A45" s="42">
        <v>1</v>
      </c>
      <c r="B45" s="147" t="s">
        <v>1151</v>
      </c>
      <c r="C45" s="31"/>
      <c r="D45" s="28" t="s">
        <v>391</v>
      </c>
      <c r="E45" s="119">
        <v>1100</v>
      </c>
      <c r="F45" s="119"/>
      <c r="G45" s="119"/>
      <c r="H45" s="119">
        <v>1200</v>
      </c>
      <c r="I45" s="189">
        <v>1200</v>
      </c>
      <c r="J45" s="189">
        <v>1100</v>
      </c>
      <c r="K45" s="119"/>
      <c r="L45" s="119">
        <v>900</v>
      </c>
      <c r="M45" s="119">
        <v>1050</v>
      </c>
      <c r="N45" s="119"/>
      <c r="O45" s="189">
        <v>960</v>
      </c>
    </row>
    <row r="46" spans="1:15" s="20" customFormat="1" ht="33">
      <c r="A46" s="42">
        <v>2</v>
      </c>
      <c r="B46" s="147" t="s">
        <v>1152</v>
      </c>
      <c r="C46" s="31"/>
      <c r="D46" s="28" t="s">
        <v>391</v>
      </c>
      <c r="E46" s="119">
        <v>1000</v>
      </c>
      <c r="F46" s="119"/>
      <c r="G46" s="119"/>
      <c r="H46" s="119">
        <v>1150</v>
      </c>
      <c r="I46" s="190">
        <v>1050</v>
      </c>
      <c r="J46" s="190">
        <v>1000</v>
      </c>
      <c r="K46" s="119"/>
      <c r="L46" s="119">
        <v>850</v>
      </c>
      <c r="M46" s="119">
        <v>980</v>
      </c>
      <c r="N46" s="119"/>
      <c r="O46" s="189">
        <v>850</v>
      </c>
    </row>
    <row r="47" spans="1:15" s="41" customFormat="1" ht="16.5" customHeight="1">
      <c r="A47" s="42">
        <v>3</v>
      </c>
      <c r="B47" s="147" t="s">
        <v>1020</v>
      </c>
      <c r="C47" s="81"/>
      <c r="D47" s="28" t="s">
        <v>391</v>
      </c>
      <c r="E47" s="119">
        <v>900</v>
      </c>
      <c r="F47" s="119"/>
      <c r="G47" s="119"/>
      <c r="H47" s="119">
        <v>1100</v>
      </c>
      <c r="I47" s="119">
        <v>1100</v>
      </c>
      <c r="J47" s="119">
        <v>900</v>
      </c>
      <c r="K47" s="119"/>
      <c r="L47" s="119"/>
      <c r="M47" s="119">
        <v>960</v>
      </c>
      <c r="N47" s="119"/>
      <c r="O47" s="189"/>
    </row>
    <row r="48" spans="1:15" s="20" customFormat="1" ht="16.5" customHeight="1">
      <c r="A48" s="42">
        <v>4</v>
      </c>
      <c r="B48" s="27" t="s">
        <v>569</v>
      </c>
      <c r="C48" s="28"/>
      <c r="D48" s="28" t="s">
        <v>391</v>
      </c>
      <c r="E48" s="53">
        <v>48000</v>
      </c>
      <c r="F48" s="53">
        <v>50000</v>
      </c>
      <c r="G48" s="53">
        <v>45000</v>
      </c>
      <c r="H48" s="53"/>
      <c r="I48" s="57"/>
      <c r="J48" s="53"/>
      <c r="K48" s="53"/>
      <c r="L48" s="53"/>
      <c r="M48" s="53"/>
      <c r="N48" s="53"/>
      <c r="O48" s="96"/>
    </row>
    <row r="49" spans="1:15" s="20" customFormat="1" ht="16.5" customHeight="1">
      <c r="A49" s="52" t="s">
        <v>87</v>
      </c>
      <c r="B49" s="32" t="s">
        <v>570</v>
      </c>
      <c r="C49" s="79"/>
      <c r="D49" s="43"/>
      <c r="E49" s="97"/>
      <c r="F49" s="97"/>
      <c r="G49" s="97"/>
      <c r="H49" s="97"/>
      <c r="I49" s="97"/>
      <c r="J49" s="97"/>
      <c r="K49" s="97"/>
      <c r="L49" s="53"/>
      <c r="M49" s="97"/>
      <c r="N49" s="97"/>
      <c r="O49" s="96"/>
    </row>
    <row r="50" spans="1:15" s="20" customFormat="1" ht="16.5" customHeight="1">
      <c r="A50" s="42">
        <v>1</v>
      </c>
      <c r="B50" s="27" t="s">
        <v>571</v>
      </c>
      <c r="C50" s="31"/>
      <c r="D50" s="28" t="s">
        <v>391</v>
      </c>
      <c r="E50" s="53">
        <v>4600</v>
      </c>
      <c r="F50" s="53">
        <v>4500</v>
      </c>
      <c r="G50" s="53">
        <v>4500</v>
      </c>
      <c r="H50" s="53">
        <v>4500</v>
      </c>
      <c r="I50" s="53">
        <v>4800</v>
      </c>
      <c r="J50" s="53"/>
      <c r="K50" s="53"/>
      <c r="L50" s="53">
        <v>4500</v>
      </c>
      <c r="M50" s="53">
        <v>4500</v>
      </c>
      <c r="N50" s="53"/>
      <c r="O50" s="97"/>
    </row>
    <row r="51" spans="1:15" s="20" customFormat="1" ht="16.5" customHeight="1">
      <c r="A51" s="42">
        <v>2</v>
      </c>
      <c r="B51" s="27" t="s">
        <v>572</v>
      </c>
      <c r="C51" s="31"/>
      <c r="D51" s="28" t="s">
        <v>324</v>
      </c>
      <c r="E51" s="53"/>
      <c r="F51" s="53"/>
      <c r="G51" s="53"/>
      <c r="H51" s="53"/>
      <c r="I51" s="53"/>
      <c r="J51" s="53"/>
      <c r="K51" s="53"/>
      <c r="L51" s="53"/>
      <c r="M51" s="53"/>
      <c r="N51" s="53"/>
      <c r="O51" s="96"/>
    </row>
    <row r="52" spans="1:15" s="146" customFormat="1" ht="16.5" customHeight="1">
      <c r="A52" s="42"/>
      <c r="B52" s="71" t="s">
        <v>717</v>
      </c>
      <c r="C52" s="128"/>
      <c r="D52" s="42" t="s">
        <v>391</v>
      </c>
      <c r="E52" s="53"/>
      <c r="F52" s="53">
        <v>3000</v>
      </c>
      <c r="G52" s="53">
        <v>2800</v>
      </c>
      <c r="H52" s="53">
        <v>2800</v>
      </c>
      <c r="I52" s="53">
        <v>2700</v>
      </c>
      <c r="J52" s="53">
        <v>2700</v>
      </c>
      <c r="K52" s="53"/>
      <c r="L52" s="53">
        <v>3000</v>
      </c>
      <c r="M52" s="53"/>
      <c r="N52" s="53"/>
      <c r="O52" s="96"/>
    </row>
    <row r="53" spans="1:15" s="60" customFormat="1" ht="16.5" customHeight="1">
      <c r="A53" s="42"/>
      <c r="B53" s="71" t="s">
        <v>718</v>
      </c>
      <c r="C53" s="128"/>
      <c r="D53" s="42" t="s">
        <v>324</v>
      </c>
      <c r="E53" s="53"/>
      <c r="F53" s="53">
        <v>2600</v>
      </c>
      <c r="G53" s="53"/>
      <c r="H53" s="53">
        <v>2500</v>
      </c>
      <c r="I53" s="53">
        <v>2500</v>
      </c>
      <c r="J53" s="53"/>
      <c r="L53" s="53"/>
      <c r="M53" s="53"/>
      <c r="N53" s="53"/>
      <c r="O53" s="96"/>
    </row>
    <row r="54" spans="1:15" s="60" customFormat="1" ht="16.5" customHeight="1">
      <c r="A54" s="42">
        <v>3</v>
      </c>
      <c r="B54" s="593" t="s">
        <v>725</v>
      </c>
      <c r="C54" s="594"/>
      <c r="D54" s="594"/>
      <c r="E54" s="594"/>
      <c r="F54" s="594"/>
      <c r="G54" s="594"/>
      <c r="H54" s="594"/>
      <c r="I54" s="594"/>
      <c r="J54" s="594"/>
      <c r="K54" s="594"/>
      <c r="L54" s="594"/>
      <c r="M54" s="594"/>
      <c r="N54" s="594"/>
      <c r="O54" s="595"/>
    </row>
    <row r="55" spans="1:15" s="60" customFormat="1" ht="30" customHeight="1">
      <c r="A55" s="42"/>
      <c r="B55" s="148" t="s">
        <v>726</v>
      </c>
      <c r="C55" s="165" t="s">
        <v>734</v>
      </c>
      <c r="D55" s="42" t="s">
        <v>706</v>
      </c>
      <c r="E55" s="159">
        <v>318000</v>
      </c>
      <c r="F55" s="159">
        <v>318000</v>
      </c>
      <c r="G55" s="159">
        <v>318000</v>
      </c>
      <c r="H55" s="159">
        <v>318000</v>
      </c>
      <c r="I55" s="159">
        <v>318000</v>
      </c>
      <c r="J55" s="159">
        <v>318000</v>
      </c>
      <c r="K55" s="159">
        <v>318000</v>
      </c>
      <c r="L55" s="159">
        <v>318000</v>
      </c>
      <c r="M55" s="159">
        <v>318000</v>
      </c>
      <c r="N55" s="159">
        <v>318000</v>
      </c>
      <c r="O55" s="159">
        <v>318000</v>
      </c>
    </row>
    <row r="56" spans="1:15" s="60" customFormat="1" ht="30" customHeight="1">
      <c r="A56" s="42"/>
      <c r="B56" s="148" t="s">
        <v>727</v>
      </c>
      <c r="C56" s="58" t="s">
        <v>324</v>
      </c>
      <c r="D56" s="42" t="s">
        <v>324</v>
      </c>
      <c r="E56" s="159">
        <v>257000</v>
      </c>
      <c r="F56" s="159">
        <v>257000</v>
      </c>
      <c r="G56" s="159">
        <v>257000</v>
      </c>
      <c r="H56" s="159">
        <v>257000</v>
      </c>
      <c r="I56" s="159">
        <v>257000</v>
      </c>
      <c r="J56" s="159">
        <v>257000</v>
      </c>
      <c r="K56" s="159">
        <v>257000</v>
      </c>
      <c r="L56" s="159">
        <v>257000</v>
      </c>
      <c r="M56" s="159">
        <v>257000</v>
      </c>
      <c r="N56" s="159">
        <v>257000</v>
      </c>
      <c r="O56" s="159">
        <v>257000</v>
      </c>
    </row>
    <row r="57" spans="1:15" s="60" customFormat="1" ht="30" customHeight="1">
      <c r="A57" s="42"/>
      <c r="B57" s="148" t="s">
        <v>728</v>
      </c>
      <c r="C57" s="58" t="s">
        <v>324</v>
      </c>
      <c r="D57" s="42" t="s">
        <v>324</v>
      </c>
      <c r="E57" s="159">
        <v>145000</v>
      </c>
      <c r="F57" s="159">
        <v>145000</v>
      </c>
      <c r="G57" s="159">
        <v>145000</v>
      </c>
      <c r="H57" s="159">
        <v>145000</v>
      </c>
      <c r="I57" s="159">
        <v>145000</v>
      </c>
      <c r="J57" s="159">
        <v>145000</v>
      </c>
      <c r="K57" s="159">
        <v>145000</v>
      </c>
      <c r="L57" s="159">
        <v>145000</v>
      </c>
      <c r="M57" s="159">
        <v>145000</v>
      </c>
      <c r="N57" s="159">
        <v>145000</v>
      </c>
      <c r="O57" s="159">
        <v>145000</v>
      </c>
    </row>
    <row r="58" spans="1:15" s="60" customFormat="1" ht="30" customHeight="1">
      <c r="A58" s="42"/>
      <c r="B58" s="148" t="s">
        <v>729</v>
      </c>
      <c r="C58" s="58" t="s">
        <v>324</v>
      </c>
      <c r="D58" s="42" t="s">
        <v>324</v>
      </c>
      <c r="E58" s="159">
        <v>254000</v>
      </c>
      <c r="F58" s="159">
        <v>254000</v>
      </c>
      <c r="G58" s="159">
        <v>254000</v>
      </c>
      <c r="H58" s="159">
        <v>254000</v>
      </c>
      <c r="I58" s="159">
        <v>254000</v>
      </c>
      <c r="J58" s="159">
        <v>254000</v>
      </c>
      <c r="K58" s="159">
        <v>254000</v>
      </c>
      <c r="L58" s="159">
        <v>254000</v>
      </c>
      <c r="M58" s="159">
        <v>254000</v>
      </c>
      <c r="N58" s="159">
        <v>254000</v>
      </c>
      <c r="O58" s="159">
        <v>254000</v>
      </c>
    </row>
    <row r="59" spans="1:15" s="60" customFormat="1" ht="30" customHeight="1">
      <c r="A59" s="42"/>
      <c r="B59" s="148" t="s">
        <v>730</v>
      </c>
      <c r="C59" s="58" t="s">
        <v>324</v>
      </c>
      <c r="D59" s="42" t="s">
        <v>324</v>
      </c>
      <c r="E59" s="159">
        <v>184000</v>
      </c>
      <c r="F59" s="159">
        <v>184000</v>
      </c>
      <c r="G59" s="159">
        <v>184000</v>
      </c>
      <c r="H59" s="159">
        <v>184000</v>
      </c>
      <c r="I59" s="159">
        <v>184000</v>
      </c>
      <c r="J59" s="159">
        <v>184000</v>
      </c>
      <c r="K59" s="159">
        <v>184000</v>
      </c>
      <c r="L59" s="159">
        <v>184000</v>
      </c>
      <c r="M59" s="159">
        <v>184000</v>
      </c>
      <c r="N59" s="159">
        <v>184000</v>
      </c>
      <c r="O59" s="159">
        <v>184000</v>
      </c>
    </row>
    <row r="60" spans="1:15" s="60" customFormat="1" ht="30" customHeight="1">
      <c r="A60" s="42"/>
      <c r="B60" s="148" t="s">
        <v>731</v>
      </c>
      <c r="C60" s="58" t="s">
        <v>324</v>
      </c>
      <c r="D60" s="42" t="s">
        <v>324</v>
      </c>
      <c r="E60" s="159">
        <v>178000</v>
      </c>
      <c r="F60" s="159">
        <v>178000</v>
      </c>
      <c r="G60" s="159">
        <v>178000</v>
      </c>
      <c r="H60" s="159">
        <v>178000</v>
      </c>
      <c r="I60" s="159">
        <v>178000</v>
      </c>
      <c r="J60" s="159">
        <v>178000</v>
      </c>
      <c r="K60" s="159">
        <v>178000</v>
      </c>
      <c r="L60" s="159">
        <v>178000</v>
      </c>
      <c r="M60" s="159">
        <v>178000</v>
      </c>
      <c r="N60" s="159">
        <v>178000</v>
      </c>
      <c r="O60" s="159">
        <v>178000</v>
      </c>
    </row>
    <row r="61" spans="1:15" s="60" customFormat="1" ht="30" customHeight="1">
      <c r="A61" s="42"/>
      <c r="B61" s="148" t="s">
        <v>732</v>
      </c>
      <c r="C61" s="58" t="s">
        <v>324</v>
      </c>
      <c r="D61" s="42" t="s">
        <v>324</v>
      </c>
      <c r="E61" s="159">
        <v>140800</v>
      </c>
      <c r="F61" s="159">
        <v>140800</v>
      </c>
      <c r="G61" s="159">
        <v>140800</v>
      </c>
      <c r="H61" s="159">
        <v>140800</v>
      </c>
      <c r="I61" s="159">
        <v>140800</v>
      </c>
      <c r="J61" s="159">
        <v>140800</v>
      </c>
      <c r="K61" s="159">
        <v>140800</v>
      </c>
      <c r="L61" s="159">
        <v>140800</v>
      </c>
      <c r="M61" s="159">
        <v>140800</v>
      </c>
      <c r="N61" s="159">
        <v>140800</v>
      </c>
      <c r="O61" s="159">
        <v>140800</v>
      </c>
    </row>
    <row r="62" spans="1:15" s="60" customFormat="1" ht="30" customHeight="1">
      <c r="A62" s="42"/>
      <c r="B62" s="148" t="s">
        <v>733</v>
      </c>
      <c r="C62" s="58" t="s">
        <v>324</v>
      </c>
      <c r="D62" s="42" t="s">
        <v>324</v>
      </c>
      <c r="E62" s="159">
        <v>140800</v>
      </c>
      <c r="F62" s="159">
        <v>140800</v>
      </c>
      <c r="G62" s="159">
        <v>140800</v>
      </c>
      <c r="H62" s="159">
        <v>140800</v>
      </c>
      <c r="I62" s="159">
        <v>140800</v>
      </c>
      <c r="J62" s="159">
        <v>140800</v>
      </c>
      <c r="K62" s="159">
        <v>140800</v>
      </c>
      <c r="L62" s="159">
        <v>140800</v>
      </c>
      <c r="M62" s="159">
        <v>140800</v>
      </c>
      <c r="N62" s="159">
        <v>140800</v>
      </c>
      <c r="O62" s="159">
        <v>140800</v>
      </c>
    </row>
    <row r="63" spans="1:15" s="20" customFormat="1" ht="17.25">
      <c r="A63" s="69" t="s">
        <v>88</v>
      </c>
      <c r="B63" s="32" t="s">
        <v>458</v>
      </c>
      <c r="C63" s="31"/>
      <c r="D63" s="28"/>
      <c r="E63" s="53"/>
      <c r="F63" s="53"/>
      <c r="G63" s="53"/>
      <c r="H63" s="53"/>
      <c r="I63" s="53"/>
      <c r="J63" s="53"/>
      <c r="K63" s="151"/>
      <c r="L63" s="53"/>
      <c r="M63" s="53"/>
      <c r="N63" s="53"/>
      <c r="O63" s="96"/>
    </row>
    <row r="64" spans="1:15" s="20" customFormat="1" ht="30" customHeight="1">
      <c r="A64" s="69"/>
      <c r="B64" s="56" t="s">
        <v>526</v>
      </c>
      <c r="C64" s="31"/>
      <c r="D64" s="28"/>
      <c r="E64" s="53"/>
      <c r="F64" s="53"/>
      <c r="G64" s="53"/>
      <c r="H64" s="53"/>
      <c r="I64" s="53"/>
      <c r="J64" s="53"/>
      <c r="K64" s="53"/>
      <c r="L64" s="53"/>
      <c r="M64" s="53"/>
      <c r="N64" s="53"/>
      <c r="O64" s="96"/>
    </row>
    <row r="65" spans="1:15" s="20" customFormat="1" ht="16.5" customHeight="1">
      <c r="A65" s="42">
        <v>1</v>
      </c>
      <c r="B65" s="27" t="s">
        <v>573</v>
      </c>
      <c r="C65" s="31"/>
      <c r="D65" s="122" t="s">
        <v>712</v>
      </c>
      <c r="E65" s="264">
        <v>15</v>
      </c>
      <c r="F65" s="264">
        <v>15</v>
      </c>
      <c r="G65" s="264"/>
      <c r="H65" s="264"/>
      <c r="I65" s="264">
        <v>15</v>
      </c>
      <c r="J65" s="264">
        <v>16</v>
      </c>
      <c r="K65" s="152"/>
      <c r="L65" s="264"/>
      <c r="M65" s="264">
        <v>15</v>
      </c>
      <c r="N65" s="264">
        <v>15</v>
      </c>
      <c r="O65" s="264"/>
    </row>
    <row r="66" spans="1:15" s="20" customFormat="1" ht="16.5" customHeight="1">
      <c r="A66" s="42">
        <v>2</v>
      </c>
      <c r="B66" s="27" t="s">
        <v>574</v>
      </c>
      <c r="C66" s="31"/>
      <c r="D66" s="28" t="s">
        <v>324</v>
      </c>
      <c r="E66" s="264">
        <v>15.5</v>
      </c>
      <c r="F66" s="264">
        <v>15</v>
      </c>
      <c r="G66" s="264"/>
      <c r="H66" s="264"/>
      <c r="I66" s="264">
        <v>15</v>
      </c>
      <c r="J66" s="264">
        <v>16</v>
      </c>
      <c r="K66" s="264"/>
      <c r="L66" s="264"/>
      <c r="M66" s="264">
        <v>17</v>
      </c>
      <c r="N66" s="264">
        <v>15</v>
      </c>
      <c r="O66" s="264"/>
    </row>
    <row r="67" spans="1:15" s="20" customFormat="1" ht="16.5" customHeight="1">
      <c r="A67" s="42">
        <v>3</v>
      </c>
      <c r="B67" s="27" t="s">
        <v>575</v>
      </c>
      <c r="C67" s="31"/>
      <c r="D67" s="28" t="s">
        <v>324</v>
      </c>
      <c r="E67" s="264">
        <v>16.5</v>
      </c>
      <c r="F67" s="264">
        <v>17.5</v>
      </c>
      <c r="G67" s="264"/>
      <c r="H67" s="264"/>
      <c r="I67" s="264">
        <v>17</v>
      </c>
      <c r="J67" s="264">
        <v>17.5</v>
      </c>
      <c r="K67" s="264"/>
      <c r="L67" s="264"/>
      <c r="M67" s="264">
        <v>18</v>
      </c>
      <c r="N67" s="264">
        <v>18</v>
      </c>
      <c r="O67" s="264">
        <v>16.1</v>
      </c>
    </row>
    <row r="68" spans="1:15" s="20" customFormat="1" ht="16.5" customHeight="1">
      <c r="A68" s="42">
        <v>4</v>
      </c>
      <c r="B68" s="27" t="s">
        <v>576</v>
      </c>
      <c r="C68" s="31"/>
      <c r="D68" s="28" t="s">
        <v>324</v>
      </c>
      <c r="E68" s="264">
        <v>17</v>
      </c>
      <c r="F68" s="264">
        <v>19</v>
      </c>
      <c r="G68" s="264">
        <v>16.7</v>
      </c>
      <c r="H68" s="264">
        <v>16.5</v>
      </c>
      <c r="I68" s="264">
        <v>17.5</v>
      </c>
      <c r="J68" s="264">
        <v>18</v>
      </c>
      <c r="K68" s="264"/>
      <c r="L68" s="264">
        <v>16.5</v>
      </c>
      <c r="M68" s="264">
        <v>19</v>
      </c>
      <c r="N68" s="264"/>
      <c r="O68" s="264">
        <v>16.3</v>
      </c>
    </row>
    <row r="69" spans="1:15" s="20" customFormat="1" ht="16.5" customHeight="1">
      <c r="A69" s="42">
        <v>5</v>
      </c>
      <c r="B69" s="27" t="s">
        <v>577</v>
      </c>
      <c r="C69" s="31"/>
      <c r="D69" s="28" t="s">
        <v>324</v>
      </c>
      <c r="E69" s="265"/>
      <c r="F69" s="264">
        <v>18</v>
      </c>
      <c r="G69" s="264"/>
      <c r="H69" s="264"/>
      <c r="I69" s="264">
        <v>18.5</v>
      </c>
      <c r="J69" s="264">
        <v>20</v>
      </c>
      <c r="K69" s="264"/>
      <c r="L69" s="264"/>
      <c r="M69" s="264">
        <v>20</v>
      </c>
      <c r="N69" s="264">
        <v>20</v>
      </c>
      <c r="O69" s="264"/>
    </row>
    <row r="70" spans="1:15" s="20" customFormat="1" ht="16.5" customHeight="1">
      <c r="A70" s="42">
        <v>6</v>
      </c>
      <c r="B70" s="27" t="s">
        <v>420</v>
      </c>
      <c r="C70" s="31"/>
      <c r="D70" s="122" t="s">
        <v>712</v>
      </c>
      <c r="E70" s="264"/>
      <c r="F70" s="264"/>
      <c r="G70" s="264"/>
      <c r="H70" s="264"/>
      <c r="I70" s="264">
        <v>20</v>
      </c>
      <c r="J70" s="264"/>
      <c r="K70" s="264"/>
      <c r="L70" s="264"/>
      <c r="M70" s="264">
        <v>23</v>
      </c>
      <c r="N70" s="264"/>
      <c r="O70" s="264"/>
    </row>
    <row r="71" spans="1:15" s="20" customFormat="1" ht="16.5" customHeight="1">
      <c r="A71" s="42">
        <v>7</v>
      </c>
      <c r="B71" s="27" t="s">
        <v>578</v>
      </c>
      <c r="C71" s="31"/>
      <c r="D71" s="28" t="s">
        <v>324</v>
      </c>
      <c r="E71" s="264">
        <v>7</v>
      </c>
      <c r="F71" s="264">
        <v>7</v>
      </c>
      <c r="G71" s="264"/>
      <c r="H71" s="264">
        <v>6.5</v>
      </c>
      <c r="I71" s="264">
        <v>7</v>
      </c>
      <c r="J71" s="264">
        <v>7</v>
      </c>
      <c r="K71" s="264">
        <v>6.5</v>
      </c>
      <c r="L71" s="264"/>
      <c r="M71" s="264"/>
      <c r="N71" s="264"/>
      <c r="O71" s="264"/>
    </row>
    <row r="72" spans="1:15" s="20" customFormat="1" ht="16.5" customHeight="1">
      <c r="A72" s="42">
        <v>8</v>
      </c>
      <c r="B72" s="27" t="s">
        <v>579</v>
      </c>
      <c r="C72" s="31"/>
      <c r="D72" s="28" t="s">
        <v>324</v>
      </c>
      <c r="E72" s="264">
        <v>17</v>
      </c>
      <c r="F72" s="264"/>
      <c r="G72" s="264"/>
      <c r="H72" s="264"/>
      <c r="I72" s="264">
        <v>17</v>
      </c>
      <c r="J72" s="264">
        <v>17</v>
      </c>
      <c r="K72" s="264"/>
      <c r="L72" s="264"/>
      <c r="M72" s="264"/>
      <c r="N72" s="264"/>
      <c r="O72" s="264"/>
    </row>
    <row r="73" spans="1:15" s="87" customFormat="1" ht="18.75" customHeight="1">
      <c r="A73" s="86" t="s">
        <v>89</v>
      </c>
      <c r="B73" s="32" t="s">
        <v>580</v>
      </c>
      <c r="C73" s="82"/>
      <c r="D73" s="83"/>
      <c r="E73" s="100"/>
      <c r="F73" s="100"/>
      <c r="G73" s="100"/>
      <c r="H73" s="100"/>
      <c r="I73" s="100"/>
      <c r="J73" s="100"/>
      <c r="K73" s="99"/>
      <c r="L73" s="100"/>
      <c r="M73" s="100"/>
      <c r="N73" s="100"/>
      <c r="O73" s="101"/>
    </row>
    <row r="74" spans="1:15" s="87" customFormat="1" ht="18.75" customHeight="1">
      <c r="A74" s="86"/>
      <c r="B74" s="32" t="s">
        <v>581</v>
      </c>
      <c r="C74" s="82"/>
      <c r="D74" s="83"/>
      <c r="E74" s="100"/>
      <c r="F74" s="100"/>
      <c r="G74" s="100"/>
      <c r="H74" s="100"/>
      <c r="I74" s="100"/>
      <c r="J74" s="100"/>
      <c r="K74" s="100"/>
      <c r="L74" s="100"/>
      <c r="M74" s="100"/>
      <c r="N74" s="100"/>
      <c r="O74" s="101"/>
    </row>
    <row r="75" spans="1:15" s="132" customFormat="1" ht="18" customHeight="1">
      <c r="A75" s="86"/>
      <c r="B75" s="118" t="s">
        <v>582</v>
      </c>
      <c r="C75" s="608" t="s">
        <v>311</v>
      </c>
      <c r="D75" s="131" t="s">
        <v>160</v>
      </c>
      <c r="E75" s="486">
        <v>11150</v>
      </c>
      <c r="F75" s="486">
        <v>11150</v>
      </c>
      <c r="G75" s="486">
        <v>11150</v>
      </c>
      <c r="H75" s="486">
        <v>11150</v>
      </c>
      <c r="I75" s="486">
        <v>11150</v>
      </c>
      <c r="J75" s="486">
        <v>11150</v>
      </c>
      <c r="K75" s="486">
        <v>11150</v>
      </c>
      <c r="L75" s="486">
        <v>11150</v>
      </c>
      <c r="M75" s="486">
        <v>11150</v>
      </c>
      <c r="N75" s="486">
        <v>11150</v>
      </c>
      <c r="O75" s="486">
        <v>11150</v>
      </c>
    </row>
    <row r="76" spans="1:15" s="87" customFormat="1" ht="18" customHeight="1">
      <c r="A76" s="86"/>
      <c r="B76" s="30" t="s">
        <v>992</v>
      </c>
      <c r="C76" s="609"/>
      <c r="D76" s="83" t="s">
        <v>160</v>
      </c>
      <c r="E76" s="486">
        <v>11150</v>
      </c>
      <c r="F76" s="486">
        <v>11150</v>
      </c>
      <c r="G76" s="486">
        <v>11150</v>
      </c>
      <c r="H76" s="486">
        <v>11150</v>
      </c>
      <c r="I76" s="486">
        <v>11150</v>
      </c>
      <c r="J76" s="486">
        <v>11150</v>
      </c>
      <c r="K76" s="486">
        <v>11150</v>
      </c>
      <c r="L76" s="486">
        <v>11150</v>
      </c>
      <c r="M76" s="486">
        <v>11150</v>
      </c>
      <c r="N76" s="486">
        <v>11150</v>
      </c>
      <c r="O76" s="486">
        <v>11150</v>
      </c>
    </row>
    <row r="77" spans="1:15" s="132" customFormat="1" ht="30.75" customHeight="1">
      <c r="A77" s="86"/>
      <c r="B77" s="118" t="s">
        <v>583</v>
      </c>
      <c r="C77" s="131" t="s">
        <v>310</v>
      </c>
      <c r="D77" s="83" t="s">
        <v>160</v>
      </c>
      <c r="E77" s="486">
        <v>9225.782321406308</v>
      </c>
      <c r="F77" s="486">
        <v>9225.782321406308</v>
      </c>
      <c r="G77" s="486">
        <v>9225.782321406308</v>
      </c>
      <c r="H77" s="486">
        <v>9225.782321406308</v>
      </c>
      <c r="I77" s="486">
        <v>9225.782321406308</v>
      </c>
      <c r="J77" s="486">
        <v>9225.782321406308</v>
      </c>
      <c r="K77" s="486">
        <v>9225.782321406308</v>
      </c>
      <c r="L77" s="486">
        <v>9225.782321406308</v>
      </c>
      <c r="M77" s="486">
        <v>9225.782321406308</v>
      </c>
      <c r="N77" s="486">
        <v>9225.782321406308</v>
      </c>
      <c r="O77" s="486">
        <v>9225.782321406308</v>
      </c>
    </row>
    <row r="78" spans="1:15" s="87" customFormat="1" ht="30.75" customHeight="1">
      <c r="A78" s="86"/>
      <c r="B78" s="30" t="s">
        <v>647</v>
      </c>
      <c r="C78" s="46" t="s">
        <v>426</v>
      </c>
      <c r="D78" s="83" t="s">
        <v>160</v>
      </c>
      <c r="E78" s="486">
        <v>10010.01001001001</v>
      </c>
      <c r="F78" s="486">
        <v>10010.01001001001</v>
      </c>
      <c r="G78" s="486">
        <v>10010.01001001001</v>
      </c>
      <c r="H78" s="486">
        <v>10010.01001001001</v>
      </c>
      <c r="I78" s="486">
        <v>10010.01001001001</v>
      </c>
      <c r="J78" s="486">
        <v>10010.01001001001</v>
      </c>
      <c r="K78" s="486">
        <v>10010.01001001001</v>
      </c>
      <c r="L78" s="486">
        <v>10010.01001001001</v>
      </c>
      <c r="M78" s="486">
        <v>10010.01001001001</v>
      </c>
      <c r="N78" s="486">
        <v>10010.01001001001</v>
      </c>
      <c r="O78" s="486">
        <v>10010.01001001001</v>
      </c>
    </row>
    <row r="79" spans="1:15" s="87" customFormat="1" ht="30.75" customHeight="1">
      <c r="A79" s="86"/>
      <c r="B79" s="30" t="s">
        <v>648</v>
      </c>
      <c r="C79" s="46" t="s">
        <v>426</v>
      </c>
      <c r="D79" s="83" t="s">
        <v>160</v>
      </c>
      <c r="E79" s="486">
        <v>10030.373666737305</v>
      </c>
      <c r="F79" s="486">
        <v>10030.373666737305</v>
      </c>
      <c r="G79" s="486">
        <v>10030.373666737305</v>
      </c>
      <c r="H79" s="486">
        <v>10030.373666737305</v>
      </c>
      <c r="I79" s="486">
        <v>10030.373666737305</v>
      </c>
      <c r="J79" s="486">
        <v>10030.373666737305</v>
      </c>
      <c r="K79" s="486">
        <v>10030.373666737305</v>
      </c>
      <c r="L79" s="486">
        <v>10030.373666737305</v>
      </c>
      <c r="M79" s="486">
        <v>10030.373666737305</v>
      </c>
      <c r="N79" s="486">
        <v>10030.373666737305</v>
      </c>
      <c r="O79" s="486">
        <v>10030.373666737305</v>
      </c>
    </row>
    <row r="80" spans="1:15" s="87" customFormat="1" ht="30.75" customHeight="1">
      <c r="A80" s="86"/>
      <c r="B80" s="30" t="s">
        <v>649</v>
      </c>
      <c r="C80" s="46" t="s">
        <v>426</v>
      </c>
      <c r="D80" s="83" t="s">
        <v>160</v>
      </c>
      <c r="E80" s="486">
        <v>9845.288326300984</v>
      </c>
      <c r="F80" s="486">
        <v>9845.288326300984</v>
      </c>
      <c r="G80" s="486">
        <v>9845.288326300984</v>
      </c>
      <c r="H80" s="486">
        <v>9845.288326300984</v>
      </c>
      <c r="I80" s="486">
        <v>9845.288326300984</v>
      </c>
      <c r="J80" s="486">
        <v>9845.288326300984</v>
      </c>
      <c r="K80" s="486">
        <v>9845.288326300984</v>
      </c>
      <c r="L80" s="486">
        <v>9845.288326300984</v>
      </c>
      <c r="M80" s="486">
        <v>9845.288326300984</v>
      </c>
      <c r="N80" s="486">
        <v>9845.288326300984</v>
      </c>
      <c r="O80" s="486">
        <v>9845.288326300984</v>
      </c>
    </row>
    <row r="81" spans="1:15" s="87" customFormat="1" ht="30.75" customHeight="1">
      <c r="A81" s="86"/>
      <c r="B81" s="30" t="s">
        <v>650</v>
      </c>
      <c r="C81" s="46" t="s">
        <v>426</v>
      </c>
      <c r="D81" s="83" t="s">
        <v>160</v>
      </c>
      <c r="E81" s="486">
        <v>10000</v>
      </c>
      <c r="F81" s="486">
        <v>10000</v>
      </c>
      <c r="G81" s="486">
        <v>10000</v>
      </c>
      <c r="H81" s="486">
        <v>10000</v>
      </c>
      <c r="I81" s="486">
        <v>10000</v>
      </c>
      <c r="J81" s="486">
        <v>10000</v>
      </c>
      <c r="K81" s="486">
        <v>10000</v>
      </c>
      <c r="L81" s="486">
        <v>10000</v>
      </c>
      <c r="M81" s="486">
        <v>10000</v>
      </c>
      <c r="N81" s="486">
        <v>10000</v>
      </c>
      <c r="O81" s="486">
        <v>10000</v>
      </c>
    </row>
    <row r="82" spans="1:15" s="87" customFormat="1" ht="30.75" customHeight="1">
      <c r="A82" s="86"/>
      <c r="B82" s="30" t="s">
        <v>651</v>
      </c>
      <c r="C82" s="46" t="s">
        <v>426</v>
      </c>
      <c r="D82" s="83" t="s">
        <v>160</v>
      </c>
      <c r="E82" s="486">
        <v>10104.155853143708</v>
      </c>
      <c r="F82" s="486">
        <v>10104.155853143708</v>
      </c>
      <c r="G82" s="486">
        <v>10104.155853143708</v>
      </c>
      <c r="H82" s="486">
        <v>10104.155853143708</v>
      </c>
      <c r="I82" s="486">
        <v>10104.155853143708</v>
      </c>
      <c r="J82" s="486">
        <v>10104.155853143708</v>
      </c>
      <c r="K82" s="486">
        <v>10104.155853143708</v>
      </c>
      <c r="L82" s="486">
        <v>10104.155853143708</v>
      </c>
      <c r="M82" s="486">
        <v>10104.155853143708</v>
      </c>
      <c r="N82" s="486">
        <v>10104.155853143708</v>
      </c>
      <c r="O82" s="486">
        <v>10104.155853143708</v>
      </c>
    </row>
    <row r="83" spans="1:15" s="87" customFormat="1" ht="30.75" customHeight="1">
      <c r="A83" s="86"/>
      <c r="B83" s="30" t="s">
        <v>652</v>
      </c>
      <c r="C83" s="46" t="s">
        <v>426</v>
      </c>
      <c r="D83" s="83" t="s">
        <v>160</v>
      </c>
      <c r="E83" s="486">
        <v>7313.715367406643</v>
      </c>
      <c r="F83" s="486">
        <v>7313.715367406643</v>
      </c>
      <c r="G83" s="486">
        <v>7313.715367406643</v>
      </c>
      <c r="H83" s="486">
        <v>7313.715367406643</v>
      </c>
      <c r="I83" s="486">
        <v>7313.715367406643</v>
      </c>
      <c r="J83" s="486">
        <v>7313.715367406643</v>
      </c>
      <c r="K83" s="486">
        <v>7313.715367406643</v>
      </c>
      <c r="L83" s="486">
        <v>7313.715367406643</v>
      </c>
      <c r="M83" s="486">
        <v>7313.715367406643</v>
      </c>
      <c r="N83" s="486">
        <v>7313.715367406643</v>
      </c>
      <c r="O83" s="486">
        <v>7313.715367406643</v>
      </c>
    </row>
    <row r="84" spans="1:15" s="87" customFormat="1" ht="30.75" customHeight="1">
      <c r="A84" s="86"/>
      <c r="B84" s="30" t="s">
        <v>653</v>
      </c>
      <c r="C84" s="46" t="s">
        <v>426</v>
      </c>
      <c r="D84" s="83" t="s">
        <v>160</v>
      </c>
      <c r="E84" s="486">
        <v>10334.110334110333</v>
      </c>
      <c r="F84" s="486">
        <v>10334.110334110333</v>
      </c>
      <c r="G84" s="486">
        <v>10334.110334110333</v>
      </c>
      <c r="H84" s="486">
        <v>10334.110334110333</v>
      </c>
      <c r="I84" s="486">
        <v>10334.110334110333</v>
      </c>
      <c r="J84" s="486">
        <v>10334.110334110333</v>
      </c>
      <c r="K84" s="486">
        <v>10334.110334110333</v>
      </c>
      <c r="L84" s="486">
        <v>10334.110334110333</v>
      </c>
      <c r="M84" s="486">
        <v>10334.110334110333</v>
      </c>
      <c r="N84" s="486">
        <v>10334.110334110333</v>
      </c>
      <c r="O84" s="486">
        <v>10334.110334110333</v>
      </c>
    </row>
    <row r="85" spans="1:15" s="87" customFormat="1" ht="21.75" customHeight="1">
      <c r="A85" s="86"/>
      <c r="B85" s="56" t="s">
        <v>584</v>
      </c>
      <c r="C85" s="82"/>
      <c r="D85" s="83"/>
      <c r="E85" s="339"/>
      <c r="F85" s="339"/>
      <c r="G85" s="339"/>
      <c r="H85" s="339"/>
      <c r="I85" s="339"/>
      <c r="J85" s="339"/>
      <c r="K85" s="339"/>
      <c r="L85" s="339"/>
      <c r="M85" s="339"/>
      <c r="N85" s="339"/>
      <c r="O85" s="339"/>
    </row>
    <row r="86" spans="1:15" s="87" customFormat="1" ht="19.5" customHeight="1">
      <c r="A86" s="86"/>
      <c r="B86" s="30" t="s">
        <v>136</v>
      </c>
      <c r="C86" s="613" t="s">
        <v>345</v>
      </c>
      <c r="D86" s="83" t="s">
        <v>160</v>
      </c>
      <c r="E86" s="486">
        <v>11400</v>
      </c>
      <c r="F86" s="486">
        <v>11400</v>
      </c>
      <c r="G86" s="486">
        <v>11400</v>
      </c>
      <c r="H86" s="486">
        <v>11400</v>
      </c>
      <c r="I86" s="486">
        <v>11400</v>
      </c>
      <c r="J86" s="486">
        <v>11400</v>
      </c>
      <c r="K86" s="486">
        <v>11400</v>
      </c>
      <c r="L86" s="486">
        <v>11400</v>
      </c>
      <c r="M86" s="486">
        <v>11400</v>
      </c>
      <c r="N86" s="486">
        <v>11400</v>
      </c>
      <c r="O86" s="486">
        <v>11400</v>
      </c>
    </row>
    <row r="87" spans="1:15" s="87" customFormat="1" ht="20.25" customHeight="1">
      <c r="A87" s="86"/>
      <c r="B87" s="30" t="s">
        <v>137</v>
      </c>
      <c r="C87" s="613"/>
      <c r="D87" s="83" t="s">
        <v>160</v>
      </c>
      <c r="E87" s="486">
        <v>11300</v>
      </c>
      <c r="F87" s="486">
        <v>11300</v>
      </c>
      <c r="G87" s="486">
        <v>11300</v>
      </c>
      <c r="H87" s="486">
        <v>11300</v>
      </c>
      <c r="I87" s="486">
        <v>11300</v>
      </c>
      <c r="J87" s="486">
        <v>11300</v>
      </c>
      <c r="K87" s="486">
        <v>11300</v>
      </c>
      <c r="L87" s="486">
        <v>11300</v>
      </c>
      <c r="M87" s="486">
        <v>11300</v>
      </c>
      <c r="N87" s="486">
        <v>11300</v>
      </c>
      <c r="O87" s="486">
        <v>11300</v>
      </c>
    </row>
    <row r="88" spans="1:15" s="87" customFormat="1" ht="18" customHeight="1">
      <c r="A88" s="86"/>
      <c r="B88" s="30" t="s">
        <v>138</v>
      </c>
      <c r="C88" s="608" t="s">
        <v>419</v>
      </c>
      <c r="D88" s="83" t="s">
        <v>160</v>
      </c>
      <c r="E88" s="486">
        <v>9696.768205682307</v>
      </c>
      <c r="F88" s="486">
        <v>9696.768205682307</v>
      </c>
      <c r="G88" s="486">
        <v>9696.768205682307</v>
      </c>
      <c r="H88" s="486">
        <v>9696.768205682307</v>
      </c>
      <c r="I88" s="486">
        <v>9696.768205682307</v>
      </c>
      <c r="J88" s="486">
        <v>9696.768205682307</v>
      </c>
      <c r="K88" s="486">
        <v>9696.768205682307</v>
      </c>
      <c r="L88" s="486">
        <v>9696.768205682307</v>
      </c>
      <c r="M88" s="486">
        <v>9696.768205682307</v>
      </c>
      <c r="N88" s="486">
        <v>9696.768205682307</v>
      </c>
      <c r="O88" s="486">
        <v>9696.768205682307</v>
      </c>
    </row>
    <row r="89" spans="1:15" s="87" customFormat="1" ht="18" customHeight="1">
      <c r="A89" s="86"/>
      <c r="B89" s="30" t="s">
        <v>272</v>
      </c>
      <c r="C89" s="610"/>
      <c r="D89" s="83" t="s">
        <v>160</v>
      </c>
      <c r="E89" s="486">
        <v>10491.260491260491</v>
      </c>
      <c r="F89" s="486">
        <v>10491.260491260491</v>
      </c>
      <c r="G89" s="486">
        <v>10491.260491260491</v>
      </c>
      <c r="H89" s="486">
        <v>10491.260491260491</v>
      </c>
      <c r="I89" s="486">
        <v>10491.260491260491</v>
      </c>
      <c r="J89" s="486">
        <v>10491.260491260491</v>
      </c>
      <c r="K89" s="486">
        <v>10491.260491260491</v>
      </c>
      <c r="L89" s="486">
        <v>10491.260491260491</v>
      </c>
      <c r="M89" s="486">
        <v>10491.260491260491</v>
      </c>
      <c r="N89" s="486">
        <v>10491.260491260491</v>
      </c>
      <c r="O89" s="486">
        <v>10491.260491260491</v>
      </c>
    </row>
    <row r="90" spans="1:15" s="87" customFormat="1" ht="18" customHeight="1">
      <c r="A90" s="86"/>
      <c r="B90" s="30" t="s">
        <v>312</v>
      </c>
      <c r="C90" s="610"/>
      <c r="D90" s="83" t="s">
        <v>160</v>
      </c>
      <c r="E90" s="486">
        <v>10489.51048951049</v>
      </c>
      <c r="F90" s="486">
        <v>10489.51048951049</v>
      </c>
      <c r="G90" s="486">
        <v>10489.51048951049</v>
      </c>
      <c r="H90" s="486">
        <v>10489.51048951049</v>
      </c>
      <c r="I90" s="486">
        <v>10489.51048951049</v>
      </c>
      <c r="J90" s="486">
        <v>10489.51048951049</v>
      </c>
      <c r="K90" s="486">
        <v>10489.51048951049</v>
      </c>
      <c r="L90" s="486">
        <v>10489.51048951049</v>
      </c>
      <c r="M90" s="486">
        <v>10489.51048951049</v>
      </c>
      <c r="N90" s="486">
        <v>10489.51048951049</v>
      </c>
      <c r="O90" s="486">
        <v>10489.51048951049</v>
      </c>
    </row>
    <row r="91" spans="1:15" s="87" customFormat="1" ht="18" customHeight="1">
      <c r="A91" s="86"/>
      <c r="B91" s="30" t="s">
        <v>313</v>
      </c>
      <c r="C91" s="610"/>
      <c r="D91" s="83" t="s">
        <v>160</v>
      </c>
      <c r="E91" s="486">
        <v>10472.790219625662</v>
      </c>
      <c r="F91" s="486">
        <v>10472.790219625662</v>
      </c>
      <c r="G91" s="486">
        <v>10472.790219625662</v>
      </c>
      <c r="H91" s="486">
        <v>10472.790219625662</v>
      </c>
      <c r="I91" s="486">
        <v>10472.790219625662</v>
      </c>
      <c r="J91" s="486">
        <v>10472.790219625662</v>
      </c>
      <c r="K91" s="486">
        <v>10472.790219625662</v>
      </c>
      <c r="L91" s="486">
        <v>10472.790219625662</v>
      </c>
      <c r="M91" s="486">
        <v>10472.790219625662</v>
      </c>
      <c r="N91" s="486">
        <v>10472.790219625662</v>
      </c>
      <c r="O91" s="486">
        <v>10472.790219625662</v>
      </c>
    </row>
    <row r="92" spans="1:15" s="87" customFormat="1" ht="18" customHeight="1">
      <c r="A92" s="86"/>
      <c r="B92" s="30" t="s">
        <v>314</v>
      </c>
      <c r="C92" s="610"/>
      <c r="D92" s="83" t="s">
        <v>160</v>
      </c>
      <c r="E92" s="486">
        <v>10491.452991452992</v>
      </c>
      <c r="F92" s="486">
        <v>10491.452991452992</v>
      </c>
      <c r="G92" s="486">
        <v>10491.452991452992</v>
      </c>
      <c r="H92" s="486">
        <v>10491.452991452992</v>
      </c>
      <c r="I92" s="486">
        <v>10491.452991452992</v>
      </c>
      <c r="J92" s="486">
        <v>10491.452991452992</v>
      </c>
      <c r="K92" s="486">
        <v>10491.452991452992</v>
      </c>
      <c r="L92" s="486">
        <v>10491.452991452992</v>
      </c>
      <c r="M92" s="486">
        <v>10491.452991452992</v>
      </c>
      <c r="N92" s="486">
        <v>10491.452991452992</v>
      </c>
      <c r="O92" s="486">
        <v>10491.452991452992</v>
      </c>
    </row>
    <row r="93" spans="1:15" s="87" customFormat="1" ht="18" customHeight="1">
      <c r="A93" s="86"/>
      <c r="B93" s="30" t="s">
        <v>315</v>
      </c>
      <c r="C93" s="610"/>
      <c r="D93" s="83" t="s">
        <v>160</v>
      </c>
      <c r="E93" s="486">
        <v>10484.79186131008</v>
      </c>
      <c r="F93" s="486">
        <v>10484.79186131008</v>
      </c>
      <c r="G93" s="486">
        <v>10484.79186131008</v>
      </c>
      <c r="H93" s="486">
        <v>10484.79186131008</v>
      </c>
      <c r="I93" s="486">
        <v>10484.79186131008</v>
      </c>
      <c r="J93" s="486">
        <v>10484.79186131008</v>
      </c>
      <c r="K93" s="486">
        <v>10484.79186131008</v>
      </c>
      <c r="L93" s="486">
        <v>10484.79186131008</v>
      </c>
      <c r="M93" s="486">
        <v>10484.79186131008</v>
      </c>
      <c r="N93" s="486">
        <v>10484.79186131008</v>
      </c>
      <c r="O93" s="486">
        <v>10484.79186131008</v>
      </c>
    </row>
    <row r="94" spans="1:15" s="87" customFormat="1" ht="18" customHeight="1">
      <c r="A94" s="86"/>
      <c r="B94" s="30" t="s">
        <v>316</v>
      </c>
      <c r="C94" s="610"/>
      <c r="D94" s="83" t="s">
        <v>160</v>
      </c>
      <c r="E94" s="486">
        <v>10612.057591923363</v>
      </c>
      <c r="F94" s="486">
        <v>10612.057591923363</v>
      </c>
      <c r="G94" s="486">
        <v>10612.057591923363</v>
      </c>
      <c r="H94" s="486">
        <v>10612.057591923363</v>
      </c>
      <c r="I94" s="486">
        <v>10612.057591923363</v>
      </c>
      <c r="J94" s="486">
        <v>10612.057591923363</v>
      </c>
      <c r="K94" s="486">
        <v>10612.057591923363</v>
      </c>
      <c r="L94" s="486">
        <v>10612.057591923363</v>
      </c>
      <c r="M94" s="486">
        <v>10612.057591923363</v>
      </c>
      <c r="N94" s="486">
        <v>10612.057591923363</v>
      </c>
      <c r="O94" s="486">
        <v>10612.057591923363</v>
      </c>
    </row>
    <row r="95" spans="1:15" s="87" customFormat="1" ht="18" customHeight="1">
      <c r="A95" s="86"/>
      <c r="B95" s="30" t="s">
        <v>317</v>
      </c>
      <c r="C95" s="611"/>
      <c r="D95" s="83" t="s">
        <v>160</v>
      </c>
      <c r="E95" s="486">
        <v>10678.210678210678</v>
      </c>
      <c r="F95" s="486">
        <v>10678.210678210678</v>
      </c>
      <c r="G95" s="486">
        <v>10678.210678210678</v>
      </c>
      <c r="H95" s="486">
        <v>10678.210678210678</v>
      </c>
      <c r="I95" s="486">
        <v>10678.210678210678</v>
      </c>
      <c r="J95" s="486">
        <v>10678.210678210678</v>
      </c>
      <c r="K95" s="486">
        <v>10678.210678210678</v>
      </c>
      <c r="L95" s="486">
        <v>10678.210678210678</v>
      </c>
      <c r="M95" s="486">
        <v>10678.210678210678</v>
      </c>
      <c r="N95" s="486">
        <v>10678.210678210678</v>
      </c>
      <c r="O95" s="486">
        <v>10678.210678210678</v>
      </c>
    </row>
    <row r="96" spans="1:15" s="51" customFormat="1" ht="23.25" customHeight="1">
      <c r="A96" s="52" t="s">
        <v>279</v>
      </c>
      <c r="B96" s="620" t="s">
        <v>143</v>
      </c>
      <c r="C96" s="621"/>
      <c r="D96" s="621"/>
      <c r="E96" s="621"/>
      <c r="F96" s="621"/>
      <c r="G96" s="621"/>
      <c r="H96" s="621"/>
      <c r="I96" s="621"/>
      <c r="J96" s="621"/>
      <c r="K96" s="621"/>
      <c r="L96" s="621"/>
      <c r="M96" s="621"/>
      <c r="N96" s="621"/>
      <c r="O96" s="622"/>
    </row>
    <row r="97" spans="1:15" s="51" customFormat="1" ht="18" customHeight="1">
      <c r="A97" s="42">
        <v>1</v>
      </c>
      <c r="B97" s="30" t="s">
        <v>213</v>
      </c>
      <c r="C97" s="31"/>
      <c r="D97" s="28" t="s">
        <v>706</v>
      </c>
      <c r="E97" s="53"/>
      <c r="F97" s="103">
        <v>560000</v>
      </c>
      <c r="G97" s="103">
        <v>550000</v>
      </c>
      <c r="H97" s="103">
        <v>550000</v>
      </c>
      <c r="I97" s="103">
        <v>550000</v>
      </c>
      <c r="J97" s="103"/>
      <c r="K97" s="152"/>
      <c r="L97" s="103"/>
      <c r="M97" s="152"/>
      <c r="N97" s="103"/>
      <c r="O97" s="103">
        <v>560000</v>
      </c>
    </row>
    <row r="98" spans="1:15" s="51" customFormat="1" ht="18" customHeight="1">
      <c r="A98" s="42">
        <v>2</v>
      </c>
      <c r="B98" s="30" t="s">
        <v>261</v>
      </c>
      <c r="C98" s="31"/>
      <c r="D98" s="42" t="s">
        <v>324</v>
      </c>
      <c r="E98" s="96"/>
      <c r="F98" s="103">
        <v>480000</v>
      </c>
      <c r="G98" s="103">
        <v>480000</v>
      </c>
      <c r="H98" s="103">
        <v>450000</v>
      </c>
      <c r="I98" s="103">
        <v>450000</v>
      </c>
      <c r="J98" s="103"/>
      <c r="K98" s="152"/>
      <c r="L98" s="103">
        <v>414000</v>
      </c>
      <c r="M98" s="152">
        <v>450000</v>
      </c>
      <c r="N98" s="103"/>
      <c r="O98" s="103">
        <v>460000</v>
      </c>
    </row>
    <row r="99" spans="1:15" s="51" customFormat="1" ht="67.5" customHeight="1">
      <c r="A99" s="42">
        <v>3</v>
      </c>
      <c r="B99" s="30" t="s">
        <v>139</v>
      </c>
      <c r="C99" s="31"/>
      <c r="D99" s="42" t="s">
        <v>324</v>
      </c>
      <c r="E99" s="53"/>
      <c r="F99" s="103"/>
      <c r="G99" s="103"/>
      <c r="H99" s="103"/>
      <c r="I99" s="152"/>
      <c r="J99" s="103"/>
      <c r="K99" s="123"/>
      <c r="L99" s="103"/>
      <c r="M99" s="103"/>
      <c r="N99" s="103"/>
      <c r="O99" s="259"/>
    </row>
    <row r="100" spans="1:15" s="20" customFormat="1" ht="53.25" customHeight="1">
      <c r="A100" s="42">
        <v>4</v>
      </c>
      <c r="B100" s="30" t="s">
        <v>140</v>
      </c>
      <c r="C100" s="31"/>
      <c r="D100" s="42" t="s">
        <v>324</v>
      </c>
      <c r="E100" s="53"/>
      <c r="F100" s="103"/>
      <c r="G100" s="152"/>
      <c r="H100" s="152"/>
      <c r="I100" s="103"/>
      <c r="J100" s="103"/>
      <c r="K100" s="103"/>
      <c r="L100" s="103"/>
      <c r="M100" s="103"/>
      <c r="N100" s="103"/>
      <c r="O100" s="259"/>
    </row>
    <row r="101" spans="1:15" s="20" customFormat="1" ht="31.5" customHeight="1">
      <c r="A101" s="42">
        <v>5</v>
      </c>
      <c r="B101" s="30" t="s">
        <v>829</v>
      </c>
      <c r="C101" s="31"/>
      <c r="D101" s="42" t="s">
        <v>324</v>
      </c>
      <c r="E101" s="53"/>
      <c r="F101" s="103">
        <v>252000</v>
      </c>
      <c r="G101" s="103">
        <v>260000</v>
      </c>
      <c r="H101" s="103">
        <v>260000</v>
      </c>
      <c r="I101" s="103">
        <v>260000</v>
      </c>
      <c r="J101" s="103"/>
      <c r="K101" s="103"/>
      <c r="L101" s="103"/>
      <c r="M101" s="103">
        <v>250000</v>
      </c>
      <c r="N101" s="103"/>
      <c r="O101" s="260">
        <v>267000</v>
      </c>
    </row>
    <row r="102" spans="1:15" s="20" customFormat="1" ht="31.5" customHeight="1">
      <c r="A102" s="42">
        <v>6</v>
      </c>
      <c r="B102" s="30" t="s">
        <v>830</v>
      </c>
      <c r="C102" s="31"/>
      <c r="D102" s="42" t="s">
        <v>324</v>
      </c>
      <c r="E102" s="53"/>
      <c r="F102" s="103">
        <v>182000</v>
      </c>
      <c r="G102" s="103">
        <v>190000</v>
      </c>
      <c r="H102" s="103">
        <v>200000</v>
      </c>
      <c r="I102" s="103">
        <v>200000</v>
      </c>
      <c r="J102" s="103">
        <v>160000</v>
      </c>
      <c r="K102" s="103"/>
      <c r="L102" s="103">
        <v>165000</v>
      </c>
      <c r="M102" s="103">
        <v>180000</v>
      </c>
      <c r="N102" s="103"/>
      <c r="O102" s="260">
        <v>159000</v>
      </c>
    </row>
    <row r="103" spans="1:15" s="20" customFormat="1" ht="34.5" customHeight="1">
      <c r="A103" s="42">
        <v>7</v>
      </c>
      <c r="B103" s="49" t="s">
        <v>220</v>
      </c>
      <c r="C103" s="85"/>
      <c r="D103" s="42" t="s">
        <v>324</v>
      </c>
      <c r="E103" s="73"/>
      <c r="F103" s="261">
        <v>438000</v>
      </c>
      <c r="G103" s="261">
        <v>430000</v>
      </c>
      <c r="H103" s="261">
        <v>450000</v>
      </c>
      <c r="I103" s="152">
        <v>450000</v>
      </c>
      <c r="J103" s="261"/>
      <c r="K103" s="123"/>
      <c r="L103" s="261">
        <v>463000</v>
      </c>
      <c r="M103" s="261"/>
      <c r="N103" s="261"/>
      <c r="O103" s="259"/>
    </row>
    <row r="104" spans="1:15" s="20" customFormat="1" ht="31.5" customHeight="1">
      <c r="A104" s="42">
        <v>8</v>
      </c>
      <c r="B104" s="30" t="s">
        <v>374</v>
      </c>
      <c r="C104" s="31"/>
      <c r="D104" s="42" t="s">
        <v>324</v>
      </c>
      <c r="E104" s="53"/>
      <c r="F104" s="103">
        <v>417000</v>
      </c>
      <c r="G104" s="103">
        <v>410000</v>
      </c>
      <c r="H104" s="103">
        <v>420000</v>
      </c>
      <c r="I104" s="103">
        <v>420000</v>
      </c>
      <c r="J104" s="103"/>
      <c r="K104" s="152"/>
      <c r="L104" s="103"/>
      <c r="M104" s="103"/>
      <c r="N104" s="103"/>
      <c r="O104" s="259"/>
    </row>
    <row r="105" spans="1:15" s="20" customFormat="1" ht="34.5" customHeight="1">
      <c r="A105" s="42">
        <v>9</v>
      </c>
      <c r="B105" s="30" t="s">
        <v>83</v>
      </c>
      <c r="C105" s="31"/>
      <c r="D105" s="42" t="s">
        <v>324</v>
      </c>
      <c r="E105" s="53"/>
      <c r="F105" s="103">
        <v>483000</v>
      </c>
      <c r="G105" s="103">
        <v>450000</v>
      </c>
      <c r="H105" s="103"/>
      <c r="I105" s="103"/>
      <c r="J105" s="103"/>
      <c r="K105" s="152"/>
      <c r="L105" s="103"/>
      <c r="M105" s="103"/>
      <c r="N105" s="103"/>
      <c r="O105" s="259"/>
    </row>
    <row r="106" spans="1:15" s="20" customFormat="1" ht="34.5" customHeight="1">
      <c r="A106" s="42">
        <v>10</v>
      </c>
      <c r="B106" s="30" t="s">
        <v>260</v>
      </c>
      <c r="C106" s="31"/>
      <c r="D106" s="42" t="s">
        <v>324</v>
      </c>
      <c r="E106" s="96"/>
      <c r="F106" s="103">
        <v>532000</v>
      </c>
      <c r="G106" s="103">
        <v>520000</v>
      </c>
      <c r="H106" s="103"/>
      <c r="I106" s="103"/>
      <c r="J106" s="103"/>
      <c r="K106" s="152"/>
      <c r="L106" s="103"/>
      <c r="M106" s="103"/>
      <c r="N106" s="103"/>
      <c r="O106" s="259"/>
    </row>
    <row r="107" spans="1:15" s="20" customFormat="1" ht="115.5" customHeight="1">
      <c r="A107" s="42">
        <v>11</v>
      </c>
      <c r="B107" s="30" t="s">
        <v>262</v>
      </c>
      <c r="C107" s="31"/>
      <c r="D107" s="42" t="s">
        <v>324</v>
      </c>
      <c r="E107" s="53"/>
      <c r="F107" s="103">
        <v>752000</v>
      </c>
      <c r="G107" s="103">
        <v>750000</v>
      </c>
      <c r="H107" s="103"/>
      <c r="I107" s="103"/>
      <c r="J107" s="103"/>
      <c r="K107" s="103"/>
      <c r="L107" s="103"/>
      <c r="M107" s="103">
        <v>800000</v>
      </c>
      <c r="N107" s="103"/>
      <c r="O107" s="260">
        <v>750000</v>
      </c>
    </row>
    <row r="108" spans="1:15" s="20" customFormat="1" ht="111.75" customHeight="1">
      <c r="A108" s="42">
        <v>12</v>
      </c>
      <c r="B108" s="30" t="s">
        <v>268</v>
      </c>
      <c r="C108" s="31"/>
      <c r="D108" s="42" t="s">
        <v>324</v>
      </c>
      <c r="E108" s="53"/>
      <c r="F108" s="103"/>
      <c r="G108" s="103">
        <v>800000</v>
      </c>
      <c r="H108" s="103"/>
      <c r="I108" s="103"/>
      <c r="J108" s="103"/>
      <c r="K108" s="103"/>
      <c r="L108" s="103">
        <v>950000</v>
      </c>
      <c r="M108" s="103"/>
      <c r="N108" s="103"/>
      <c r="O108" s="260">
        <v>950000</v>
      </c>
    </row>
    <row r="109" spans="1:15" s="20" customFormat="1" ht="17.25">
      <c r="A109" s="52" t="s">
        <v>280</v>
      </c>
      <c r="B109" s="33" t="s">
        <v>106</v>
      </c>
      <c r="C109" s="54"/>
      <c r="D109" s="28"/>
      <c r="E109" s="57"/>
      <c r="F109" s="152"/>
      <c r="G109" s="152"/>
      <c r="H109" s="152"/>
      <c r="I109" s="152"/>
      <c r="J109" s="152"/>
      <c r="K109" s="152"/>
      <c r="L109" s="152"/>
      <c r="M109" s="152"/>
      <c r="N109" s="152"/>
      <c r="O109" s="152"/>
    </row>
    <row r="110" spans="1:15" s="20" customFormat="1" ht="33">
      <c r="A110" s="42">
        <v>1</v>
      </c>
      <c r="B110" s="30" t="s">
        <v>826</v>
      </c>
      <c r="C110" s="31"/>
      <c r="D110" s="28" t="s">
        <v>706</v>
      </c>
      <c r="E110" s="57"/>
      <c r="F110" s="103">
        <v>100000</v>
      </c>
      <c r="G110" s="103">
        <v>100000</v>
      </c>
      <c r="H110" s="103">
        <v>100000</v>
      </c>
      <c r="I110" s="103">
        <v>100000</v>
      </c>
      <c r="J110" s="103">
        <v>120000</v>
      </c>
      <c r="K110" s="152"/>
      <c r="L110" s="103">
        <v>90000</v>
      </c>
      <c r="M110" s="103">
        <v>92000</v>
      </c>
      <c r="N110" s="152"/>
      <c r="O110" s="152">
        <v>105000</v>
      </c>
    </row>
    <row r="111" spans="1:15" s="20" customFormat="1" ht="33">
      <c r="A111" s="42">
        <v>2</v>
      </c>
      <c r="B111" s="30" t="s">
        <v>827</v>
      </c>
      <c r="C111" s="31"/>
      <c r="D111" s="28" t="s">
        <v>324</v>
      </c>
      <c r="E111" s="53"/>
      <c r="F111" s="103">
        <v>140000</v>
      </c>
      <c r="G111" s="103">
        <v>140000</v>
      </c>
      <c r="H111" s="103">
        <v>140000</v>
      </c>
      <c r="I111" s="103">
        <v>140000</v>
      </c>
      <c r="J111" s="103">
        <v>150000</v>
      </c>
      <c r="K111" s="103"/>
      <c r="L111" s="103">
        <v>130000</v>
      </c>
      <c r="M111" s="103">
        <v>130000</v>
      </c>
      <c r="N111" s="103"/>
      <c r="O111" s="262">
        <v>135000</v>
      </c>
    </row>
    <row r="112" spans="1:15" s="20" customFormat="1" ht="28.5">
      <c r="A112" s="42">
        <v>3</v>
      </c>
      <c r="B112" s="30" t="s">
        <v>828</v>
      </c>
      <c r="C112" s="31"/>
      <c r="D112" s="28" t="s">
        <v>324</v>
      </c>
      <c r="E112" s="53"/>
      <c r="F112" s="103">
        <v>195000</v>
      </c>
      <c r="G112" s="103">
        <v>180000</v>
      </c>
      <c r="H112" s="103">
        <v>180000</v>
      </c>
      <c r="I112" s="103">
        <v>200000</v>
      </c>
      <c r="J112" s="103"/>
      <c r="K112" s="103"/>
      <c r="L112" s="103">
        <v>190000</v>
      </c>
      <c r="M112" s="103"/>
      <c r="N112" s="103"/>
      <c r="O112" s="262">
        <v>188000</v>
      </c>
    </row>
    <row r="113" spans="1:15" s="51" customFormat="1" ht="17.25">
      <c r="A113" s="52" t="s">
        <v>281</v>
      </c>
      <c r="B113" s="50" t="s">
        <v>103</v>
      </c>
      <c r="C113" s="84"/>
      <c r="D113" s="29"/>
      <c r="E113" s="103"/>
      <c r="F113" s="103"/>
      <c r="G113" s="103"/>
      <c r="H113" s="103"/>
      <c r="I113" s="103"/>
      <c r="J113" s="103"/>
      <c r="K113" s="103"/>
      <c r="L113" s="103"/>
      <c r="M113" s="103"/>
      <c r="N113" s="103"/>
      <c r="O113" s="240"/>
    </row>
    <row r="114" spans="1:15" s="51" customFormat="1" ht="33">
      <c r="A114" s="42">
        <v>1</v>
      </c>
      <c r="B114" s="30" t="s">
        <v>504</v>
      </c>
      <c r="C114" s="31"/>
      <c r="D114" s="28" t="s">
        <v>393</v>
      </c>
      <c r="E114" s="57"/>
      <c r="F114" s="103">
        <v>33000</v>
      </c>
      <c r="G114" s="152"/>
      <c r="H114" s="152"/>
      <c r="I114" s="103"/>
      <c r="J114" s="103">
        <v>38000</v>
      </c>
      <c r="K114" s="152"/>
      <c r="L114" s="152"/>
      <c r="M114" s="152"/>
      <c r="N114" s="152"/>
      <c r="O114" s="103">
        <v>41000</v>
      </c>
    </row>
    <row r="115" spans="1:15" s="51" customFormat="1" ht="33">
      <c r="A115" s="42">
        <v>2</v>
      </c>
      <c r="B115" s="30" t="s">
        <v>505</v>
      </c>
      <c r="C115" s="31"/>
      <c r="D115" s="28" t="s">
        <v>324</v>
      </c>
      <c r="E115" s="57"/>
      <c r="F115" s="103">
        <v>28000</v>
      </c>
      <c r="G115" s="152"/>
      <c r="H115" s="152"/>
      <c r="I115" s="152"/>
      <c r="J115" s="152">
        <v>33000</v>
      </c>
      <c r="K115" s="152"/>
      <c r="L115" s="152"/>
      <c r="M115" s="152"/>
      <c r="N115" s="263"/>
      <c r="O115" s="103">
        <v>38000</v>
      </c>
    </row>
    <row r="116" spans="1:15" s="51" customFormat="1" ht="33">
      <c r="A116" s="42">
        <v>3</v>
      </c>
      <c r="B116" s="30" t="s">
        <v>507</v>
      </c>
      <c r="C116" s="31"/>
      <c r="D116" s="28" t="s">
        <v>324</v>
      </c>
      <c r="E116" s="57"/>
      <c r="F116" s="152">
        <v>24000</v>
      </c>
      <c r="G116" s="152"/>
      <c r="H116" s="152"/>
      <c r="I116" s="103"/>
      <c r="J116" s="152">
        <v>27000</v>
      </c>
      <c r="K116" s="152"/>
      <c r="L116" s="152"/>
      <c r="M116" s="152">
        <v>25000</v>
      </c>
      <c r="N116" s="152">
        <v>27000</v>
      </c>
      <c r="O116" s="103">
        <v>27000</v>
      </c>
    </row>
    <row r="117" spans="1:15" s="51" customFormat="1" ht="33">
      <c r="A117" s="42">
        <v>4</v>
      </c>
      <c r="B117" s="30" t="s">
        <v>506</v>
      </c>
      <c r="C117" s="31"/>
      <c r="D117" s="28" t="s">
        <v>324</v>
      </c>
      <c r="E117" s="57"/>
      <c r="F117" s="103">
        <v>24000</v>
      </c>
      <c r="G117" s="152"/>
      <c r="H117" s="152"/>
      <c r="I117" s="103"/>
      <c r="J117" s="152"/>
      <c r="K117" s="152"/>
      <c r="L117" s="152"/>
      <c r="M117" s="152">
        <v>20000</v>
      </c>
      <c r="N117" s="152"/>
      <c r="O117" s="103"/>
    </row>
    <row r="118" spans="1:15" s="51" customFormat="1" ht="33">
      <c r="A118" s="42">
        <v>5</v>
      </c>
      <c r="B118" s="30" t="s">
        <v>508</v>
      </c>
      <c r="C118" s="31"/>
      <c r="D118" s="28" t="s">
        <v>324</v>
      </c>
      <c r="E118" s="53"/>
      <c r="F118" s="103">
        <v>12000</v>
      </c>
      <c r="G118" s="152">
        <v>12000</v>
      </c>
      <c r="H118" s="152"/>
      <c r="I118" s="103"/>
      <c r="J118" s="103">
        <v>14000</v>
      </c>
      <c r="K118" s="152"/>
      <c r="L118" s="152"/>
      <c r="M118" s="152"/>
      <c r="N118" s="152"/>
      <c r="O118" s="103"/>
    </row>
    <row r="119" spans="1:15" s="51" customFormat="1" ht="17.25">
      <c r="A119" s="52" t="s">
        <v>282</v>
      </c>
      <c r="B119" s="33" t="s">
        <v>449</v>
      </c>
      <c r="C119" s="82"/>
      <c r="D119" s="45"/>
      <c r="E119" s="102"/>
      <c r="F119" s="102"/>
      <c r="G119" s="102"/>
      <c r="H119" s="102"/>
      <c r="I119" s="102"/>
      <c r="J119" s="102"/>
      <c r="K119" s="123"/>
      <c r="L119" s="102"/>
      <c r="M119" s="102"/>
      <c r="N119" s="53"/>
      <c r="O119" s="96"/>
    </row>
    <row r="120" spans="1:15" s="145" customFormat="1" ht="31.5" customHeight="1">
      <c r="A120" s="42">
        <v>1</v>
      </c>
      <c r="B120" s="118" t="s">
        <v>278</v>
      </c>
      <c r="C120" s="128"/>
      <c r="D120" s="42" t="s">
        <v>222</v>
      </c>
      <c r="E120" s="73"/>
      <c r="F120" s="53">
        <v>56000</v>
      </c>
      <c r="G120" s="53">
        <v>70000</v>
      </c>
      <c r="H120" s="53">
        <v>60000</v>
      </c>
      <c r="I120" s="57"/>
      <c r="J120" s="53">
        <v>60000</v>
      </c>
      <c r="K120" s="102"/>
      <c r="L120" s="53">
        <v>55000</v>
      </c>
      <c r="M120" s="53">
        <v>54000</v>
      </c>
      <c r="N120" s="53"/>
      <c r="O120" s="96"/>
    </row>
    <row r="121" spans="1:15" s="117" customFormat="1" ht="33" customHeight="1">
      <c r="A121" s="116">
        <v>2</v>
      </c>
      <c r="B121" s="617" t="s">
        <v>1300</v>
      </c>
      <c r="C121" s="618"/>
      <c r="D121" s="618"/>
      <c r="E121" s="618"/>
      <c r="F121" s="618"/>
      <c r="G121" s="618"/>
      <c r="H121" s="618"/>
      <c r="I121" s="618"/>
      <c r="J121" s="618"/>
      <c r="K121" s="618"/>
      <c r="L121" s="618"/>
      <c r="M121" s="618"/>
      <c r="N121" s="618"/>
      <c r="O121" s="619"/>
    </row>
    <row r="122" spans="1:15" s="20" customFormat="1" ht="49.5" customHeight="1">
      <c r="A122" s="42"/>
      <c r="B122" s="220" t="s">
        <v>1350</v>
      </c>
      <c r="C122" s="48" t="s">
        <v>1299</v>
      </c>
      <c r="D122" s="28" t="s">
        <v>385</v>
      </c>
      <c r="E122" s="53">
        <v>597300</v>
      </c>
      <c r="F122" s="53">
        <v>597300</v>
      </c>
      <c r="G122" s="53">
        <v>597300</v>
      </c>
      <c r="H122" s="53">
        <v>597300</v>
      </c>
      <c r="I122" s="53">
        <v>597300</v>
      </c>
      <c r="J122" s="53">
        <v>597300</v>
      </c>
      <c r="K122" s="53">
        <v>597300</v>
      </c>
      <c r="L122" s="53">
        <v>597300</v>
      </c>
      <c r="M122" s="53">
        <v>597300</v>
      </c>
      <c r="N122" s="53">
        <v>597300</v>
      </c>
      <c r="O122" s="53">
        <v>597300</v>
      </c>
    </row>
    <row r="123" spans="1:15" s="20" customFormat="1" ht="49.5" customHeight="1">
      <c r="A123" s="42"/>
      <c r="B123" s="220" t="s">
        <v>1351</v>
      </c>
      <c r="C123" s="221" t="s">
        <v>324</v>
      </c>
      <c r="D123" s="28" t="s">
        <v>324</v>
      </c>
      <c r="E123" s="53">
        <v>817300</v>
      </c>
      <c r="F123" s="53">
        <v>817300</v>
      </c>
      <c r="G123" s="53">
        <v>817300</v>
      </c>
      <c r="H123" s="53">
        <v>817300</v>
      </c>
      <c r="I123" s="53">
        <v>817300</v>
      </c>
      <c r="J123" s="53">
        <v>817300</v>
      </c>
      <c r="K123" s="53">
        <v>817300</v>
      </c>
      <c r="L123" s="53">
        <v>817300</v>
      </c>
      <c r="M123" s="53">
        <v>817300</v>
      </c>
      <c r="N123" s="53">
        <v>817300</v>
      </c>
      <c r="O123" s="53">
        <v>817300</v>
      </c>
    </row>
    <row r="124" spans="1:15" s="20" customFormat="1" ht="49.5" customHeight="1">
      <c r="A124" s="42"/>
      <c r="B124" s="220" t="s">
        <v>1352</v>
      </c>
      <c r="C124" s="221" t="s">
        <v>324</v>
      </c>
      <c r="D124" s="28" t="s">
        <v>474</v>
      </c>
      <c r="E124" s="53">
        <v>967780</v>
      </c>
      <c r="F124" s="53">
        <v>967780</v>
      </c>
      <c r="G124" s="53">
        <v>967780</v>
      </c>
      <c r="H124" s="53">
        <v>967780</v>
      </c>
      <c r="I124" s="53">
        <v>967780</v>
      </c>
      <c r="J124" s="53">
        <v>967780</v>
      </c>
      <c r="K124" s="53">
        <v>967780</v>
      </c>
      <c r="L124" s="53">
        <v>967780</v>
      </c>
      <c r="M124" s="53">
        <v>967780</v>
      </c>
      <c r="N124" s="53">
        <v>967780</v>
      </c>
      <c r="O124" s="53">
        <v>967780</v>
      </c>
    </row>
    <row r="125" spans="1:15" s="20" customFormat="1" ht="49.5" customHeight="1">
      <c r="A125" s="42"/>
      <c r="B125" s="220" t="s">
        <v>1353</v>
      </c>
      <c r="C125" s="221" t="s">
        <v>324</v>
      </c>
      <c r="D125" s="28" t="s">
        <v>324</v>
      </c>
      <c r="E125" s="53">
        <v>1445180</v>
      </c>
      <c r="F125" s="53">
        <v>1445180</v>
      </c>
      <c r="G125" s="53">
        <v>1445180</v>
      </c>
      <c r="H125" s="53">
        <v>1445180</v>
      </c>
      <c r="I125" s="53">
        <v>1445180</v>
      </c>
      <c r="J125" s="53">
        <v>1445180</v>
      </c>
      <c r="K125" s="53">
        <v>1445180</v>
      </c>
      <c r="L125" s="53">
        <v>1445180</v>
      </c>
      <c r="M125" s="53">
        <v>1445180</v>
      </c>
      <c r="N125" s="53">
        <v>1445180</v>
      </c>
      <c r="O125" s="53">
        <v>1445180</v>
      </c>
    </row>
    <row r="126" spans="1:15" s="20" customFormat="1" ht="49.5" customHeight="1">
      <c r="A126" s="42"/>
      <c r="B126" s="220" t="s">
        <v>1354</v>
      </c>
      <c r="C126" s="221" t="s">
        <v>324</v>
      </c>
      <c r="D126" s="28" t="s">
        <v>474</v>
      </c>
      <c r="E126" s="53">
        <v>3289440</v>
      </c>
      <c r="F126" s="53">
        <v>3289440</v>
      </c>
      <c r="G126" s="53">
        <v>3289440</v>
      </c>
      <c r="H126" s="53">
        <v>3289440</v>
      </c>
      <c r="I126" s="53">
        <v>3289440</v>
      </c>
      <c r="J126" s="53">
        <v>3289440</v>
      </c>
      <c r="K126" s="53">
        <v>3289440</v>
      </c>
      <c r="L126" s="53">
        <v>3289440</v>
      </c>
      <c r="M126" s="53">
        <v>3289440</v>
      </c>
      <c r="N126" s="53">
        <v>3289440</v>
      </c>
      <c r="O126" s="53">
        <v>3289440</v>
      </c>
    </row>
    <row r="127" spans="1:15" s="20" customFormat="1" ht="49.5" customHeight="1">
      <c r="A127" s="42"/>
      <c r="B127" s="220" t="s">
        <v>1355</v>
      </c>
      <c r="C127" s="221" t="s">
        <v>324</v>
      </c>
      <c r="D127" s="28" t="s">
        <v>324</v>
      </c>
      <c r="E127" s="53">
        <v>650100</v>
      </c>
      <c r="F127" s="53">
        <v>650100</v>
      </c>
      <c r="G127" s="53">
        <v>650100</v>
      </c>
      <c r="H127" s="53">
        <v>650100</v>
      </c>
      <c r="I127" s="53">
        <v>650100</v>
      </c>
      <c r="J127" s="53">
        <v>650100</v>
      </c>
      <c r="K127" s="53">
        <v>650100</v>
      </c>
      <c r="L127" s="53">
        <v>650100</v>
      </c>
      <c r="M127" s="53">
        <v>650100</v>
      </c>
      <c r="N127" s="53">
        <v>650100</v>
      </c>
      <c r="O127" s="53">
        <v>650100</v>
      </c>
    </row>
    <row r="128" spans="1:15" s="20" customFormat="1" ht="49.5" customHeight="1">
      <c r="A128" s="42"/>
      <c r="B128" s="220" t="s">
        <v>1356</v>
      </c>
      <c r="C128" s="221" t="s">
        <v>324</v>
      </c>
      <c r="D128" s="28" t="s">
        <v>324</v>
      </c>
      <c r="E128" s="53">
        <v>850300</v>
      </c>
      <c r="F128" s="53">
        <v>850300</v>
      </c>
      <c r="G128" s="53">
        <v>850300</v>
      </c>
      <c r="H128" s="53">
        <v>850300</v>
      </c>
      <c r="I128" s="53">
        <v>850300</v>
      </c>
      <c r="J128" s="53">
        <v>850300</v>
      </c>
      <c r="K128" s="53">
        <v>850300</v>
      </c>
      <c r="L128" s="53">
        <v>850300</v>
      </c>
      <c r="M128" s="53">
        <v>850300</v>
      </c>
      <c r="N128" s="53">
        <v>850300</v>
      </c>
      <c r="O128" s="53">
        <v>850300</v>
      </c>
    </row>
    <row r="129" spans="1:15" s="20" customFormat="1" ht="49.5" customHeight="1">
      <c r="A129" s="42"/>
      <c r="B129" s="220" t="s">
        <v>1357</v>
      </c>
      <c r="C129" s="221" t="s">
        <v>324</v>
      </c>
      <c r="D129" s="28" t="s">
        <v>324</v>
      </c>
      <c r="E129" s="53">
        <v>1034550</v>
      </c>
      <c r="F129" s="53">
        <v>1034550</v>
      </c>
      <c r="G129" s="53">
        <v>1034550</v>
      </c>
      <c r="H129" s="53">
        <v>1034550</v>
      </c>
      <c r="I129" s="53">
        <v>1034550</v>
      </c>
      <c r="J129" s="53">
        <v>1034550</v>
      </c>
      <c r="K129" s="53">
        <v>1034550</v>
      </c>
      <c r="L129" s="53">
        <v>1034550</v>
      </c>
      <c r="M129" s="53">
        <v>1034550</v>
      </c>
      <c r="N129" s="53">
        <v>1034550</v>
      </c>
      <c r="O129" s="53">
        <v>1034550</v>
      </c>
    </row>
    <row r="130" spans="1:15" s="20" customFormat="1" ht="49.5" customHeight="1">
      <c r="A130" s="42"/>
      <c r="B130" s="220" t="s">
        <v>1358</v>
      </c>
      <c r="C130" s="221" t="s">
        <v>324</v>
      </c>
      <c r="D130" s="28" t="s">
        <v>324</v>
      </c>
      <c r="E130" s="53">
        <v>1515910</v>
      </c>
      <c r="F130" s="53">
        <v>1515910</v>
      </c>
      <c r="G130" s="53">
        <v>1515910</v>
      </c>
      <c r="H130" s="53">
        <v>1515910</v>
      </c>
      <c r="I130" s="53">
        <v>1515910</v>
      </c>
      <c r="J130" s="53">
        <v>1515910</v>
      </c>
      <c r="K130" s="53">
        <v>1515910</v>
      </c>
      <c r="L130" s="53">
        <v>1515910</v>
      </c>
      <c r="M130" s="53">
        <v>1515910</v>
      </c>
      <c r="N130" s="53">
        <v>1515910</v>
      </c>
      <c r="O130" s="53">
        <v>1515910</v>
      </c>
    </row>
    <row r="131" spans="1:15" s="20" customFormat="1" ht="49.5" customHeight="1">
      <c r="A131" s="42"/>
      <c r="B131" s="220" t="s">
        <v>1359</v>
      </c>
      <c r="C131" s="221" t="s">
        <v>324</v>
      </c>
      <c r="D131" s="28" t="s">
        <v>324</v>
      </c>
      <c r="E131" s="53">
        <v>3516370</v>
      </c>
      <c r="F131" s="53">
        <v>3516370</v>
      </c>
      <c r="G131" s="53">
        <v>3516370</v>
      </c>
      <c r="H131" s="53">
        <v>3516370</v>
      </c>
      <c r="I131" s="53">
        <v>3516370</v>
      </c>
      <c r="J131" s="53">
        <v>3516370</v>
      </c>
      <c r="K131" s="53">
        <v>3516370</v>
      </c>
      <c r="L131" s="53">
        <v>3516370</v>
      </c>
      <c r="M131" s="53">
        <v>3516370</v>
      </c>
      <c r="N131" s="53">
        <v>3516370</v>
      </c>
      <c r="O131" s="53">
        <v>3516370</v>
      </c>
    </row>
    <row r="132" spans="1:15" s="20" customFormat="1" ht="49.5" customHeight="1">
      <c r="A132" s="42"/>
      <c r="B132" s="220" t="s">
        <v>1360</v>
      </c>
      <c r="C132" s="221" t="s">
        <v>324</v>
      </c>
      <c r="D132" s="28" t="s">
        <v>324</v>
      </c>
      <c r="E132" s="53">
        <v>573650</v>
      </c>
      <c r="F132" s="53">
        <v>573650</v>
      </c>
      <c r="G132" s="53">
        <v>573650</v>
      </c>
      <c r="H132" s="53">
        <v>573650</v>
      </c>
      <c r="I132" s="53">
        <v>573650</v>
      </c>
      <c r="J132" s="53">
        <v>573650</v>
      </c>
      <c r="K132" s="53">
        <v>573650</v>
      </c>
      <c r="L132" s="53">
        <v>573650</v>
      </c>
      <c r="M132" s="53">
        <v>573650</v>
      </c>
      <c r="N132" s="53">
        <v>573650</v>
      </c>
      <c r="O132" s="53">
        <v>573650</v>
      </c>
    </row>
    <row r="133" spans="1:15" s="20" customFormat="1" ht="49.5" customHeight="1">
      <c r="A133" s="42"/>
      <c r="B133" s="220" t="s">
        <v>1361</v>
      </c>
      <c r="C133" s="221" t="s">
        <v>324</v>
      </c>
      <c r="D133" s="28" t="s">
        <v>324</v>
      </c>
      <c r="E133" s="53">
        <v>774840</v>
      </c>
      <c r="F133" s="53">
        <v>774840</v>
      </c>
      <c r="G133" s="53">
        <v>774840</v>
      </c>
      <c r="H133" s="53">
        <v>774840</v>
      </c>
      <c r="I133" s="53">
        <v>774840</v>
      </c>
      <c r="J133" s="53">
        <v>774840</v>
      </c>
      <c r="K133" s="53">
        <v>774840</v>
      </c>
      <c r="L133" s="53">
        <v>774840</v>
      </c>
      <c r="M133" s="53">
        <v>774840</v>
      </c>
      <c r="N133" s="53">
        <v>774840</v>
      </c>
      <c r="O133" s="53">
        <v>774840</v>
      </c>
    </row>
    <row r="134" spans="1:15" s="20" customFormat="1" ht="49.5" customHeight="1">
      <c r="A134" s="42"/>
      <c r="B134" s="220" t="s">
        <v>1362</v>
      </c>
      <c r="C134" s="221" t="s">
        <v>324</v>
      </c>
      <c r="D134" s="28" t="s">
        <v>324</v>
      </c>
      <c r="E134" s="53">
        <v>899800</v>
      </c>
      <c r="F134" s="53">
        <v>899800</v>
      </c>
      <c r="G134" s="53">
        <v>899800</v>
      </c>
      <c r="H134" s="53">
        <v>899800</v>
      </c>
      <c r="I134" s="53">
        <v>899800</v>
      </c>
      <c r="J134" s="53">
        <v>899800</v>
      </c>
      <c r="K134" s="53">
        <v>899800</v>
      </c>
      <c r="L134" s="53">
        <v>899800</v>
      </c>
      <c r="M134" s="53">
        <v>899800</v>
      </c>
      <c r="N134" s="53">
        <v>899800</v>
      </c>
      <c r="O134" s="53">
        <v>899800</v>
      </c>
    </row>
    <row r="135" spans="1:15" s="20" customFormat="1" ht="49.5" customHeight="1">
      <c r="A135" s="42"/>
      <c r="B135" s="220" t="s">
        <v>1363</v>
      </c>
      <c r="C135" s="221" t="s">
        <v>324</v>
      </c>
      <c r="D135" s="28" t="s">
        <v>324</v>
      </c>
      <c r="E135" s="53">
        <v>1342770</v>
      </c>
      <c r="F135" s="53">
        <v>1342770</v>
      </c>
      <c r="G135" s="53">
        <v>1342770</v>
      </c>
      <c r="H135" s="53">
        <v>1342770</v>
      </c>
      <c r="I135" s="53">
        <v>1342770</v>
      </c>
      <c r="J135" s="53">
        <v>1342770</v>
      </c>
      <c r="K135" s="53">
        <v>1342770</v>
      </c>
      <c r="L135" s="53">
        <v>1342770</v>
      </c>
      <c r="M135" s="53">
        <v>1342770</v>
      </c>
      <c r="N135" s="53">
        <v>1342770</v>
      </c>
      <c r="O135" s="53">
        <v>1342770</v>
      </c>
    </row>
    <row r="136" spans="1:15" s="20" customFormat="1" ht="49.5" customHeight="1">
      <c r="A136" s="42"/>
      <c r="B136" s="220" t="s">
        <v>1364</v>
      </c>
      <c r="C136" s="221" t="s">
        <v>324</v>
      </c>
      <c r="D136" s="28" t="s">
        <v>324</v>
      </c>
      <c r="E136" s="53">
        <v>2896630</v>
      </c>
      <c r="F136" s="53">
        <v>2896630</v>
      </c>
      <c r="G136" s="53">
        <v>2896630</v>
      </c>
      <c r="H136" s="53">
        <v>2896630</v>
      </c>
      <c r="I136" s="53">
        <v>2896630</v>
      </c>
      <c r="J136" s="53">
        <v>2896630</v>
      </c>
      <c r="K136" s="53">
        <v>2896630</v>
      </c>
      <c r="L136" s="53">
        <v>2896630</v>
      </c>
      <c r="M136" s="53">
        <v>2896630</v>
      </c>
      <c r="N136" s="53">
        <v>2896630</v>
      </c>
      <c r="O136" s="53">
        <v>2896630</v>
      </c>
    </row>
    <row r="137" spans="1:15" s="51" customFormat="1" ht="17.25">
      <c r="A137" s="52" t="s">
        <v>156</v>
      </c>
      <c r="B137" s="139" t="s">
        <v>203</v>
      </c>
      <c r="C137" s="140"/>
      <c r="D137" s="141"/>
      <c r="E137" s="142"/>
      <c r="F137" s="142"/>
      <c r="G137" s="142"/>
      <c r="H137" s="142"/>
      <c r="I137" s="143"/>
      <c r="J137" s="142"/>
      <c r="L137" s="142"/>
      <c r="M137" s="143"/>
      <c r="N137" s="142"/>
      <c r="O137" s="144"/>
    </row>
    <row r="138" spans="1:15" s="51" customFormat="1" ht="18">
      <c r="A138" s="237"/>
      <c r="B138" s="173" t="s">
        <v>1383</v>
      </c>
      <c r="C138" s="174"/>
      <c r="D138" s="175"/>
      <c r="E138" s="176"/>
      <c r="F138" s="176"/>
      <c r="G138" s="176"/>
      <c r="H138" s="176"/>
      <c r="I138" s="176"/>
      <c r="J138" s="176"/>
      <c r="K138" s="176"/>
      <c r="L138" s="176"/>
      <c r="M138" s="176"/>
      <c r="N138" s="176"/>
      <c r="O138" s="176"/>
    </row>
    <row r="139" spans="1:15" s="51" customFormat="1" ht="18">
      <c r="A139" s="237"/>
      <c r="B139" s="149" t="s">
        <v>287</v>
      </c>
      <c r="C139" s="48"/>
      <c r="D139" s="70" t="s">
        <v>328</v>
      </c>
      <c r="E139" s="47"/>
      <c r="F139" s="47">
        <v>16400</v>
      </c>
      <c r="G139" s="47">
        <v>16400</v>
      </c>
      <c r="H139" s="47">
        <v>16400</v>
      </c>
      <c r="I139" s="47">
        <v>16400</v>
      </c>
      <c r="J139" s="47">
        <v>16400</v>
      </c>
      <c r="K139" s="47">
        <v>16400</v>
      </c>
      <c r="L139" s="47">
        <v>16400</v>
      </c>
      <c r="M139" s="47">
        <v>16400</v>
      </c>
      <c r="N139" s="47">
        <v>16400</v>
      </c>
      <c r="O139" s="47">
        <v>16400</v>
      </c>
    </row>
    <row r="140" spans="1:15" s="51" customFormat="1" ht="18">
      <c r="A140" s="237"/>
      <c r="B140" s="149" t="s">
        <v>141</v>
      </c>
      <c r="C140" s="48"/>
      <c r="D140" s="70" t="s">
        <v>328</v>
      </c>
      <c r="E140" s="47"/>
      <c r="F140" s="177">
        <v>12420</v>
      </c>
      <c r="G140" s="177">
        <v>12420</v>
      </c>
      <c r="H140" s="177">
        <v>12420</v>
      </c>
      <c r="I140" s="177">
        <v>12420</v>
      </c>
      <c r="J140" s="177">
        <v>12420</v>
      </c>
      <c r="K140" s="177">
        <v>12420</v>
      </c>
      <c r="L140" s="177">
        <v>12420</v>
      </c>
      <c r="M140" s="177">
        <v>12420</v>
      </c>
      <c r="N140" s="177">
        <v>12420</v>
      </c>
      <c r="O140" s="177">
        <v>12420</v>
      </c>
    </row>
    <row r="141" spans="1:15" s="51" customFormat="1" ht="18">
      <c r="A141" s="254"/>
      <c r="B141" s="255" t="s">
        <v>210</v>
      </c>
      <c r="C141" s="256"/>
      <c r="D141" s="257" t="s">
        <v>328</v>
      </c>
      <c r="E141" s="258"/>
      <c r="F141" s="258">
        <v>11020</v>
      </c>
      <c r="G141" s="258">
        <v>11020</v>
      </c>
      <c r="H141" s="258">
        <v>11020</v>
      </c>
      <c r="I141" s="258">
        <v>11020</v>
      </c>
      <c r="J141" s="258">
        <v>11020</v>
      </c>
      <c r="K141" s="258">
        <v>11020</v>
      </c>
      <c r="L141" s="258">
        <v>11020</v>
      </c>
      <c r="M141" s="258">
        <v>11020</v>
      </c>
      <c r="N141" s="258">
        <v>11020</v>
      </c>
      <c r="O141" s="258">
        <v>11020</v>
      </c>
    </row>
    <row r="142" spans="1:15" s="51" customFormat="1" ht="18">
      <c r="A142" s="237"/>
      <c r="B142" s="173" t="s">
        <v>1538</v>
      </c>
      <c r="C142" s="174"/>
      <c r="D142" s="175"/>
      <c r="E142" s="176"/>
      <c r="F142" s="176"/>
      <c r="G142" s="176"/>
      <c r="H142" s="176"/>
      <c r="I142" s="176"/>
      <c r="J142" s="176"/>
      <c r="K142" s="176"/>
      <c r="L142" s="176"/>
      <c r="M142" s="176"/>
      <c r="N142" s="176"/>
      <c r="O142" s="176"/>
    </row>
    <row r="143" spans="1:15" s="51" customFormat="1" ht="18">
      <c r="A143" s="237"/>
      <c r="B143" s="149" t="s">
        <v>287</v>
      </c>
      <c r="C143" s="48"/>
      <c r="D143" s="70" t="s">
        <v>328</v>
      </c>
      <c r="E143" s="47"/>
      <c r="F143" s="47">
        <v>16840</v>
      </c>
      <c r="G143" s="47">
        <v>16840</v>
      </c>
      <c r="H143" s="47">
        <v>16840</v>
      </c>
      <c r="I143" s="47">
        <v>16840</v>
      </c>
      <c r="J143" s="47">
        <v>16840</v>
      </c>
      <c r="K143" s="47">
        <v>16840</v>
      </c>
      <c r="L143" s="47">
        <v>16840</v>
      </c>
      <c r="M143" s="47">
        <v>16840</v>
      </c>
      <c r="N143" s="47">
        <v>16840</v>
      </c>
      <c r="O143" s="47">
        <v>16840</v>
      </c>
    </row>
    <row r="144" spans="1:15" s="51" customFormat="1" ht="18">
      <c r="A144" s="237"/>
      <c r="B144" s="149" t="s">
        <v>141</v>
      </c>
      <c r="C144" s="48"/>
      <c r="D144" s="70" t="s">
        <v>328</v>
      </c>
      <c r="E144" s="47"/>
      <c r="F144" s="177">
        <v>13020</v>
      </c>
      <c r="G144" s="177">
        <v>13020</v>
      </c>
      <c r="H144" s="177">
        <v>13020</v>
      </c>
      <c r="I144" s="177">
        <v>13020</v>
      </c>
      <c r="J144" s="177">
        <v>13020</v>
      </c>
      <c r="K144" s="177">
        <v>13020</v>
      </c>
      <c r="L144" s="177">
        <v>13020</v>
      </c>
      <c r="M144" s="177">
        <v>13020</v>
      </c>
      <c r="N144" s="177">
        <v>13020</v>
      </c>
      <c r="O144" s="177">
        <v>13020</v>
      </c>
    </row>
    <row r="145" spans="1:15" s="51" customFormat="1" ht="18">
      <c r="A145" s="254"/>
      <c r="B145" s="255" t="s">
        <v>210</v>
      </c>
      <c r="C145" s="256"/>
      <c r="D145" s="257" t="s">
        <v>328</v>
      </c>
      <c r="E145" s="258"/>
      <c r="F145" s="258">
        <v>11540</v>
      </c>
      <c r="G145" s="258">
        <v>11540</v>
      </c>
      <c r="H145" s="258">
        <v>11540</v>
      </c>
      <c r="I145" s="258">
        <v>11540</v>
      </c>
      <c r="J145" s="258">
        <v>11540</v>
      </c>
      <c r="K145" s="258">
        <v>11540</v>
      </c>
      <c r="L145" s="258">
        <v>11540</v>
      </c>
      <c r="M145" s="258">
        <v>11540</v>
      </c>
      <c r="N145" s="258">
        <v>11540</v>
      </c>
      <c r="O145" s="258">
        <v>11540</v>
      </c>
    </row>
    <row r="146" spans="1:15" s="51" customFormat="1" ht="18">
      <c r="A146" s="237"/>
      <c r="B146" s="173" t="s">
        <v>1598</v>
      </c>
      <c r="C146" s="174"/>
      <c r="D146" s="175"/>
      <c r="E146" s="176"/>
      <c r="F146" s="176"/>
      <c r="G146" s="176"/>
      <c r="H146" s="176"/>
      <c r="I146" s="176"/>
      <c r="J146" s="176"/>
      <c r="K146" s="176"/>
      <c r="L146" s="176"/>
      <c r="M146" s="176"/>
      <c r="N146" s="176"/>
      <c r="O146" s="176"/>
    </row>
    <row r="147" spans="1:15" s="51" customFormat="1" ht="18">
      <c r="A147" s="237"/>
      <c r="B147" s="149" t="s">
        <v>287</v>
      </c>
      <c r="C147" s="48"/>
      <c r="D147" s="70" t="s">
        <v>328</v>
      </c>
      <c r="E147" s="47"/>
      <c r="F147" s="47">
        <v>16890</v>
      </c>
      <c r="G147" s="47">
        <v>16890</v>
      </c>
      <c r="H147" s="47">
        <v>16890</v>
      </c>
      <c r="I147" s="47">
        <v>16890</v>
      </c>
      <c r="J147" s="47">
        <v>16890</v>
      </c>
      <c r="K147" s="47">
        <v>16890</v>
      </c>
      <c r="L147" s="47">
        <v>16890</v>
      </c>
      <c r="M147" s="47">
        <v>16890</v>
      </c>
      <c r="N147" s="47">
        <v>16890</v>
      </c>
      <c r="O147" s="47">
        <v>16890</v>
      </c>
    </row>
    <row r="148" spans="1:15" s="51" customFormat="1" ht="18">
      <c r="A148" s="237"/>
      <c r="B148" s="149" t="s">
        <v>141</v>
      </c>
      <c r="C148" s="48"/>
      <c r="D148" s="70" t="s">
        <v>328</v>
      </c>
      <c r="E148" s="47"/>
      <c r="F148" s="177">
        <v>13020</v>
      </c>
      <c r="G148" s="177">
        <v>13020</v>
      </c>
      <c r="H148" s="177">
        <v>13020</v>
      </c>
      <c r="I148" s="177">
        <v>13020</v>
      </c>
      <c r="J148" s="177">
        <v>13020</v>
      </c>
      <c r="K148" s="177">
        <v>13020</v>
      </c>
      <c r="L148" s="177">
        <v>13020</v>
      </c>
      <c r="M148" s="177">
        <v>13020</v>
      </c>
      <c r="N148" s="177">
        <v>13020</v>
      </c>
      <c r="O148" s="177">
        <v>13020</v>
      </c>
    </row>
    <row r="149" spans="1:15" s="51" customFormat="1" ht="18">
      <c r="A149" s="254"/>
      <c r="B149" s="255" t="s">
        <v>210</v>
      </c>
      <c r="C149" s="256"/>
      <c r="D149" s="257" t="s">
        <v>328</v>
      </c>
      <c r="E149" s="258"/>
      <c r="F149" s="258">
        <v>11540</v>
      </c>
      <c r="G149" s="258">
        <v>11540</v>
      </c>
      <c r="H149" s="258">
        <v>11540</v>
      </c>
      <c r="I149" s="258">
        <v>11540</v>
      </c>
      <c r="J149" s="258">
        <v>11540</v>
      </c>
      <c r="K149" s="258">
        <v>11540</v>
      </c>
      <c r="L149" s="258">
        <v>11540</v>
      </c>
      <c r="M149" s="258">
        <v>11540</v>
      </c>
      <c r="N149" s="258">
        <v>11540</v>
      </c>
      <c r="O149" s="258">
        <v>11540</v>
      </c>
    </row>
    <row r="150" spans="1:15" s="51" customFormat="1" ht="13.5" customHeight="1">
      <c r="A150" s="180"/>
      <c r="B150" s="181"/>
      <c r="C150" s="182"/>
      <c r="D150" s="183"/>
      <c r="E150" s="184"/>
      <c r="F150" s="184"/>
      <c r="G150" s="184"/>
      <c r="H150" s="184"/>
      <c r="I150" s="184"/>
      <c r="J150" s="184"/>
      <c r="K150" s="184"/>
      <c r="L150" s="184"/>
      <c r="M150" s="184"/>
      <c r="N150" s="184"/>
      <c r="O150" s="184"/>
    </row>
    <row r="151" spans="1:15" s="51" customFormat="1" ht="39.75" customHeight="1">
      <c r="A151" s="59"/>
      <c r="B151" s="589" t="s">
        <v>368</v>
      </c>
      <c r="C151" s="589"/>
      <c r="D151" s="589"/>
      <c r="E151" s="589"/>
      <c r="F151" s="589"/>
      <c r="G151" s="589"/>
      <c r="H151" s="589"/>
      <c r="I151" s="589"/>
      <c r="J151" s="589"/>
      <c r="K151" s="589"/>
      <c r="L151" s="589"/>
      <c r="M151" s="589"/>
      <c r="N151" s="589"/>
      <c r="O151" s="589"/>
    </row>
    <row r="152" spans="1:15" s="51" customFormat="1" ht="36" customHeight="1">
      <c r="A152" s="59"/>
      <c r="B152" s="591" t="s">
        <v>1022</v>
      </c>
      <c r="C152" s="591"/>
      <c r="D152" s="591"/>
      <c r="E152" s="591"/>
      <c r="F152" s="591"/>
      <c r="G152" s="591"/>
      <c r="H152" s="591"/>
      <c r="I152" s="591"/>
      <c r="J152" s="591"/>
      <c r="K152" s="591"/>
      <c r="L152" s="591"/>
      <c r="M152" s="591"/>
      <c r="N152" s="591"/>
      <c r="O152" s="591"/>
    </row>
    <row r="153" spans="1:15" s="51" customFormat="1" ht="19.5">
      <c r="A153" s="61"/>
      <c r="B153" s="191" t="s">
        <v>276</v>
      </c>
      <c r="C153" s="192"/>
      <c r="D153" s="62"/>
      <c r="E153" s="193"/>
      <c r="F153" s="193"/>
      <c r="G153" s="193"/>
      <c r="H153" s="193"/>
      <c r="I153" s="193"/>
      <c r="J153" s="193"/>
      <c r="K153" s="15"/>
      <c r="L153" s="193"/>
      <c r="M153" s="193"/>
      <c r="N153" s="193"/>
      <c r="O153" s="193"/>
    </row>
    <row r="154" spans="1:15" s="51" customFormat="1" ht="60.75" customHeight="1">
      <c r="A154" s="61"/>
      <c r="B154" s="607" t="s">
        <v>984</v>
      </c>
      <c r="C154" s="607"/>
      <c r="D154" s="607"/>
      <c r="E154" s="607"/>
      <c r="F154" s="607"/>
      <c r="G154" s="607"/>
      <c r="H154" s="607"/>
      <c r="I154" s="607"/>
      <c r="J154" s="607"/>
      <c r="K154" s="607"/>
      <c r="L154" s="607"/>
      <c r="M154" s="607"/>
      <c r="N154" s="607"/>
      <c r="O154" s="607"/>
    </row>
    <row r="155" spans="1:15" s="51" customFormat="1" ht="12.75" customHeight="1">
      <c r="A155" s="61"/>
      <c r="B155" s="55"/>
      <c r="C155" s="55"/>
      <c r="D155" s="55"/>
      <c r="E155" s="105"/>
      <c r="F155" s="105"/>
      <c r="G155" s="105"/>
      <c r="H155" s="105"/>
      <c r="I155" s="105"/>
      <c r="J155" s="105"/>
      <c r="K155" s="136"/>
      <c r="L155" s="105"/>
      <c r="M155" s="105"/>
      <c r="N155" s="105"/>
      <c r="O155" s="105"/>
    </row>
    <row r="156" spans="1:15" s="51" customFormat="1" ht="24.75" customHeight="1">
      <c r="A156" s="62"/>
      <c r="B156" s="137" t="s">
        <v>369</v>
      </c>
      <c r="C156" s="135"/>
      <c r="D156" s="14"/>
      <c r="E156" s="90"/>
      <c r="F156" s="91"/>
      <c r="G156" s="588" t="s">
        <v>378</v>
      </c>
      <c r="H156" s="588"/>
      <c r="I156" s="588"/>
      <c r="J156" s="588"/>
      <c r="K156" s="588"/>
      <c r="L156" s="588" t="s">
        <v>990</v>
      </c>
      <c r="M156" s="588"/>
      <c r="N156" s="588"/>
      <c r="O156" s="588"/>
    </row>
    <row r="157" spans="1:15" s="20" customFormat="1" ht="24.75" customHeight="1">
      <c r="A157" s="62"/>
      <c r="B157" s="134" t="s">
        <v>370</v>
      </c>
      <c r="C157" s="135"/>
      <c r="D157" s="14"/>
      <c r="E157" s="90"/>
      <c r="F157" s="90"/>
      <c r="G157" s="592" t="s">
        <v>1005</v>
      </c>
      <c r="H157" s="592"/>
      <c r="I157" s="592"/>
      <c r="J157" s="592"/>
      <c r="K157" s="592"/>
      <c r="L157" s="587" t="s">
        <v>1005</v>
      </c>
      <c r="M157" s="587"/>
      <c r="N157" s="587"/>
      <c r="O157" s="587"/>
    </row>
    <row r="158" spans="1:15" s="20" customFormat="1" ht="24.75" customHeight="1">
      <c r="A158" s="62"/>
      <c r="B158" s="138" t="s">
        <v>372</v>
      </c>
      <c r="C158" s="135"/>
      <c r="D158" s="14"/>
      <c r="E158" s="106"/>
      <c r="F158" s="92"/>
      <c r="G158" s="587" t="s">
        <v>989</v>
      </c>
      <c r="H158" s="587"/>
      <c r="I158" s="587"/>
      <c r="J158" s="587"/>
      <c r="K158" s="587"/>
      <c r="L158" s="587" t="s">
        <v>989</v>
      </c>
      <c r="M158" s="587"/>
      <c r="N158" s="587"/>
      <c r="O158" s="587"/>
    </row>
    <row r="159" spans="1:15" s="20" customFormat="1" ht="24.75" customHeight="1">
      <c r="A159" s="62"/>
      <c r="B159" s="15" t="s">
        <v>371</v>
      </c>
      <c r="C159" s="135"/>
      <c r="D159" s="14"/>
      <c r="E159" s="106"/>
      <c r="F159" s="92"/>
      <c r="G159" s="200"/>
      <c r="H159" s="201"/>
      <c r="I159" s="202"/>
      <c r="J159" s="202"/>
      <c r="K159" s="199"/>
      <c r="L159" s="202"/>
      <c r="M159" s="202"/>
      <c r="N159" s="202"/>
      <c r="O159" s="104"/>
    </row>
    <row r="160" spans="1:15" s="20" customFormat="1" ht="24.75" customHeight="1">
      <c r="A160" s="62"/>
      <c r="B160" s="15" t="s">
        <v>153</v>
      </c>
      <c r="C160" s="135"/>
      <c r="D160" s="14"/>
      <c r="E160" s="106"/>
      <c r="F160" s="92"/>
      <c r="G160" s="200"/>
      <c r="H160" s="201"/>
      <c r="I160" s="202"/>
      <c r="J160" s="202"/>
      <c r="K160" s="202"/>
      <c r="L160" s="202"/>
      <c r="M160" s="202"/>
      <c r="N160" s="202"/>
      <c r="O160" s="104"/>
    </row>
    <row r="161" spans="1:15" s="20" customFormat="1" ht="24.75" customHeight="1">
      <c r="A161" s="62"/>
      <c r="B161" s="15" t="s">
        <v>319</v>
      </c>
      <c r="C161" s="135"/>
      <c r="D161" s="14"/>
      <c r="E161" s="106"/>
      <c r="F161" s="92"/>
      <c r="G161" s="200"/>
      <c r="H161" s="590" t="s">
        <v>1603</v>
      </c>
      <c r="I161" s="590"/>
      <c r="J161" s="590"/>
      <c r="K161" s="202"/>
      <c r="L161" s="590" t="s">
        <v>1603</v>
      </c>
      <c r="M161" s="590"/>
      <c r="N161" s="590"/>
      <c r="O161" s="590"/>
    </row>
    <row r="162" spans="1:15" s="20" customFormat="1" ht="24.75" customHeight="1">
      <c r="A162" s="62"/>
      <c r="B162" s="15" t="s">
        <v>597</v>
      </c>
      <c r="C162" s="135"/>
      <c r="D162" s="14"/>
      <c r="E162" s="106"/>
      <c r="F162" s="92"/>
      <c r="G162" s="200"/>
      <c r="H162" s="201"/>
      <c r="I162" s="202"/>
      <c r="J162" s="203"/>
      <c r="K162" s="202"/>
      <c r="L162" s="202"/>
      <c r="M162" s="203"/>
      <c r="N162" s="202"/>
      <c r="O162" s="104"/>
    </row>
    <row r="163" spans="1:15" s="20" customFormat="1" ht="24.75" customHeight="1">
      <c r="A163" s="62"/>
      <c r="B163" s="15" t="s">
        <v>598</v>
      </c>
      <c r="C163" s="135"/>
      <c r="D163" s="14"/>
      <c r="E163" s="106"/>
      <c r="F163" s="92"/>
      <c r="G163" s="200"/>
      <c r="H163" s="201"/>
      <c r="I163" s="202"/>
      <c r="J163" s="204"/>
      <c r="K163" s="202"/>
      <c r="L163" s="204"/>
      <c r="M163" s="204"/>
      <c r="N163" s="202"/>
      <c r="O163" s="104"/>
    </row>
    <row r="164" spans="1:15" s="20" customFormat="1" ht="24.75" customHeight="1">
      <c r="A164" s="62"/>
      <c r="B164" s="138" t="s">
        <v>599</v>
      </c>
      <c r="C164" s="135"/>
      <c r="D164" s="14"/>
      <c r="E164" s="106"/>
      <c r="F164" s="92"/>
      <c r="G164" s="200"/>
      <c r="H164" s="201"/>
      <c r="I164" s="202"/>
      <c r="J164" s="204"/>
      <c r="K164" s="202"/>
      <c r="L164" s="204"/>
      <c r="M164" s="204"/>
      <c r="N164" s="202"/>
      <c r="O164" s="104"/>
    </row>
    <row r="165" spans="1:15" s="20" customFormat="1" ht="24.75" customHeight="1">
      <c r="A165" s="62"/>
      <c r="C165" s="135"/>
      <c r="D165" s="14"/>
      <c r="E165" s="106"/>
      <c r="F165" s="92"/>
      <c r="G165" s="587" t="s">
        <v>1021</v>
      </c>
      <c r="H165" s="587"/>
      <c r="I165" s="587"/>
      <c r="J165" s="587"/>
      <c r="K165" s="587"/>
      <c r="L165" s="587" t="s">
        <v>988</v>
      </c>
      <c r="M165" s="587"/>
      <c r="N165" s="587"/>
      <c r="O165" s="587"/>
    </row>
    <row r="166" spans="1:15" s="20" customFormat="1" ht="24.75" customHeight="1">
      <c r="A166" s="62"/>
      <c r="B166" s="138"/>
      <c r="C166" s="135"/>
      <c r="D166" s="14"/>
      <c r="E166" s="106"/>
      <c r="F166" s="92"/>
      <c r="G166" s="266"/>
      <c r="H166" s="266"/>
      <c r="I166" s="266"/>
      <c r="J166" s="266"/>
      <c r="K166" s="266"/>
      <c r="L166" s="266"/>
      <c r="M166" s="266"/>
      <c r="N166" s="266"/>
      <c r="O166" s="266"/>
    </row>
    <row r="167" spans="1:15" s="20" customFormat="1" ht="17.25">
      <c r="A167" s="63"/>
      <c r="B167" s="19"/>
      <c r="K167" s="92"/>
      <c r="O167" s="104"/>
    </row>
    <row r="168" spans="1:15" s="20" customFormat="1" ht="18.75">
      <c r="A168" s="63"/>
      <c r="B168" s="19"/>
      <c r="C168" s="75"/>
      <c r="D168" s="75"/>
      <c r="E168" s="90"/>
      <c r="F168" s="90"/>
      <c r="G168" s="90"/>
      <c r="H168" s="104"/>
      <c r="I168" s="104"/>
      <c r="J168" s="90"/>
      <c r="K168" s="92"/>
      <c r="L168" s="90"/>
      <c r="M168" s="104"/>
      <c r="N168" s="104"/>
      <c r="O168" s="104"/>
    </row>
    <row r="169" spans="1:15" s="20" customFormat="1" ht="21">
      <c r="A169" s="63"/>
      <c r="G169" s="91"/>
      <c r="H169" s="104"/>
      <c r="I169" s="104"/>
      <c r="J169" s="104"/>
      <c r="K169" s="92"/>
      <c r="L169" s="104"/>
      <c r="M169" s="104"/>
      <c r="N169" s="104"/>
      <c r="O169" s="104"/>
    </row>
    <row r="170" spans="1:15" s="20" customFormat="1" ht="17.25">
      <c r="A170" s="63"/>
      <c r="G170" s="108"/>
      <c r="H170" s="108"/>
      <c r="I170" s="108"/>
      <c r="J170" s="108"/>
      <c r="K170" s="92"/>
      <c r="L170" s="104"/>
      <c r="M170" s="104"/>
      <c r="N170" s="92"/>
      <c r="O170" s="109"/>
    </row>
    <row r="171" spans="1:15" s="20" customFormat="1" ht="17.25">
      <c r="A171" s="63"/>
      <c r="G171" s="92"/>
      <c r="H171" s="92"/>
      <c r="I171" s="92"/>
      <c r="J171" s="92"/>
      <c r="K171" s="92"/>
      <c r="L171" s="92"/>
      <c r="M171" s="92"/>
      <c r="N171" s="92"/>
      <c r="O171" s="109"/>
    </row>
    <row r="172" spans="1:15" s="20" customFormat="1" ht="17.25">
      <c r="A172" s="63"/>
      <c r="G172" s="92"/>
      <c r="H172" s="92"/>
      <c r="I172" s="92"/>
      <c r="J172" s="92"/>
      <c r="K172" s="92"/>
      <c r="L172" s="92"/>
      <c r="M172" s="92"/>
      <c r="N172" s="92"/>
      <c r="O172" s="109"/>
    </row>
    <row r="173" spans="1:15" s="20" customFormat="1" ht="17.25">
      <c r="A173" s="63"/>
      <c r="G173" s="92"/>
      <c r="H173" s="92"/>
      <c r="I173" s="92"/>
      <c r="J173" s="92"/>
      <c r="K173" s="92"/>
      <c r="L173" s="92"/>
      <c r="M173" s="92"/>
      <c r="N173" s="92"/>
      <c r="O173" s="109"/>
    </row>
    <row r="174" spans="1:15" s="20" customFormat="1" ht="17.25">
      <c r="A174" s="63"/>
      <c r="G174" s="92"/>
      <c r="H174" s="92"/>
      <c r="I174" s="92"/>
      <c r="J174" s="92"/>
      <c r="K174" s="92"/>
      <c r="L174" s="92"/>
      <c r="M174" s="92"/>
      <c r="N174" s="92"/>
      <c r="O174" s="109"/>
    </row>
    <row r="175" spans="1:15" s="20" customFormat="1" ht="17.25">
      <c r="A175" s="63"/>
      <c r="G175" s="92"/>
      <c r="H175" s="92"/>
      <c r="I175" s="92"/>
      <c r="J175" s="158"/>
      <c r="K175" s="92"/>
      <c r="L175" s="92"/>
      <c r="M175" s="92"/>
      <c r="N175" s="92"/>
      <c r="O175" s="109"/>
    </row>
    <row r="176" spans="1:15" s="20" customFormat="1" ht="17.25">
      <c r="A176" s="63"/>
      <c r="G176" s="92"/>
      <c r="H176" s="92"/>
      <c r="I176" s="92"/>
      <c r="J176" s="158"/>
      <c r="K176" s="92"/>
      <c r="L176" s="92"/>
      <c r="M176" s="92"/>
      <c r="N176" s="92"/>
      <c r="O176" s="109"/>
    </row>
    <row r="177" spans="1:15" s="20" customFormat="1" ht="17.25">
      <c r="A177" s="63"/>
      <c r="G177" s="92"/>
      <c r="H177" s="92"/>
      <c r="I177" s="92"/>
      <c r="J177" s="92"/>
      <c r="K177" s="92"/>
      <c r="L177" s="92"/>
      <c r="M177" s="92"/>
      <c r="N177" s="92"/>
      <c r="O177" s="109"/>
    </row>
    <row r="178" spans="1:15" s="20" customFormat="1" ht="17.25">
      <c r="A178" s="63"/>
      <c r="B178" s="19"/>
      <c r="C178" s="76"/>
      <c r="D178" s="18"/>
      <c r="E178" s="92"/>
      <c r="F178" s="92"/>
      <c r="G178" s="92"/>
      <c r="H178" s="92"/>
      <c r="I178" s="92"/>
      <c r="J178" s="92"/>
      <c r="K178" s="92"/>
      <c r="L178" s="92"/>
      <c r="M178" s="92"/>
      <c r="N178" s="92"/>
      <c r="O178" s="109"/>
    </row>
    <row r="179" spans="1:15" s="20" customFormat="1" ht="17.25">
      <c r="A179" s="63"/>
      <c r="B179" s="19"/>
      <c r="C179" s="76"/>
      <c r="D179" s="18"/>
      <c r="E179" s="92"/>
      <c r="F179" s="92"/>
      <c r="G179" s="92"/>
      <c r="H179" s="92"/>
      <c r="I179" s="92"/>
      <c r="J179" s="92"/>
      <c r="K179" s="92"/>
      <c r="L179" s="92"/>
      <c r="M179" s="92"/>
      <c r="N179" s="92"/>
      <c r="O179" s="109"/>
    </row>
    <row r="180" spans="1:15" s="60" customFormat="1" ht="17.25">
      <c r="A180" s="63"/>
      <c r="B180" s="19"/>
      <c r="C180" s="76"/>
      <c r="D180" s="18"/>
      <c r="E180" s="92"/>
      <c r="F180" s="92"/>
      <c r="G180" s="92"/>
      <c r="H180" s="92"/>
      <c r="I180" s="92"/>
      <c r="J180" s="92"/>
      <c r="K180" s="92"/>
      <c r="L180" s="92"/>
      <c r="M180" s="92"/>
      <c r="N180" s="92"/>
      <c r="O180" s="109"/>
    </row>
    <row r="181" spans="1:15" s="60" customFormat="1" ht="17.25">
      <c r="A181" s="63"/>
      <c r="B181" s="19"/>
      <c r="C181" s="76"/>
      <c r="D181" s="18"/>
      <c r="E181" s="92"/>
      <c r="F181" s="92"/>
      <c r="G181" s="92"/>
      <c r="H181" s="92"/>
      <c r="I181" s="92"/>
      <c r="J181" s="92"/>
      <c r="K181" s="92"/>
      <c r="L181" s="92"/>
      <c r="M181" s="92"/>
      <c r="N181" s="92"/>
      <c r="O181" s="109"/>
    </row>
    <row r="182" spans="1:15" s="60" customFormat="1" ht="17.25">
      <c r="A182" s="63"/>
      <c r="B182" s="19"/>
      <c r="C182" s="76"/>
      <c r="D182" s="18"/>
      <c r="E182" s="92"/>
      <c r="F182" s="92"/>
      <c r="G182" s="92"/>
      <c r="H182" s="92"/>
      <c r="I182" s="92"/>
      <c r="J182" s="92"/>
      <c r="K182" s="92"/>
      <c r="L182" s="92"/>
      <c r="M182" s="92"/>
      <c r="N182" s="92"/>
      <c r="O182" s="109"/>
    </row>
    <row r="183" spans="1:15" s="20" customFormat="1" ht="17.25">
      <c r="A183" s="63"/>
      <c r="B183" s="19"/>
      <c r="C183" s="76"/>
      <c r="D183" s="18"/>
      <c r="E183" s="92"/>
      <c r="F183" s="92"/>
      <c r="G183" s="92"/>
      <c r="H183" s="92"/>
      <c r="I183" s="92"/>
      <c r="J183" s="92"/>
      <c r="K183" s="92"/>
      <c r="L183" s="92"/>
      <c r="M183" s="92"/>
      <c r="N183" s="92"/>
      <c r="O183" s="109"/>
    </row>
    <row r="184" spans="1:15" s="20" customFormat="1" ht="17.25">
      <c r="A184" s="63"/>
      <c r="B184" s="19"/>
      <c r="C184" s="76"/>
      <c r="D184" s="18"/>
      <c r="E184" s="92"/>
      <c r="F184" s="92"/>
      <c r="G184" s="92"/>
      <c r="H184" s="92"/>
      <c r="I184" s="92"/>
      <c r="J184" s="92"/>
      <c r="K184" s="92"/>
      <c r="L184" s="92"/>
      <c r="M184" s="92"/>
      <c r="N184" s="92"/>
      <c r="O184" s="109"/>
    </row>
    <row r="185" spans="1:15" s="20" customFormat="1" ht="17.25">
      <c r="A185" s="63"/>
      <c r="B185" s="19"/>
      <c r="C185" s="76"/>
      <c r="D185" s="18"/>
      <c r="E185" s="92"/>
      <c r="F185" s="92"/>
      <c r="G185" s="92"/>
      <c r="H185" s="92"/>
      <c r="I185" s="92"/>
      <c r="J185" s="92"/>
      <c r="K185" s="92"/>
      <c r="L185" s="92"/>
      <c r="M185" s="92"/>
      <c r="N185" s="92"/>
      <c r="O185" s="109"/>
    </row>
    <row r="186" spans="1:15" s="20" customFormat="1" ht="17.25">
      <c r="A186" s="63"/>
      <c r="B186" s="19"/>
      <c r="C186" s="76"/>
      <c r="D186" s="18"/>
      <c r="E186" s="92"/>
      <c r="F186" s="92"/>
      <c r="G186" s="92"/>
      <c r="H186" s="92"/>
      <c r="I186" s="92"/>
      <c r="J186" s="92"/>
      <c r="K186" s="92"/>
      <c r="L186" s="92"/>
      <c r="M186" s="92"/>
      <c r="N186" s="92"/>
      <c r="O186" s="107"/>
    </row>
    <row r="187" spans="1:15" s="20" customFormat="1" ht="17.25">
      <c r="A187" s="63"/>
      <c r="B187" s="19"/>
      <c r="C187" s="76"/>
      <c r="D187" s="18"/>
      <c r="E187" s="92"/>
      <c r="F187" s="92"/>
      <c r="G187" s="92"/>
      <c r="H187" s="92"/>
      <c r="I187" s="92"/>
      <c r="J187" s="92"/>
      <c r="K187" s="92"/>
      <c r="L187" s="92"/>
      <c r="M187" s="92"/>
      <c r="N187" s="92"/>
      <c r="O187" s="109"/>
    </row>
    <row r="188" spans="1:15" s="20" customFormat="1" ht="17.25">
      <c r="A188" s="63"/>
      <c r="B188" s="19"/>
      <c r="C188" s="76"/>
      <c r="D188" s="18"/>
      <c r="E188" s="92"/>
      <c r="F188" s="92"/>
      <c r="G188" s="92"/>
      <c r="H188" s="92"/>
      <c r="I188" s="92"/>
      <c r="J188" s="92"/>
      <c r="K188" s="92"/>
      <c r="L188" s="92"/>
      <c r="M188" s="92"/>
      <c r="N188" s="92"/>
      <c r="O188" s="109"/>
    </row>
    <row r="189" spans="1:15" s="20" customFormat="1" ht="17.25">
      <c r="A189" s="63"/>
      <c r="B189" s="19"/>
      <c r="C189" s="76"/>
      <c r="D189" s="18"/>
      <c r="E189" s="92"/>
      <c r="F189" s="92"/>
      <c r="G189" s="92"/>
      <c r="H189" s="92"/>
      <c r="I189" s="92"/>
      <c r="J189" s="92"/>
      <c r="K189" s="92"/>
      <c r="L189" s="92"/>
      <c r="M189" s="92"/>
      <c r="N189" s="92"/>
      <c r="O189" s="109"/>
    </row>
    <row r="190" spans="1:15" s="20" customFormat="1" ht="17.25">
      <c r="A190" s="63"/>
      <c r="B190" s="19"/>
      <c r="C190" s="76"/>
      <c r="D190" s="18"/>
      <c r="E190" s="92"/>
      <c r="F190" s="92"/>
      <c r="G190" s="92"/>
      <c r="H190" s="92"/>
      <c r="I190" s="92"/>
      <c r="J190" s="92"/>
      <c r="K190" s="92"/>
      <c r="L190" s="92"/>
      <c r="M190" s="92"/>
      <c r="N190" s="92"/>
      <c r="O190" s="109"/>
    </row>
    <row r="191" spans="1:15" s="20" customFormat="1" ht="17.25">
      <c r="A191" s="63"/>
      <c r="B191" s="19"/>
      <c r="C191" s="76"/>
      <c r="D191" s="18"/>
      <c r="E191" s="92"/>
      <c r="F191" s="92"/>
      <c r="G191" s="92"/>
      <c r="H191" s="92"/>
      <c r="I191" s="92"/>
      <c r="J191" s="92"/>
      <c r="K191" s="92"/>
      <c r="L191" s="92"/>
      <c r="M191" s="92"/>
      <c r="N191" s="92"/>
      <c r="O191" s="109"/>
    </row>
    <row r="192" spans="1:15" s="20" customFormat="1" ht="18">
      <c r="A192" s="63"/>
      <c r="B192" s="19"/>
      <c r="C192" s="76"/>
      <c r="D192" s="18"/>
      <c r="E192" s="92"/>
      <c r="F192" s="92"/>
      <c r="G192" s="92"/>
      <c r="H192" s="92"/>
      <c r="I192" s="92"/>
      <c r="J192" s="92"/>
      <c r="K192" s="92"/>
      <c r="L192" s="92"/>
      <c r="M192" s="92"/>
      <c r="N192" s="92"/>
      <c r="O192" s="110"/>
    </row>
    <row r="193" spans="1:15" s="20" customFormat="1" ht="18">
      <c r="A193" s="63"/>
      <c r="B193" s="19"/>
      <c r="C193" s="76"/>
      <c r="D193" s="18"/>
      <c r="E193" s="92"/>
      <c r="F193" s="92"/>
      <c r="G193" s="92"/>
      <c r="H193" s="92"/>
      <c r="I193" s="92"/>
      <c r="J193" s="92"/>
      <c r="K193" s="92"/>
      <c r="L193" s="92"/>
      <c r="M193" s="92"/>
      <c r="N193" s="92"/>
      <c r="O193" s="111"/>
    </row>
    <row r="194" spans="1:15" s="20" customFormat="1" ht="18">
      <c r="A194" s="63"/>
      <c r="B194" s="19"/>
      <c r="C194" s="76"/>
      <c r="D194" s="18"/>
      <c r="E194" s="92"/>
      <c r="F194" s="92"/>
      <c r="G194" s="92"/>
      <c r="H194" s="92"/>
      <c r="I194" s="92"/>
      <c r="J194" s="92"/>
      <c r="K194" s="92"/>
      <c r="L194" s="92"/>
      <c r="M194" s="92"/>
      <c r="N194" s="92"/>
      <c r="O194" s="111"/>
    </row>
    <row r="195" spans="1:15" s="20" customFormat="1" ht="18">
      <c r="A195" s="63"/>
      <c r="B195" s="19"/>
      <c r="C195" s="76"/>
      <c r="D195" s="18"/>
      <c r="E195" s="92"/>
      <c r="F195" s="92"/>
      <c r="G195" s="92"/>
      <c r="H195" s="92"/>
      <c r="I195" s="92"/>
      <c r="J195" s="92"/>
      <c r="K195" s="92"/>
      <c r="L195" s="92"/>
      <c r="M195" s="92"/>
      <c r="N195" s="92"/>
      <c r="O195" s="111"/>
    </row>
    <row r="196" spans="1:15" s="20" customFormat="1" ht="18">
      <c r="A196" s="63"/>
      <c r="B196" s="19"/>
      <c r="C196" s="76"/>
      <c r="D196" s="18"/>
      <c r="E196" s="92"/>
      <c r="F196" s="92"/>
      <c r="G196" s="92"/>
      <c r="H196" s="92"/>
      <c r="I196" s="92"/>
      <c r="J196" s="92"/>
      <c r="K196" s="92"/>
      <c r="L196" s="92"/>
      <c r="M196" s="92"/>
      <c r="N196" s="92"/>
      <c r="O196" s="111"/>
    </row>
    <row r="197" spans="1:15" s="20" customFormat="1" ht="19.5">
      <c r="A197" s="63"/>
      <c r="B197" s="19"/>
      <c r="C197" s="76"/>
      <c r="D197" s="18"/>
      <c r="E197" s="92"/>
      <c r="F197" s="92"/>
      <c r="G197" s="92"/>
      <c r="H197" s="92"/>
      <c r="I197" s="92"/>
      <c r="J197" s="92"/>
      <c r="K197" s="92"/>
      <c r="L197" s="92"/>
      <c r="M197" s="92"/>
      <c r="N197" s="92"/>
      <c r="O197" s="112"/>
    </row>
    <row r="198" spans="1:15" s="20" customFormat="1" ht="45" customHeight="1">
      <c r="A198" s="63"/>
      <c r="B198" s="19"/>
      <c r="C198" s="76"/>
      <c r="D198" s="18"/>
      <c r="E198" s="92"/>
      <c r="F198" s="92"/>
      <c r="G198" s="92"/>
      <c r="H198" s="92"/>
      <c r="I198" s="92"/>
      <c r="J198" s="92"/>
      <c r="K198" s="92"/>
      <c r="L198" s="92"/>
      <c r="M198" s="92"/>
      <c r="N198" s="92"/>
      <c r="O198" s="112"/>
    </row>
    <row r="199" spans="1:15" s="20" customFormat="1" ht="19.5">
      <c r="A199" s="63"/>
      <c r="B199" s="19"/>
      <c r="C199" s="76"/>
      <c r="D199" s="18"/>
      <c r="E199" s="92"/>
      <c r="F199" s="92"/>
      <c r="G199" s="92"/>
      <c r="H199" s="92"/>
      <c r="I199" s="92"/>
      <c r="J199" s="92"/>
      <c r="K199" s="92"/>
      <c r="L199" s="92"/>
      <c r="M199" s="92"/>
      <c r="N199" s="92"/>
      <c r="O199" s="112"/>
    </row>
    <row r="200" spans="1:15" s="20" customFormat="1" ht="19.5">
      <c r="A200" s="63"/>
      <c r="B200" s="19"/>
      <c r="C200" s="76"/>
      <c r="D200" s="18"/>
      <c r="E200" s="92"/>
      <c r="F200" s="92"/>
      <c r="G200" s="92"/>
      <c r="H200" s="92"/>
      <c r="I200" s="92"/>
      <c r="J200" s="92"/>
      <c r="K200" s="92"/>
      <c r="L200" s="92"/>
      <c r="M200" s="92"/>
      <c r="N200" s="92"/>
      <c r="O200" s="112"/>
    </row>
    <row r="201" spans="1:15" s="20" customFormat="1" ht="19.5">
      <c r="A201" s="63"/>
      <c r="B201" s="19"/>
      <c r="C201" s="76"/>
      <c r="D201" s="18"/>
      <c r="E201" s="92"/>
      <c r="F201" s="92"/>
      <c r="G201" s="92"/>
      <c r="H201" s="92"/>
      <c r="I201" s="92"/>
      <c r="J201" s="92"/>
      <c r="K201" s="92"/>
      <c r="L201" s="92"/>
      <c r="M201" s="92"/>
      <c r="N201" s="92"/>
      <c r="O201" s="112"/>
    </row>
    <row r="202" spans="1:15" s="20" customFormat="1" ht="19.5">
      <c r="A202" s="63"/>
      <c r="B202" s="19"/>
      <c r="C202" s="76"/>
      <c r="D202" s="18"/>
      <c r="E202" s="92"/>
      <c r="F202" s="92"/>
      <c r="G202" s="92"/>
      <c r="H202" s="92"/>
      <c r="I202" s="92"/>
      <c r="J202" s="92"/>
      <c r="K202" s="92"/>
      <c r="L202" s="92"/>
      <c r="M202" s="92"/>
      <c r="N202" s="92"/>
      <c r="O202" s="112"/>
    </row>
    <row r="203" spans="1:15" s="20" customFormat="1" ht="19.5">
      <c r="A203" s="63"/>
      <c r="B203" s="19"/>
      <c r="C203" s="76"/>
      <c r="D203" s="18"/>
      <c r="E203" s="92"/>
      <c r="F203" s="92"/>
      <c r="G203" s="92"/>
      <c r="H203" s="92"/>
      <c r="I203" s="92"/>
      <c r="J203" s="92"/>
      <c r="K203" s="92"/>
      <c r="L203" s="92"/>
      <c r="M203" s="92"/>
      <c r="N203" s="92"/>
      <c r="O203" s="112"/>
    </row>
    <row r="204" spans="1:15" s="20" customFormat="1" ht="19.5">
      <c r="A204" s="63"/>
      <c r="B204" s="19"/>
      <c r="C204" s="76"/>
      <c r="D204" s="18"/>
      <c r="E204" s="92"/>
      <c r="F204" s="92"/>
      <c r="G204" s="92"/>
      <c r="H204" s="92"/>
      <c r="I204" s="92"/>
      <c r="J204" s="92"/>
      <c r="K204" s="92"/>
      <c r="L204" s="92"/>
      <c r="M204" s="92"/>
      <c r="N204" s="92"/>
      <c r="O204" s="112"/>
    </row>
    <row r="205" spans="1:15" s="20" customFormat="1" ht="19.5">
      <c r="A205" s="63"/>
      <c r="B205" s="19"/>
      <c r="C205" s="76"/>
      <c r="D205" s="18"/>
      <c r="E205" s="92"/>
      <c r="F205" s="92"/>
      <c r="G205" s="92"/>
      <c r="H205" s="92"/>
      <c r="I205" s="92"/>
      <c r="J205" s="92"/>
      <c r="K205" s="92"/>
      <c r="L205" s="92"/>
      <c r="M205" s="92"/>
      <c r="N205" s="92"/>
      <c r="O205" s="112"/>
    </row>
    <row r="206" spans="1:15" s="20" customFormat="1" ht="19.5">
      <c r="A206" s="63"/>
      <c r="B206" s="19"/>
      <c r="C206" s="76"/>
      <c r="D206" s="18"/>
      <c r="E206" s="92"/>
      <c r="F206" s="92"/>
      <c r="G206" s="92"/>
      <c r="H206" s="92"/>
      <c r="I206" s="92"/>
      <c r="J206" s="92"/>
      <c r="K206" s="92"/>
      <c r="L206" s="92"/>
      <c r="M206" s="92"/>
      <c r="N206" s="92"/>
      <c r="O206" s="112"/>
    </row>
    <row r="207" spans="1:15" s="20" customFormat="1" ht="17.25">
      <c r="A207" s="63"/>
      <c r="B207" s="19"/>
      <c r="C207" s="76"/>
      <c r="D207" s="18"/>
      <c r="E207" s="92"/>
      <c r="F207" s="92"/>
      <c r="G207" s="92"/>
      <c r="H207" s="92"/>
      <c r="I207" s="92"/>
      <c r="J207" s="92"/>
      <c r="K207" s="92"/>
      <c r="L207" s="92"/>
      <c r="M207" s="92"/>
      <c r="N207" s="92"/>
      <c r="O207" s="93"/>
    </row>
    <row r="208" spans="1:15" s="20" customFormat="1" ht="17.25">
      <c r="A208" s="63"/>
      <c r="B208" s="19"/>
      <c r="C208" s="76"/>
      <c r="D208" s="18"/>
      <c r="E208" s="92"/>
      <c r="F208" s="92"/>
      <c r="G208" s="92"/>
      <c r="H208" s="92"/>
      <c r="I208" s="92"/>
      <c r="J208" s="92"/>
      <c r="K208" s="92"/>
      <c r="L208" s="92"/>
      <c r="M208" s="92"/>
      <c r="N208" s="92"/>
      <c r="O208" s="93"/>
    </row>
    <row r="209" spans="1:15" s="20" customFormat="1" ht="17.25">
      <c r="A209" s="63"/>
      <c r="B209" s="19"/>
      <c r="C209" s="76"/>
      <c r="D209" s="18"/>
      <c r="E209" s="92"/>
      <c r="F209" s="92"/>
      <c r="G209" s="92"/>
      <c r="H209" s="92"/>
      <c r="I209" s="92"/>
      <c r="J209" s="92"/>
      <c r="K209" s="92"/>
      <c r="L209" s="92"/>
      <c r="M209" s="92"/>
      <c r="N209" s="92"/>
      <c r="O209" s="93"/>
    </row>
    <row r="210" spans="1:15" s="20" customFormat="1" ht="17.25">
      <c r="A210" s="63"/>
      <c r="B210" s="19"/>
      <c r="C210" s="76"/>
      <c r="D210" s="18"/>
      <c r="E210" s="92"/>
      <c r="F210" s="92"/>
      <c r="G210" s="92"/>
      <c r="H210" s="92"/>
      <c r="I210" s="92"/>
      <c r="J210" s="92"/>
      <c r="K210" s="92"/>
      <c r="L210" s="92"/>
      <c r="M210" s="92"/>
      <c r="N210" s="92"/>
      <c r="O210" s="93"/>
    </row>
    <row r="211" spans="1:15" s="20" customFormat="1" ht="17.25">
      <c r="A211" s="63"/>
      <c r="B211" s="19"/>
      <c r="C211" s="76"/>
      <c r="D211" s="18"/>
      <c r="E211" s="92"/>
      <c r="F211" s="92"/>
      <c r="G211" s="92"/>
      <c r="H211" s="92"/>
      <c r="I211" s="92"/>
      <c r="J211" s="92"/>
      <c r="K211" s="92"/>
      <c r="L211" s="92"/>
      <c r="M211" s="92"/>
      <c r="N211" s="92"/>
      <c r="O211" s="93"/>
    </row>
    <row r="212" spans="1:15" s="20" customFormat="1" ht="17.25">
      <c r="A212" s="63"/>
      <c r="B212" s="19"/>
      <c r="C212" s="76"/>
      <c r="D212" s="18"/>
      <c r="E212" s="92"/>
      <c r="F212" s="92"/>
      <c r="G212" s="92"/>
      <c r="H212" s="92"/>
      <c r="I212" s="92"/>
      <c r="J212" s="92"/>
      <c r="K212" s="92"/>
      <c r="L212" s="92"/>
      <c r="M212" s="92"/>
      <c r="N212" s="92"/>
      <c r="O212" s="93"/>
    </row>
    <row r="213" spans="1:15" s="20" customFormat="1" ht="17.25">
      <c r="A213" s="63"/>
      <c r="B213" s="19"/>
      <c r="C213" s="76"/>
      <c r="D213" s="18"/>
      <c r="E213" s="92"/>
      <c r="F213" s="92"/>
      <c r="G213" s="92"/>
      <c r="H213" s="92"/>
      <c r="I213" s="92"/>
      <c r="J213" s="92"/>
      <c r="K213" s="92"/>
      <c r="L213" s="92"/>
      <c r="M213" s="92"/>
      <c r="N213" s="92"/>
      <c r="O213" s="93"/>
    </row>
    <row r="214" spans="1:15" s="20" customFormat="1" ht="17.25">
      <c r="A214" s="63"/>
      <c r="B214" s="19"/>
      <c r="C214" s="76"/>
      <c r="D214" s="18"/>
      <c r="E214" s="92"/>
      <c r="F214" s="92"/>
      <c r="G214" s="92"/>
      <c r="H214" s="92"/>
      <c r="I214" s="92"/>
      <c r="J214" s="92"/>
      <c r="K214" s="92"/>
      <c r="L214" s="92"/>
      <c r="M214" s="92"/>
      <c r="N214" s="92"/>
      <c r="O214" s="93"/>
    </row>
    <row r="215" spans="1:15" s="20" customFormat="1" ht="17.25">
      <c r="A215" s="63"/>
      <c r="B215" s="19"/>
      <c r="C215" s="76"/>
      <c r="D215" s="18"/>
      <c r="E215" s="92"/>
      <c r="F215" s="92"/>
      <c r="G215" s="92"/>
      <c r="H215" s="92"/>
      <c r="I215" s="92"/>
      <c r="J215" s="92"/>
      <c r="K215" s="92"/>
      <c r="L215" s="92"/>
      <c r="M215" s="92"/>
      <c r="N215" s="92"/>
      <c r="O215" s="93"/>
    </row>
    <row r="216" spans="1:15" s="20" customFormat="1" ht="17.25">
      <c r="A216" s="63"/>
      <c r="B216" s="19"/>
      <c r="C216" s="76"/>
      <c r="D216" s="18"/>
      <c r="E216" s="92"/>
      <c r="F216" s="92"/>
      <c r="G216" s="92"/>
      <c r="H216" s="92"/>
      <c r="I216" s="92"/>
      <c r="J216" s="92"/>
      <c r="K216" s="92"/>
      <c r="L216" s="92"/>
      <c r="M216" s="92"/>
      <c r="N216" s="92"/>
      <c r="O216" s="93"/>
    </row>
    <row r="217" spans="1:15" s="20" customFormat="1" ht="17.25">
      <c r="A217" s="63"/>
      <c r="B217" s="19"/>
      <c r="C217" s="76"/>
      <c r="D217" s="18"/>
      <c r="E217" s="92"/>
      <c r="F217" s="92"/>
      <c r="G217" s="92"/>
      <c r="H217" s="92"/>
      <c r="I217" s="92"/>
      <c r="J217" s="92"/>
      <c r="K217" s="92"/>
      <c r="L217" s="92"/>
      <c r="M217" s="92"/>
      <c r="N217" s="92"/>
      <c r="O217" s="93"/>
    </row>
    <row r="218" spans="1:15" s="20" customFormat="1" ht="17.25">
      <c r="A218" s="63"/>
      <c r="B218" s="19"/>
      <c r="C218" s="76"/>
      <c r="D218" s="18"/>
      <c r="E218" s="92"/>
      <c r="F218" s="92"/>
      <c r="G218" s="92"/>
      <c r="H218" s="92"/>
      <c r="I218" s="92"/>
      <c r="J218" s="92"/>
      <c r="K218" s="92"/>
      <c r="L218" s="92"/>
      <c r="M218" s="92"/>
      <c r="N218" s="92"/>
      <c r="O218" s="93"/>
    </row>
    <row r="219" spans="1:15" s="20" customFormat="1" ht="17.25">
      <c r="A219" s="63"/>
      <c r="B219" s="19"/>
      <c r="C219" s="76"/>
      <c r="D219" s="18"/>
      <c r="E219" s="92"/>
      <c r="F219" s="92"/>
      <c r="G219" s="92"/>
      <c r="H219" s="92"/>
      <c r="I219" s="92"/>
      <c r="J219" s="92"/>
      <c r="K219" s="92"/>
      <c r="L219" s="92"/>
      <c r="M219" s="92"/>
      <c r="N219" s="92"/>
      <c r="O219" s="93"/>
    </row>
    <row r="220" spans="1:15" s="20" customFormat="1" ht="17.25">
      <c r="A220" s="63"/>
      <c r="B220" s="19"/>
      <c r="C220" s="76"/>
      <c r="D220" s="18"/>
      <c r="E220" s="92"/>
      <c r="F220" s="92"/>
      <c r="G220" s="92"/>
      <c r="H220" s="92"/>
      <c r="I220" s="92"/>
      <c r="J220" s="92"/>
      <c r="K220" s="92"/>
      <c r="L220" s="92"/>
      <c r="M220" s="92"/>
      <c r="N220" s="92"/>
      <c r="O220" s="93"/>
    </row>
    <row r="221" spans="1:15" s="20" customFormat="1" ht="17.25">
      <c r="A221" s="63"/>
      <c r="B221" s="19"/>
      <c r="C221" s="76"/>
      <c r="D221" s="18"/>
      <c r="E221" s="92"/>
      <c r="F221" s="92"/>
      <c r="G221" s="92"/>
      <c r="H221" s="92"/>
      <c r="I221" s="92"/>
      <c r="J221" s="92"/>
      <c r="K221" s="92"/>
      <c r="L221" s="92"/>
      <c r="M221" s="92"/>
      <c r="N221" s="92"/>
      <c r="O221" s="93"/>
    </row>
    <row r="222" spans="1:15" s="20" customFormat="1" ht="17.25">
      <c r="A222" s="63"/>
      <c r="B222" s="19"/>
      <c r="C222" s="76"/>
      <c r="D222" s="18"/>
      <c r="E222" s="92"/>
      <c r="F222" s="92"/>
      <c r="G222" s="92"/>
      <c r="H222" s="92"/>
      <c r="I222" s="92"/>
      <c r="J222" s="92"/>
      <c r="K222" s="92"/>
      <c r="L222" s="92"/>
      <c r="M222" s="92"/>
      <c r="N222" s="92"/>
      <c r="O222" s="93"/>
    </row>
    <row r="223" spans="1:15" s="20" customFormat="1" ht="17.25">
      <c r="A223" s="63"/>
      <c r="B223" s="19"/>
      <c r="C223" s="76"/>
      <c r="D223" s="18"/>
      <c r="E223" s="92"/>
      <c r="F223" s="92"/>
      <c r="G223" s="92"/>
      <c r="H223" s="92"/>
      <c r="I223" s="92"/>
      <c r="J223" s="92"/>
      <c r="K223" s="92"/>
      <c r="L223" s="92"/>
      <c r="M223" s="92"/>
      <c r="N223" s="92"/>
      <c r="O223" s="93"/>
    </row>
    <row r="224" spans="1:15" s="20" customFormat="1" ht="17.25">
      <c r="A224" s="63"/>
      <c r="B224" s="19"/>
      <c r="C224" s="76"/>
      <c r="D224" s="18"/>
      <c r="E224" s="92"/>
      <c r="F224" s="92"/>
      <c r="G224" s="92"/>
      <c r="H224" s="92"/>
      <c r="I224" s="92"/>
      <c r="J224" s="92"/>
      <c r="K224" s="92"/>
      <c r="L224" s="92"/>
      <c r="M224" s="92"/>
      <c r="N224" s="92"/>
      <c r="O224" s="93"/>
    </row>
    <row r="225" spans="1:15" s="20" customFormat="1" ht="17.25">
      <c r="A225" s="63"/>
      <c r="B225" s="19"/>
      <c r="C225" s="76"/>
      <c r="D225" s="18"/>
      <c r="E225" s="92"/>
      <c r="F225" s="92"/>
      <c r="G225" s="92"/>
      <c r="H225" s="92"/>
      <c r="I225" s="92"/>
      <c r="J225" s="92"/>
      <c r="K225" s="92"/>
      <c r="L225" s="92"/>
      <c r="M225" s="92"/>
      <c r="N225" s="92"/>
      <c r="O225" s="93"/>
    </row>
    <row r="226" spans="1:15" s="20" customFormat="1" ht="17.25">
      <c r="A226" s="63"/>
      <c r="B226" s="19"/>
      <c r="C226" s="76"/>
      <c r="D226" s="18"/>
      <c r="E226" s="92"/>
      <c r="F226" s="92"/>
      <c r="G226" s="92"/>
      <c r="H226" s="92"/>
      <c r="I226" s="92"/>
      <c r="J226" s="92"/>
      <c r="K226" s="92"/>
      <c r="L226" s="92"/>
      <c r="M226" s="92"/>
      <c r="N226" s="92"/>
      <c r="O226" s="93"/>
    </row>
    <row r="227" spans="1:15" s="20" customFormat="1" ht="17.25">
      <c r="A227" s="63"/>
      <c r="B227" s="19"/>
      <c r="C227" s="76"/>
      <c r="D227" s="18"/>
      <c r="E227" s="92"/>
      <c r="F227" s="92"/>
      <c r="G227" s="92"/>
      <c r="H227" s="92"/>
      <c r="I227" s="92"/>
      <c r="J227" s="92"/>
      <c r="K227" s="92"/>
      <c r="L227" s="92"/>
      <c r="M227" s="92"/>
      <c r="N227" s="92"/>
      <c r="O227" s="93"/>
    </row>
    <row r="228" spans="1:15" s="20" customFormat="1" ht="17.25">
      <c r="A228" s="63"/>
      <c r="B228" s="19"/>
      <c r="C228" s="76"/>
      <c r="D228" s="18"/>
      <c r="E228" s="92"/>
      <c r="F228" s="92"/>
      <c r="G228" s="92"/>
      <c r="H228" s="92"/>
      <c r="I228" s="92"/>
      <c r="J228" s="92"/>
      <c r="K228" s="92"/>
      <c r="L228" s="92"/>
      <c r="M228" s="92"/>
      <c r="N228" s="92"/>
      <c r="O228" s="93"/>
    </row>
    <row r="229" spans="1:15" s="20" customFormat="1" ht="17.25">
      <c r="A229" s="63"/>
      <c r="B229" s="19"/>
      <c r="C229" s="76"/>
      <c r="D229" s="18"/>
      <c r="E229" s="92"/>
      <c r="F229" s="92"/>
      <c r="G229" s="92"/>
      <c r="H229" s="92"/>
      <c r="I229" s="92"/>
      <c r="J229" s="92"/>
      <c r="K229" s="92"/>
      <c r="L229" s="92"/>
      <c r="M229" s="92"/>
      <c r="N229" s="92"/>
      <c r="O229" s="93"/>
    </row>
    <row r="230" spans="1:15" s="20" customFormat="1" ht="17.25">
      <c r="A230" s="63"/>
      <c r="B230" s="19"/>
      <c r="C230" s="76"/>
      <c r="D230" s="18"/>
      <c r="E230" s="92"/>
      <c r="F230" s="92"/>
      <c r="G230" s="92"/>
      <c r="H230" s="92"/>
      <c r="I230" s="92"/>
      <c r="J230" s="92"/>
      <c r="K230" s="92"/>
      <c r="L230" s="92"/>
      <c r="M230" s="92"/>
      <c r="N230" s="92"/>
      <c r="O230" s="93"/>
    </row>
    <row r="231" spans="1:15" s="20" customFormat="1" ht="17.25">
      <c r="A231" s="63"/>
      <c r="B231" s="19"/>
      <c r="C231" s="76"/>
      <c r="D231" s="18"/>
      <c r="E231" s="92"/>
      <c r="F231" s="92"/>
      <c r="G231" s="92"/>
      <c r="H231" s="92"/>
      <c r="I231" s="92"/>
      <c r="J231" s="92"/>
      <c r="K231" s="92"/>
      <c r="L231" s="92"/>
      <c r="M231" s="92"/>
      <c r="N231" s="92"/>
      <c r="O231" s="93"/>
    </row>
    <row r="232" spans="1:15" s="20" customFormat="1" ht="17.25">
      <c r="A232" s="63"/>
      <c r="B232" s="19"/>
      <c r="C232" s="76"/>
      <c r="D232" s="18"/>
      <c r="E232" s="92"/>
      <c r="F232" s="92"/>
      <c r="G232" s="92"/>
      <c r="H232" s="92"/>
      <c r="I232" s="92"/>
      <c r="J232" s="92"/>
      <c r="K232" s="92"/>
      <c r="L232" s="92"/>
      <c r="M232" s="92"/>
      <c r="N232" s="92"/>
      <c r="O232" s="93"/>
    </row>
    <row r="233" spans="1:15" s="20" customFormat="1" ht="17.25">
      <c r="A233" s="63"/>
      <c r="B233" s="19"/>
      <c r="C233" s="76"/>
      <c r="D233" s="18"/>
      <c r="E233" s="92"/>
      <c r="F233" s="92"/>
      <c r="G233" s="92"/>
      <c r="H233" s="92"/>
      <c r="I233" s="92"/>
      <c r="J233" s="92"/>
      <c r="K233" s="92"/>
      <c r="L233" s="92"/>
      <c r="M233" s="92"/>
      <c r="N233" s="92"/>
      <c r="O233" s="93"/>
    </row>
    <row r="234" spans="1:15" s="20" customFormat="1" ht="17.25">
      <c r="A234" s="63"/>
      <c r="B234" s="19"/>
      <c r="C234" s="76"/>
      <c r="D234" s="18"/>
      <c r="E234" s="92"/>
      <c r="F234" s="92"/>
      <c r="G234" s="92"/>
      <c r="H234" s="92"/>
      <c r="I234" s="92"/>
      <c r="J234" s="92"/>
      <c r="K234" s="92"/>
      <c r="L234" s="92"/>
      <c r="M234" s="92"/>
      <c r="N234" s="92"/>
      <c r="O234" s="93"/>
    </row>
    <row r="235" spans="1:15" s="20" customFormat="1" ht="17.25">
      <c r="A235" s="63"/>
      <c r="B235" s="19"/>
      <c r="C235" s="76"/>
      <c r="D235" s="18"/>
      <c r="E235" s="92"/>
      <c r="F235" s="92"/>
      <c r="G235" s="92"/>
      <c r="H235" s="92"/>
      <c r="I235" s="92"/>
      <c r="J235" s="92"/>
      <c r="K235" s="92"/>
      <c r="L235" s="92"/>
      <c r="M235" s="92"/>
      <c r="N235" s="92"/>
      <c r="O235" s="93"/>
    </row>
    <row r="236" spans="1:15" s="20" customFormat="1" ht="17.25">
      <c r="A236" s="63"/>
      <c r="B236" s="19"/>
      <c r="C236" s="76"/>
      <c r="D236" s="18"/>
      <c r="E236" s="92"/>
      <c r="F236" s="92"/>
      <c r="G236" s="92"/>
      <c r="H236" s="92"/>
      <c r="I236" s="92"/>
      <c r="J236" s="92"/>
      <c r="K236" s="92"/>
      <c r="L236" s="92"/>
      <c r="M236" s="92"/>
      <c r="N236" s="92"/>
      <c r="O236" s="93"/>
    </row>
    <row r="237" spans="1:15" s="20" customFormat="1" ht="17.25">
      <c r="A237" s="63"/>
      <c r="B237" s="19"/>
      <c r="C237" s="76"/>
      <c r="D237" s="18"/>
      <c r="E237" s="92"/>
      <c r="F237" s="92"/>
      <c r="G237" s="92"/>
      <c r="H237" s="92"/>
      <c r="I237" s="92"/>
      <c r="J237" s="92"/>
      <c r="K237" s="92"/>
      <c r="L237" s="92"/>
      <c r="M237" s="92"/>
      <c r="N237" s="92"/>
      <c r="O237" s="93"/>
    </row>
    <row r="238" spans="1:15" s="20" customFormat="1" ht="17.25">
      <c r="A238" s="63"/>
      <c r="B238" s="19"/>
      <c r="C238" s="76"/>
      <c r="D238" s="18"/>
      <c r="E238" s="92"/>
      <c r="F238" s="92"/>
      <c r="G238" s="92"/>
      <c r="H238" s="92"/>
      <c r="I238" s="92"/>
      <c r="J238" s="92"/>
      <c r="K238" s="92"/>
      <c r="L238" s="92"/>
      <c r="M238" s="92"/>
      <c r="N238" s="92"/>
      <c r="O238" s="93"/>
    </row>
    <row r="239" spans="1:15" s="20" customFormat="1" ht="17.25">
      <c r="A239" s="63"/>
      <c r="B239" s="19"/>
      <c r="C239" s="76"/>
      <c r="D239" s="18"/>
      <c r="E239" s="92"/>
      <c r="F239" s="92"/>
      <c r="G239" s="92"/>
      <c r="H239" s="92"/>
      <c r="I239" s="92"/>
      <c r="J239" s="92"/>
      <c r="K239" s="92"/>
      <c r="L239" s="92"/>
      <c r="M239" s="92"/>
      <c r="N239" s="92"/>
      <c r="O239" s="93"/>
    </row>
    <row r="240" spans="1:15" s="20" customFormat="1" ht="17.25">
      <c r="A240" s="63"/>
      <c r="B240" s="19"/>
      <c r="C240" s="76"/>
      <c r="D240" s="18"/>
      <c r="E240" s="92"/>
      <c r="F240" s="92"/>
      <c r="G240" s="92"/>
      <c r="H240" s="92"/>
      <c r="I240" s="92"/>
      <c r="J240" s="92"/>
      <c r="K240" s="92"/>
      <c r="L240" s="92"/>
      <c r="M240" s="92"/>
      <c r="N240" s="92"/>
      <c r="O240" s="93"/>
    </row>
    <row r="241" spans="1:15" s="20" customFormat="1" ht="17.25">
      <c r="A241" s="63"/>
      <c r="B241" s="19"/>
      <c r="C241" s="76"/>
      <c r="D241" s="18"/>
      <c r="E241" s="92"/>
      <c r="F241" s="92"/>
      <c r="G241" s="92"/>
      <c r="H241" s="92"/>
      <c r="I241" s="92"/>
      <c r="J241" s="92"/>
      <c r="K241" s="92"/>
      <c r="L241" s="92"/>
      <c r="M241" s="92"/>
      <c r="N241" s="92"/>
      <c r="O241" s="93"/>
    </row>
    <row r="242" spans="1:15" s="20" customFormat="1" ht="17.25">
      <c r="A242" s="63"/>
      <c r="B242" s="19"/>
      <c r="C242" s="76"/>
      <c r="D242" s="18"/>
      <c r="E242" s="92"/>
      <c r="F242" s="92"/>
      <c r="G242" s="92"/>
      <c r="H242" s="92"/>
      <c r="I242" s="92"/>
      <c r="J242" s="92"/>
      <c r="K242" s="92"/>
      <c r="L242" s="92"/>
      <c r="M242" s="92"/>
      <c r="N242" s="92"/>
      <c r="O242" s="93"/>
    </row>
    <row r="243" spans="1:15" s="20" customFormat="1" ht="17.25">
      <c r="A243" s="63"/>
      <c r="B243" s="19"/>
      <c r="C243" s="76"/>
      <c r="D243" s="18"/>
      <c r="E243" s="92"/>
      <c r="F243" s="92"/>
      <c r="G243" s="92"/>
      <c r="H243" s="92"/>
      <c r="I243" s="92"/>
      <c r="J243" s="92"/>
      <c r="K243" s="92"/>
      <c r="L243" s="92"/>
      <c r="M243" s="92"/>
      <c r="N243" s="92"/>
      <c r="O243" s="93"/>
    </row>
    <row r="244" spans="1:15" s="12" customFormat="1" ht="17.25">
      <c r="A244" s="63"/>
      <c r="B244" s="19"/>
      <c r="C244" s="76"/>
      <c r="D244" s="18"/>
      <c r="E244" s="92"/>
      <c r="F244" s="92"/>
      <c r="G244" s="92"/>
      <c r="H244" s="92"/>
      <c r="I244" s="92"/>
      <c r="J244" s="92"/>
      <c r="K244" s="92"/>
      <c r="L244" s="92"/>
      <c r="M244" s="92"/>
      <c r="N244" s="92"/>
      <c r="O244" s="93"/>
    </row>
    <row r="245" spans="1:15" s="12" customFormat="1" ht="17.25">
      <c r="A245" s="63"/>
      <c r="B245" s="19"/>
      <c r="C245" s="76"/>
      <c r="D245" s="18"/>
      <c r="E245" s="92"/>
      <c r="F245" s="92"/>
      <c r="G245" s="92"/>
      <c r="H245" s="92"/>
      <c r="I245" s="92"/>
      <c r="J245" s="92"/>
      <c r="K245" s="92"/>
      <c r="L245" s="92"/>
      <c r="M245" s="92"/>
      <c r="N245" s="92"/>
      <c r="O245" s="93"/>
    </row>
    <row r="246" spans="1:15" s="12" customFormat="1" ht="17.25">
      <c r="A246" s="63"/>
      <c r="B246" s="19"/>
      <c r="C246" s="76"/>
      <c r="D246" s="18"/>
      <c r="E246" s="92"/>
      <c r="F246" s="92"/>
      <c r="G246" s="92"/>
      <c r="H246" s="92"/>
      <c r="I246" s="92"/>
      <c r="J246" s="92"/>
      <c r="K246" s="92"/>
      <c r="L246" s="92"/>
      <c r="M246" s="92"/>
      <c r="N246" s="92"/>
      <c r="O246" s="93"/>
    </row>
    <row r="247" spans="1:15" s="12" customFormat="1" ht="17.25">
      <c r="A247" s="63"/>
      <c r="B247" s="19"/>
      <c r="C247" s="76"/>
      <c r="D247" s="18"/>
      <c r="E247" s="92"/>
      <c r="F247" s="92"/>
      <c r="G247" s="92"/>
      <c r="H247" s="92"/>
      <c r="I247" s="92"/>
      <c r="J247" s="92"/>
      <c r="K247" s="92"/>
      <c r="L247" s="92"/>
      <c r="M247" s="92"/>
      <c r="N247" s="92"/>
      <c r="O247" s="93"/>
    </row>
    <row r="248" spans="1:15" s="12" customFormat="1" ht="17.25">
      <c r="A248" s="63"/>
      <c r="B248" s="19"/>
      <c r="C248" s="76"/>
      <c r="D248" s="18"/>
      <c r="E248" s="92"/>
      <c r="F248" s="92"/>
      <c r="G248" s="92"/>
      <c r="H248" s="92"/>
      <c r="I248" s="92"/>
      <c r="J248" s="92"/>
      <c r="K248" s="92"/>
      <c r="L248" s="92"/>
      <c r="M248" s="92"/>
      <c r="N248" s="92"/>
      <c r="O248" s="93"/>
    </row>
    <row r="249" spans="1:15" s="12" customFormat="1" ht="17.25">
      <c r="A249" s="63"/>
      <c r="B249" s="19"/>
      <c r="C249" s="76"/>
      <c r="D249" s="18"/>
      <c r="E249" s="92"/>
      <c r="F249" s="92"/>
      <c r="G249" s="92"/>
      <c r="H249" s="92"/>
      <c r="I249" s="92"/>
      <c r="J249" s="92"/>
      <c r="K249" s="92"/>
      <c r="L249" s="92"/>
      <c r="M249" s="92"/>
      <c r="N249" s="92"/>
      <c r="O249" s="93"/>
    </row>
    <row r="250" spans="1:15" s="12" customFormat="1" ht="17.25">
      <c r="A250" s="63"/>
      <c r="B250" s="19"/>
      <c r="C250" s="76"/>
      <c r="D250" s="18"/>
      <c r="E250" s="92"/>
      <c r="F250" s="92"/>
      <c r="G250" s="92"/>
      <c r="H250" s="92"/>
      <c r="I250" s="92"/>
      <c r="J250" s="92"/>
      <c r="K250" s="92"/>
      <c r="L250" s="92"/>
      <c r="M250" s="92"/>
      <c r="N250" s="92"/>
      <c r="O250" s="93"/>
    </row>
    <row r="251" spans="1:15" s="12" customFormat="1" ht="17.25">
      <c r="A251" s="63"/>
      <c r="B251" s="19"/>
      <c r="C251" s="76"/>
      <c r="D251" s="18"/>
      <c r="E251" s="92"/>
      <c r="F251" s="92"/>
      <c r="G251" s="92"/>
      <c r="H251" s="92"/>
      <c r="I251" s="92"/>
      <c r="J251" s="92"/>
      <c r="K251" s="92"/>
      <c r="L251" s="92"/>
      <c r="M251" s="92"/>
      <c r="N251" s="92"/>
      <c r="O251" s="93"/>
    </row>
    <row r="252" spans="1:15" s="12" customFormat="1" ht="17.25">
      <c r="A252" s="63"/>
      <c r="B252" s="19"/>
      <c r="C252" s="76"/>
      <c r="D252" s="18"/>
      <c r="E252" s="92"/>
      <c r="F252" s="92"/>
      <c r="G252" s="92"/>
      <c r="H252" s="92"/>
      <c r="I252" s="92"/>
      <c r="J252" s="92"/>
      <c r="K252" s="92"/>
      <c r="L252" s="92"/>
      <c r="M252" s="92"/>
      <c r="N252" s="92"/>
      <c r="O252" s="93"/>
    </row>
    <row r="253" spans="1:15" s="12" customFormat="1" ht="17.25">
      <c r="A253" s="63"/>
      <c r="B253" s="19"/>
      <c r="C253" s="76"/>
      <c r="D253" s="18"/>
      <c r="E253" s="92"/>
      <c r="F253" s="92"/>
      <c r="G253" s="92"/>
      <c r="H253" s="92"/>
      <c r="I253" s="92"/>
      <c r="J253" s="92"/>
      <c r="K253" s="92"/>
      <c r="L253" s="92"/>
      <c r="M253" s="92"/>
      <c r="N253" s="92"/>
      <c r="O253" s="93"/>
    </row>
    <row r="254" spans="1:15" s="12" customFormat="1" ht="17.25">
      <c r="A254" s="63"/>
      <c r="B254" s="19"/>
      <c r="C254" s="76"/>
      <c r="D254" s="18"/>
      <c r="E254" s="92"/>
      <c r="F254" s="92"/>
      <c r="G254" s="92"/>
      <c r="H254" s="92"/>
      <c r="I254" s="92"/>
      <c r="J254" s="92"/>
      <c r="K254" s="92"/>
      <c r="L254" s="92"/>
      <c r="M254" s="92"/>
      <c r="N254" s="92"/>
      <c r="O254" s="93"/>
    </row>
    <row r="255" spans="1:15" s="12" customFormat="1" ht="17.25">
      <c r="A255" s="63"/>
      <c r="B255" s="19"/>
      <c r="C255" s="76"/>
      <c r="D255" s="18"/>
      <c r="E255" s="92"/>
      <c r="F255" s="92"/>
      <c r="G255" s="92"/>
      <c r="H255" s="92"/>
      <c r="I255" s="92"/>
      <c r="J255" s="92"/>
      <c r="K255" s="92"/>
      <c r="L255" s="92"/>
      <c r="M255" s="92"/>
      <c r="N255" s="92"/>
      <c r="O255" s="93"/>
    </row>
    <row r="256" spans="1:15" s="12" customFormat="1" ht="17.25">
      <c r="A256" s="63"/>
      <c r="B256" s="19"/>
      <c r="C256" s="76"/>
      <c r="D256" s="18"/>
      <c r="E256" s="92"/>
      <c r="F256" s="92"/>
      <c r="G256" s="92"/>
      <c r="H256" s="92"/>
      <c r="I256" s="92"/>
      <c r="J256" s="92"/>
      <c r="K256" s="92"/>
      <c r="L256" s="92"/>
      <c r="M256" s="92"/>
      <c r="N256" s="92"/>
      <c r="O256" s="93"/>
    </row>
    <row r="257" spans="1:15" s="12" customFormat="1" ht="17.25">
      <c r="A257" s="63"/>
      <c r="B257" s="19"/>
      <c r="C257" s="76"/>
      <c r="D257" s="18"/>
      <c r="E257" s="92"/>
      <c r="F257" s="92"/>
      <c r="G257" s="92"/>
      <c r="H257" s="92"/>
      <c r="I257" s="92"/>
      <c r="J257" s="92"/>
      <c r="K257" s="92"/>
      <c r="L257" s="92"/>
      <c r="M257" s="92"/>
      <c r="N257" s="92"/>
      <c r="O257" s="93"/>
    </row>
    <row r="258" spans="1:15" s="12" customFormat="1" ht="17.25">
      <c r="A258" s="63"/>
      <c r="B258" s="19"/>
      <c r="C258" s="76"/>
      <c r="D258" s="18"/>
      <c r="E258" s="92"/>
      <c r="F258" s="92"/>
      <c r="G258" s="92"/>
      <c r="H258" s="92"/>
      <c r="I258" s="92"/>
      <c r="J258" s="92"/>
      <c r="K258" s="92"/>
      <c r="L258" s="92"/>
      <c r="M258" s="92"/>
      <c r="N258" s="92"/>
      <c r="O258" s="93"/>
    </row>
    <row r="259" spans="1:15" s="12" customFormat="1" ht="17.25">
      <c r="A259" s="63"/>
      <c r="B259" s="19"/>
      <c r="C259" s="76"/>
      <c r="D259" s="18"/>
      <c r="E259" s="92"/>
      <c r="F259" s="92"/>
      <c r="G259" s="92"/>
      <c r="H259" s="92"/>
      <c r="I259" s="92"/>
      <c r="J259" s="92"/>
      <c r="K259" s="92"/>
      <c r="L259" s="92"/>
      <c r="M259" s="92"/>
      <c r="N259" s="92"/>
      <c r="O259" s="93"/>
    </row>
    <row r="260" spans="1:15" s="12" customFormat="1" ht="17.25">
      <c r="A260" s="63"/>
      <c r="B260" s="19"/>
      <c r="C260" s="76"/>
      <c r="D260" s="18"/>
      <c r="E260" s="92"/>
      <c r="F260" s="92"/>
      <c r="G260" s="92"/>
      <c r="H260" s="92"/>
      <c r="I260" s="92"/>
      <c r="J260" s="92"/>
      <c r="K260" s="92"/>
      <c r="L260" s="92"/>
      <c r="M260" s="92"/>
      <c r="N260" s="92"/>
      <c r="O260" s="93"/>
    </row>
    <row r="261" spans="1:15" s="12" customFormat="1" ht="17.25">
      <c r="A261" s="63"/>
      <c r="B261" s="19"/>
      <c r="C261" s="76"/>
      <c r="D261" s="18"/>
      <c r="E261" s="92"/>
      <c r="F261" s="92"/>
      <c r="G261" s="92"/>
      <c r="H261" s="92"/>
      <c r="I261" s="92"/>
      <c r="J261" s="92"/>
      <c r="K261" s="92"/>
      <c r="L261" s="92"/>
      <c r="M261" s="92"/>
      <c r="N261" s="92"/>
      <c r="O261" s="93"/>
    </row>
    <row r="262" spans="1:15" s="12" customFormat="1" ht="17.25">
      <c r="A262" s="63"/>
      <c r="B262" s="19"/>
      <c r="C262" s="76"/>
      <c r="D262" s="18"/>
      <c r="E262" s="92"/>
      <c r="F262" s="92"/>
      <c r="G262" s="92"/>
      <c r="H262" s="92"/>
      <c r="I262" s="92"/>
      <c r="J262" s="92"/>
      <c r="K262" s="92"/>
      <c r="L262" s="92"/>
      <c r="M262" s="92"/>
      <c r="N262" s="92"/>
      <c r="O262" s="93"/>
    </row>
    <row r="263" spans="1:15" s="12" customFormat="1" ht="17.25">
      <c r="A263" s="63"/>
      <c r="B263" s="19"/>
      <c r="C263" s="76"/>
      <c r="D263" s="18"/>
      <c r="E263" s="92"/>
      <c r="F263" s="92"/>
      <c r="G263" s="92"/>
      <c r="H263" s="92"/>
      <c r="I263" s="92"/>
      <c r="J263" s="92"/>
      <c r="K263" s="92"/>
      <c r="L263" s="92"/>
      <c r="M263" s="92"/>
      <c r="N263" s="92"/>
      <c r="O263" s="93"/>
    </row>
    <row r="264" spans="1:15" s="12" customFormat="1" ht="17.25">
      <c r="A264" s="63"/>
      <c r="B264" s="19"/>
      <c r="C264" s="76"/>
      <c r="D264" s="18"/>
      <c r="E264" s="92"/>
      <c r="F264" s="92"/>
      <c r="G264" s="92"/>
      <c r="H264" s="92"/>
      <c r="I264" s="92"/>
      <c r="J264" s="92"/>
      <c r="K264" s="92"/>
      <c r="L264" s="92"/>
      <c r="M264" s="92"/>
      <c r="N264" s="92"/>
      <c r="O264" s="93"/>
    </row>
    <row r="265" spans="1:15" s="12" customFormat="1" ht="17.25">
      <c r="A265" s="63"/>
      <c r="B265" s="19"/>
      <c r="C265" s="76"/>
      <c r="D265" s="18"/>
      <c r="E265" s="92"/>
      <c r="F265" s="92"/>
      <c r="G265" s="92"/>
      <c r="H265" s="92"/>
      <c r="I265" s="92"/>
      <c r="J265" s="92"/>
      <c r="K265" s="92"/>
      <c r="L265" s="92"/>
      <c r="M265" s="92"/>
      <c r="N265" s="92"/>
      <c r="O265" s="93"/>
    </row>
    <row r="266" spans="1:15" s="12" customFormat="1" ht="17.25">
      <c r="A266" s="63"/>
      <c r="B266" s="19"/>
      <c r="C266" s="76"/>
      <c r="D266" s="18"/>
      <c r="E266" s="92"/>
      <c r="F266" s="92"/>
      <c r="G266" s="92"/>
      <c r="H266" s="92"/>
      <c r="I266" s="92"/>
      <c r="J266" s="92"/>
      <c r="K266" s="92"/>
      <c r="L266" s="92"/>
      <c r="M266" s="92"/>
      <c r="N266" s="92"/>
      <c r="O266" s="93"/>
    </row>
    <row r="267" spans="1:15" s="12" customFormat="1" ht="17.25">
      <c r="A267" s="63"/>
      <c r="B267" s="19"/>
      <c r="C267" s="76"/>
      <c r="D267" s="18"/>
      <c r="E267" s="92"/>
      <c r="F267" s="92"/>
      <c r="G267" s="92"/>
      <c r="H267" s="92"/>
      <c r="I267" s="92"/>
      <c r="J267" s="92"/>
      <c r="K267" s="92"/>
      <c r="L267" s="92"/>
      <c r="M267" s="92"/>
      <c r="N267" s="92"/>
      <c r="O267" s="93"/>
    </row>
    <row r="268" spans="1:15" s="12" customFormat="1" ht="17.25">
      <c r="A268" s="63"/>
      <c r="B268" s="19"/>
      <c r="C268" s="76"/>
      <c r="D268" s="18"/>
      <c r="E268" s="92"/>
      <c r="F268" s="92"/>
      <c r="G268" s="92"/>
      <c r="H268" s="92"/>
      <c r="I268" s="92"/>
      <c r="J268" s="92"/>
      <c r="K268" s="92"/>
      <c r="L268" s="92"/>
      <c r="M268" s="92"/>
      <c r="N268" s="92"/>
      <c r="O268" s="93"/>
    </row>
    <row r="269" spans="1:15" s="12" customFormat="1" ht="17.25">
      <c r="A269" s="63"/>
      <c r="B269" s="19"/>
      <c r="C269" s="76"/>
      <c r="D269" s="18"/>
      <c r="E269" s="92"/>
      <c r="F269" s="92"/>
      <c r="G269" s="92"/>
      <c r="H269" s="92"/>
      <c r="I269" s="92"/>
      <c r="J269" s="92"/>
      <c r="K269" s="92"/>
      <c r="L269" s="92"/>
      <c r="M269" s="92"/>
      <c r="N269" s="92"/>
      <c r="O269" s="93"/>
    </row>
    <row r="270" spans="1:15" s="12" customFormat="1" ht="17.25">
      <c r="A270" s="63"/>
      <c r="B270" s="19"/>
      <c r="C270" s="76"/>
      <c r="D270" s="18"/>
      <c r="E270" s="92"/>
      <c r="F270" s="92"/>
      <c r="G270" s="92"/>
      <c r="H270" s="92"/>
      <c r="I270" s="92"/>
      <c r="J270" s="92"/>
      <c r="K270" s="92"/>
      <c r="L270" s="92"/>
      <c r="M270" s="92"/>
      <c r="N270" s="92"/>
      <c r="O270" s="93"/>
    </row>
    <row r="271" spans="1:15" s="12" customFormat="1" ht="17.25">
      <c r="A271" s="63"/>
      <c r="B271" s="19"/>
      <c r="C271" s="76"/>
      <c r="D271" s="18"/>
      <c r="E271" s="92"/>
      <c r="F271" s="92"/>
      <c r="G271" s="92"/>
      <c r="H271" s="92"/>
      <c r="I271" s="92"/>
      <c r="J271" s="92"/>
      <c r="K271" s="92"/>
      <c r="L271" s="92"/>
      <c r="M271" s="92"/>
      <c r="N271" s="92"/>
      <c r="O271" s="93"/>
    </row>
    <row r="272" spans="1:15" s="12" customFormat="1" ht="17.25">
      <c r="A272" s="63"/>
      <c r="B272" s="19"/>
      <c r="C272" s="76"/>
      <c r="D272" s="18"/>
      <c r="E272" s="92"/>
      <c r="F272" s="92"/>
      <c r="G272" s="92"/>
      <c r="H272" s="92"/>
      <c r="I272" s="92"/>
      <c r="J272" s="92"/>
      <c r="K272" s="92"/>
      <c r="L272" s="92"/>
      <c r="M272" s="92"/>
      <c r="N272" s="92"/>
      <c r="O272" s="93"/>
    </row>
    <row r="273" spans="1:15" s="12" customFormat="1" ht="17.25">
      <c r="A273" s="63"/>
      <c r="B273" s="19"/>
      <c r="C273" s="76"/>
      <c r="D273" s="18"/>
      <c r="E273" s="92"/>
      <c r="F273" s="92"/>
      <c r="G273" s="92"/>
      <c r="H273" s="92"/>
      <c r="I273" s="92"/>
      <c r="J273" s="92"/>
      <c r="K273" s="92"/>
      <c r="L273" s="92"/>
      <c r="M273" s="92"/>
      <c r="N273" s="92"/>
      <c r="O273" s="93"/>
    </row>
    <row r="274" spans="1:15" s="12" customFormat="1" ht="17.25">
      <c r="A274" s="63"/>
      <c r="B274" s="19"/>
      <c r="C274" s="76"/>
      <c r="D274" s="18"/>
      <c r="E274" s="92"/>
      <c r="F274" s="92"/>
      <c r="G274" s="92"/>
      <c r="H274" s="92"/>
      <c r="I274" s="92"/>
      <c r="J274" s="92"/>
      <c r="K274" s="92"/>
      <c r="L274" s="92"/>
      <c r="M274" s="92"/>
      <c r="N274" s="92"/>
      <c r="O274" s="93"/>
    </row>
    <row r="275" spans="1:15" s="12" customFormat="1" ht="17.25">
      <c r="A275" s="63"/>
      <c r="B275" s="19"/>
      <c r="C275" s="76"/>
      <c r="D275" s="18"/>
      <c r="E275" s="92"/>
      <c r="F275" s="92"/>
      <c r="G275" s="92"/>
      <c r="H275" s="92"/>
      <c r="I275" s="92"/>
      <c r="J275" s="92"/>
      <c r="K275" s="92"/>
      <c r="L275" s="92"/>
      <c r="M275" s="92"/>
      <c r="N275" s="92"/>
      <c r="O275" s="93"/>
    </row>
    <row r="276" spans="1:15" s="12" customFormat="1" ht="17.25">
      <c r="A276" s="63"/>
      <c r="B276" s="19"/>
      <c r="C276" s="76"/>
      <c r="D276" s="18"/>
      <c r="E276" s="92"/>
      <c r="F276" s="92"/>
      <c r="G276" s="92"/>
      <c r="H276" s="92"/>
      <c r="I276" s="92"/>
      <c r="J276" s="92"/>
      <c r="K276" s="92"/>
      <c r="L276" s="92"/>
      <c r="M276" s="92"/>
      <c r="N276" s="92"/>
      <c r="O276" s="93"/>
    </row>
    <row r="277" spans="1:15" s="12" customFormat="1" ht="17.25">
      <c r="A277" s="63"/>
      <c r="B277" s="19"/>
      <c r="C277" s="76"/>
      <c r="D277" s="18"/>
      <c r="E277" s="92"/>
      <c r="F277" s="92"/>
      <c r="G277" s="92"/>
      <c r="H277" s="92"/>
      <c r="I277" s="92"/>
      <c r="J277" s="92"/>
      <c r="K277" s="92"/>
      <c r="L277" s="92"/>
      <c r="M277" s="92"/>
      <c r="N277" s="92"/>
      <c r="O277" s="93"/>
    </row>
    <row r="278" spans="1:15" s="12" customFormat="1" ht="17.25">
      <c r="A278" s="63"/>
      <c r="B278" s="19"/>
      <c r="C278" s="76"/>
      <c r="D278" s="18"/>
      <c r="E278" s="92"/>
      <c r="F278" s="92"/>
      <c r="G278" s="92"/>
      <c r="H278" s="92"/>
      <c r="I278" s="92"/>
      <c r="J278" s="92"/>
      <c r="K278" s="92"/>
      <c r="L278" s="92"/>
      <c r="M278" s="92"/>
      <c r="N278" s="92"/>
      <c r="O278" s="93"/>
    </row>
    <row r="279" spans="1:15" s="12" customFormat="1" ht="17.25">
      <c r="A279" s="63"/>
      <c r="B279" s="19"/>
      <c r="C279" s="76"/>
      <c r="D279" s="18"/>
      <c r="E279" s="92"/>
      <c r="F279" s="92"/>
      <c r="G279" s="92"/>
      <c r="H279" s="92"/>
      <c r="I279" s="92"/>
      <c r="J279" s="92"/>
      <c r="K279" s="92"/>
      <c r="L279" s="92"/>
      <c r="M279" s="92"/>
      <c r="N279" s="92"/>
      <c r="O279" s="93"/>
    </row>
    <row r="280" spans="1:15" s="12" customFormat="1" ht="17.25">
      <c r="A280" s="63"/>
      <c r="B280" s="19"/>
      <c r="C280" s="76"/>
      <c r="D280" s="18"/>
      <c r="E280" s="92"/>
      <c r="F280" s="92"/>
      <c r="G280" s="92"/>
      <c r="H280" s="92"/>
      <c r="I280" s="92"/>
      <c r="J280" s="92"/>
      <c r="K280" s="92"/>
      <c r="L280" s="92"/>
      <c r="M280" s="92"/>
      <c r="N280" s="92"/>
      <c r="O280" s="93"/>
    </row>
    <row r="281" spans="1:15" s="12" customFormat="1" ht="17.25">
      <c r="A281" s="63"/>
      <c r="B281" s="19"/>
      <c r="C281" s="76"/>
      <c r="D281" s="18"/>
      <c r="E281" s="92"/>
      <c r="F281" s="92"/>
      <c r="G281" s="92"/>
      <c r="H281" s="92"/>
      <c r="I281" s="92"/>
      <c r="J281" s="92"/>
      <c r="K281" s="92"/>
      <c r="L281" s="92"/>
      <c r="M281" s="92"/>
      <c r="N281" s="92"/>
      <c r="O281" s="93"/>
    </row>
    <row r="282" spans="1:15" s="12" customFormat="1" ht="17.25">
      <c r="A282" s="63"/>
      <c r="B282" s="19"/>
      <c r="C282" s="76"/>
      <c r="D282" s="18"/>
      <c r="E282" s="92"/>
      <c r="F282" s="92"/>
      <c r="G282" s="92"/>
      <c r="H282" s="92"/>
      <c r="I282" s="92"/>
      <c r="J282" s="92"/>
      <c r="K282" s="92"/>
      <c r="L282" s="92"/>
      <c r="M282" s="92"/>
      <c r="N282" s="92"/>
      <c r="O282" s="93"/>
    </row>
    <row r="283" spans="1:15" s="12" customFormat="1" ht="17.25">
      <c r="A283" s="63"/>
      <c r="B283" s="19"/>
      <c r="C283" s="76"/>
      <c r="D283" s="18"/>
      <c r="E283" s="92"/>
      <c r="F283" s="92"/>
      <c r="G283" s="92"/>
      <c r="H283" s="92"/>
      <c r="I283" s="92"/>
      <c r="J283" s="92"/>
      <c r="K283" s="92"/>
      <c r="L283" s="92"/>
      <c r="M283" s="92"/>
      <c r="N283" s="92"/>
      <c r="O283" s="93"/>
    </row>
    <row r="284" spans="1:15" s="12" customFormat="1" ht="17.25">
      <c r="A284" s="63"/>
      <c r="B284" s="19"/>
      <c r="C284" s="76"/>
      <c r="D284" s="18"/>
      <c r="E284" s="92"/>
      <c r="F284" s="92"/>
      <c r="G284" s="92"/>
      <c r="H284" s="92"/>
      <c r="I284" s="92"/>
      <c r="J284" s="92"/>
      <c r="K284" s="92"/>
      <c r="L284" s="92"/>
      <c r="M284" s="92"/>
      <c r="N284" s="92"/>
      <c r="O284" s="93"/>
    </row>
    <row r="285" spans="1:15" s="12" customFormat="1" ht="17.25">
      <c r="A285" s="63"/>
      <c r="B285" s="19"/>
      <c r="C285" s="76"/>
      <c r="D285" s="18"/>
      <c r="E285" s="92"/>
      <c r="F285" s="92"/>
      <c r="G285" s="92"/>
      <c r="H285" s="92"/>
      <c r="I285" s="92"/>
      <c r="J285" s="92"/>
      <c r="K285" s="92"/>
      <c r="L285" s="92"/>
      <c r="M285" s="92"/>
      <c r="N285" s="92"/>
      <c r="O285" s="93"/>
    </row>
    <row r="286" spans="1:15" s="12" customFormat="1" ht="17.25">
      <c r="A286" s="63"/>
      <c r="B286" s="19"/>
      <c r="C286" s="76"/>
      <c r="D286" s="18"/>
      <c r="E286" s="92"/>
      <c r="F286" s="92"/>
      <c r="G286" s="92"/>
      <c r="H286" s="92"/>
      <c r="I286" s="92"/>
      <c r="J286" s="92"/>
      <c r="K286" s="92"/>
      <c r="L286" s="92"/>
      <c r="M286" s="92"/>
      <c r="N286" s="92"/>
      <c r="O286" s="93"/>
    </row>
    <row r="287" spans="1:15" s="12" customFormat="1" ht="17.25">
      <c r="A287" s="63"/>
      <c r="B287" s="19"/>
      <c r="C287" s="76"/>
      <c r="D287" s="18"/>
      <c r="E287" s="92"/>
      <c r="F287" s="92"/>
      <c r="G287" s="92"/>
      <c r="H287" s="92"/>
      <c r="I287" s="92"/>
      <c r="J287" s="92"/>
      <c r="K287" s="92"/>
      <c r="L287" s="92"/>
      <c r="M287" s="92"/>
      <c r="N287" s="92"/>
      <c r="O287" s="93"/>
    </row>
    <row r="288" spans="1:15" s="12" customFormat="1" ht="17.25">
      <c r="A288" s="63"/>
      <c r="B288" s="19"/>
      <c r="C288" s="76"/>
      <c r="D288" s="18"/>
      <c r="E288" s="92"/>
      <c r="F288" s="92"/>
      <c r="G288" s="92"/>
      <c r="H288" s="92"/>
      <c r="I288" s="92"/>
      <c r="J288" s="92"/>
      <c r="K288" s="92"/>
      <c r="L288" s="92"/>
      <c r="M288" s="92"/>
      <c r="N288" s="92"/>
      <c r="O288" s="93"/>
    </row>
    <row r="289" spans="1:15" s="12" customFormat="1" ht="17.25">
      <c r="A289" s="63"/>
      <c r="B289" s="19"/>
      <c r="C289" s="76"/>
      <c r="D289" s="18"/>
      <c r="E289" s="92"/>
      <c r="F289" s="92"/>
      <c r="G289" s="92"/>
      <c r="H289" s="92"/>
      <c r="I289" s="92"/>
      <c r="J289" s="92"/>
      <c r="K289" s="92"/>
      <c r="L289" s="92"/>
      <c r="M289" s="92"/>
      <c r="N289" s="92"/>
      <c r="O289" s="93"/>
    </row>
    <row r="290" spans="1:15" s="12" customFormat="1" ht="17.25">
      <c r="A290" s="63"/>
      <c r="B290" s="19"/>
      <c r="C290" s="76"/>
      <c r="D290" s="18"/>
      <c r="E290" s="92"/>
      <c r="F290" s="92"/>
      <c r="G290" s="92"/>
      <c r="H290" s="92"/>
      <c r="I290" s="92"/>
      <c r="J290" s="92"/>
      <c r="K290" s="92"/>
      <c r="L290" s="92"/>
      <c r="M290" s="92"/>
      <c r="N290" s="92"/>
      <c r="O290" s="93"/>
    </row>
    <row r="291" spans="1:15" s="12" customFormat="1" ht="17.25">
      <c r="A291" s="63"/>
      <c r="B291" s="19"/>
      <c r="C291" s="76"/>
      <c r="D291" s="18"/>
      <c r="E291" s="92"/>
      <c r="F291" s="92"/>
      <c r="G291" s="92"/>
      <c r="H291" s="92"/>
      <c r="I291" s="92"/>
      <c r="J291" s="92"/>
      <c r="K291" s="92"/>
      <c r="L291" s="92"/>
      <c r="M291" s="92"/>
      <c r="N291" s="92"/>
      <c r="O291" s="93"/>
    </row>
    <row r="292" spans="1:15" s="12" customFormat="1" ht="17.25">
      <c r="A292" s="63"/>
      <c r="B292" s="19"/>
      <c r="C292" s="76"/>
      <c r="D292" s="18"/>
      <c r="E292" s="92"/>
      <c r="F292" s="92"/>
      <c r="G292" s="92"/>
      <c r="H292" s="92"/>
      <c r="I292" s="92"/>
      <c r="J292" s="92"/>
      <c r="K292" s="92"/>
      <c r="L292" s="92"/>
      <c r="M292" s="92"/>
      <c r="N292" s="92"/>
      <c r="O292" s="93"/>
    </row>
    <row r="293" spans="1:15" s="12" customFormat="1" ht="17.25">
      <c r="A293" s="63"/>
      <c r="B293" s="19"/>
      <c r="C293" s="76"/>
      <c r="D293" s="18"/>
      <c r="E293" s="92"/>
      <c r="F293" s="92"/>
      <c r="G293" s="92"/>
      <c r="H293" s="92"/>
      <c r="I293" s="92"/>
      <c r="J293" s="92"/>
      <c r="K293" s="92"/>
      <c r="L293" s="92"/>
      <c r="M293" s="92"/>
      <c r="N293" s="92"/>
      <c r="O293" s="93"/>
    </row>
    <row r="294" spans="1:15" s="12" customFormat="1" ht="17.25">
      <c r="A294" s="63"/>
      <c r="B294" s="19"/>
      <c r="C294" s="76"/>
      <c r="D294" s="18"/>
      <c r="E294" s="92"/>
      <c r="F294" s="92"/>
      <c r="G294" s="92"/>
      <c r="H294" s="92"/>
      <c r="I294" s="92"/>
      <c r="J294" s="92"/>
      <c r="K294" s="92"/>
      <c r="L294" s="92"/>
      <c r="M294" s="92"/>
      <c r="N294" s="92"/>
      <c r="O294" s="93"/>
    </row>
    <row r="295" spans="1:15" s="12" customFormat="1" ht="17.25">
      <c r="A295" s="63"/>
      <c r="B295" s="19"/>
      <c r="C295" s="76"/>
      <c r="D295" s="18"/>
      <c r="E295" s="92"/>
      <c r="F295" s="92"/>
      <c r="G295" s="92"/>
      <c r="H295" s="92"/>
      <c r="I295" s="92"/>
      <c r="J295" s="92"/>
      <c r="K295" s="92"/>
      <c r="L295" s="92"/>
      <c r="M295" s="92"/>
      <c r="N295" s="92"/>
      <c r="O295" s="93"/>
    </row>
    <row r="296" spans="1:15" s="26" customFormat="1" ht="17.25">
      <c r="A296" s="63"/>
      <c r="B296" s="19"/>
      <c r="C296" s="76"/>
      <c r="D296" s="18"/>
      <c r="E296" s="92"/>
      <c r="F296" s="92"/>
      <c r="G296" s="92"/>
      <c r="H296" s="92"/>
      <c r="I296" s="92"/>
      <c r="J296" s="92"/>
      <c r="K296" s="92"/>
      <c r="L296" s="92"/>
      <c r="M296" s="92"/>
      <c r="N296" s="92"/>
      <c r="O296" s="93"/>
    </row>
    <row r="297" spans="1:15" s="12" customFormat="1" ht="17.25">
      <c r="A297" s="63"/>
      <c r="B297" s="19"/>
      <c r="C297" s="76"/>
      <c r="D297" s="18"/>
      <c r="E297" s="92"/>
      <c r="F297" s="92"/>
      <c r="G297" s="92"/>
      <c r="H297" s="92"/>
      <c r="I297" s="92"/>
      <c r="J297" s="92"/>
      <c r="K297" s="92"/>
      <c r="L297" s="92"/>
      <c r="M297" s="92"/>
      <c r="N297" s="92"/>
      <c r="O297" s="93"/>
    </row>
    <row r="298" spans="1:15" s="12" customFormat="1" ht="17.25">
      <c r="A298" s="63"/>
      <c r="B298" s="19"/>
      <c r="C298" s="76"/>
      <c r="D298" s="18"/>
      <c r="E298" s="92"/>
      <c r="F298" s="92"/>
      <c r="G298" s="92"/>
      <c r="H298" s="92"/>
      <c r="I298" s="92"/>
      <c r="J298" s="92"/>
      <c r="K298" s="92"/>
      <c r="L298" s="92"/>
      <c r="M298" s="92"/>
      <c r="N298" s="92"/>
      <c r="O298" s="93"/>
    </row>
    <row r="299" spans="1:15" s="12" customFormat="1" ht="17.25">
      <c r="A299" s="63"/>
      <c r="B299" s="19"/>
      <c r="C299" s="76"/>
      <c r="D299" s="18"/>
      <c r="E299" s="92"/>
      <c r="F299" s="92"/>
      <c r="G299" s="92"/>
      <c r="H299" s="92"/>
      <c r="I299" s="92"/>
      <c r="J299" s="92"/>
      <c r="K299" s="92"/>
      <c r="L299" s="92"/>
      <c r="M299" s="92"/>
      <c r="N299" s="92"/>
      <c r="O299" s="93"/>
    </row>
    <row r="300" spans="1:15" s="12" customFormat="1" ht="17.25">
      <c r="A300" s="63"/>
      <c r="B300" s="19"/>
      <c r="C300" s="76"/>
      <c r="D300" s="18"/>
      <c r="E300" s="92"/>
      <c r="F300" s="92"/>
      <c r="G300" s="92"/>
      <c r="H300" s="92"/>
      <c r="I300" s="92"/>
      <c r="J300" s="92"/>
      <c r="K300" s="92"/>
      <c r="L300" s="92"/>
      <c r="M300" s="92"/>
      <c r="N300" s="92"/>
      <c r="O300" s="93"/>
    </row>
    <row r="301" spans="1:15" s="12" customFormat="1" ht="17.25">
      <c r="A301" s="63"/>
      <c r="B301" s="19"/>
      <c r="C301" s="76"/>
      <c r="D301" s="18"/>
      <c r="E301" s="92"/>
      <c r="F301" s="92"/>
      <c r="G301" s="92"/>
      <c r="H301" s="92"/>
      <c r="I301" s="92"/>
      <c r="J301" s="92"/>
      <c r="K301" s="92"/>
      <c r="L301" s="92"/>
      <c r="M301" s="92"/>
      <c r="N301" s="92"/>
      <c r="O301" s="93"/>
    </row>
    <row r="302" spans="1:15" s="12" customFormat="1" ht="17.25">
      <c r="A302" s="63"/>
      <c r="B302" s="19"/>
      <c r="C302" s="76"/>
      <c r="D302" s="18"/>
      <c r="E302" s="92"/>
      <c r="F302" s="92"/>
      <c r="G302" s="92"/>
      <c r="H302" s="92"/>
      <c r="I302" s="92"/>
      <c r="J302" s="92"/>
      <c r="K302" s="92"/>
      <c r="L302" s="92"/>
      <c r="M302" s="92"/>
      <c r="N302" s="92"/>
      <c r="O302" s="93"/>
    </row>
    <row r="303" spans="1:15" s="12" customFormat="1" ht="17.25">
      <c r="A303" s="63"/>
      <c r="B303" s="19"/>
      <c r="C303" s="76"/>
      <c r="D303" s="18"/>
      <c r="E303" s="92"/>
      <c r="F303" s="92"/>
      <c r="G303" s="92"/>
      <c r="H303" s="92"/>
      <c r="I303" s="92"/>
      <c r="J303" s="92"/>
      <c r="K303" s="92"/>
      <c r="L303" s="92"/>
      <c r="M303" s="92"/>
      <c r="N303" s="92"/>
      <c r="O303" s="93"/>
    </row>
    <row r="304" spans="1:15" s="12" customFormat="1" ht="17.25">
      <c r="A304" s="63"/>
      <c r="B304" s="19"/>
      <c r="C304" s="76"/>
      <c r="D304" s="18"/>
      <c r="E304" s="92"/>
      <c r="F304" s="92"/>
      <c r="G304" s="92"/>
      <c r="H304" s="92"/>
      <c r="I304" s="92"/>
      <c r="J304" s="92"/>
      <c r="K304" s="92"/>
      <c r="L304" s="92"/>
      <c r="M304" s="92"/>
      <c r="N304" s="92"/>
      <c r="O304" s="93"/>
    </row>
    <row r="305" spans="1:15" s="12" customFormat="1" ht="17.25">
      <c r="A305" s="63"/>
      <c r="B305" s="19"/>
      <c r="C305" s="76"/>
      <c r="D305" s="18"/>
      <c r="E305" s="92"/>
      <c r="F305" s="92"/>
      <c r="G305" s="92"/>
      <c r="H305" s="92"/>
      <c r="I305" s="92"/>
      <c r="J305" s="92"/>
      <c r="K305" s="92"/>
      <c r="L305" s="92"/>
      <c r="M305" s="92"/>
      <c r="N305" s="92"/>
      <c r="O305" s="93"/>
    </row>
    <row r="306" spans="1:15" s="12" customFormat="1" ht="17.25">
      <c r="A306" s="63"/>
      <c r="B306" s="19"/>
      <c r="C306" s="76"/>
      <c r="D306" s="18"/>
      <c r="E306" s="92"/>
      <c r="F306" s="92"/>
      <c r="G306" s="92"/>
      <c r="H306" s="92"/>
      <c r="I306" s="92"/>
      <c r="J306" s="92"/>
      <c r="K306" s="92"/>
      <c r="L306" s="92"/>
      <c r="M306" s="92"/>
      <c r="N306" s="92"/>
      <c r="O306" s="93"/>
    </row>
    <row r="307" spans="1:15" s="12" customFormat="1" ht="17.25">
      <c r="A307" s="63"/>
      <c r="B307" s="19"/>
      <c r="C307" s="76"/>
      <c r="D307" s="18"/>
      <c r="E307" s="92"/>
      <c r="F307" s="92"/>
      <c r="G307" s="92"/>
      <c r="H307" s="92"/>
      <c r="I307" s="92"/>
      <c r="J307" s="92"/>
      <c r="K307" s="92"/>
      <c r="L307" s="92"/>
      <c r="M307" s="92"/>
      <c r="N307" s="92"/>
      <c r="O307" s="93"/>
    </row>
    <row r="308" spans="1:15" s="12" customFormat="1" ht="17.25">
      <c r="A308" s="63"/>
      <c r="B308" s="19"/>
      <c r="C308" s="76"/>
      <c r="D308" s="18"/>
      <c r="E308" s="92"/>
      <c r="F308" s="92"/>
      <c r="G308" s="92"/>
      <c r="H308" s="92"/>
      <c r="I308" s="92"/>
      <c r="J308" s="92"/>
      <c r="K308" s="92"/>
      <c r="L308" s="92"/>
      <c r="M308" s="92"/>
      <c r="N308" s="92"/>
      <c r="O308" s="93"/>
    </row>
    <row r="309" spans="1:15" s="12" customFormat="1" ht="17.25">
      <c r="A309" s="63"/>
      <c r="B309" s="19"/>
      <c r="C309" s="76"/>
      <c r="D309" s="18"/>
      <c r="E309" s="92"/>
      <c r="F309" s="92"/>
      <c r="G309" s="92"/>
      <c r="H309" s="92"/>
      <c r="I309" s="92"/>
      <c r="J309" s="92"/>
      <c r="K309" s="92"/>
      <c r="L309" s="92"/>
      <c r="M309" s="92"/>
      <c r="N309" s="92"/>
      <c r="O309" s="93"/>
    </row>
    <row r="310" spans="1:15" s="12" customFormat="1" ht="17.25">
      <c r="A310" s="63"/>
      <c r="B310" s="19"/>
      <c r="C310" s="76"/>
      <c r="D310" s="18"/>
      <c r="E310" s="92"/>
      <c r="F310" s="92"/>
      <c r="G310" s="92"/>
      <c r="H310" s="92"/>
      <c r="I310" s="92"/>
      <c r="J310" s="92"/>
      <c r="K310" s="92"/>
      <c r="L310" s="92"/>
      <c r="M310" s="92"/>
      <c r="N310" s="92"/>
      <c r="O310" s="93"/>
    </row>
    <row r="311" spans="1:15" s="12" customFormat="1" ht="17.25">
      <c r="A311" s="63"/>
      <c r="B311" s="19"/>
      <c r="C311" s="76"/>
      <c r="D311" s="18"/>
      <c r="E311" s="92"/>
      <c r="F311" s="92"/>
      <c r="G311" s="92"/>
      <c r="H311" s="92"/>
      <c r="I311" s="92"/>
      <c r="J311" s="92"/>
      <c r="K311" s="92"/>
      <c r="L311" s="92"/>
      <c r="M311" s="92"/>
      <c r="N311" s="92"/>
      <c r="O311" s="93"/>
    </row>
    <row r="312" spans="1:15" s="12" customFormat="1" ht="17.25">
      <c r="A312" s="63"/>
      <c r="B312" s="19"/>
      <c r="C312" s="76"/>
      <c r="D312" s="18"/>
      <c r="E312" s="92"/>
      <c r="F312" s="92"/>
      <c r="G312" s="92"/>
      <c r="H312" s="92"/>
      <c r="I312" s="92"/>
      <c r="J312" s="92"/>
      <c r="K312" s="92"/>
      <c r="L312" s="92"/>
      <c r="M312" s="92"/>
      <c r="N312" s="92"/>
      <c r="O312" s="93"/>
    </row>
    <row r="313" spans="1:15" s="12" customFormat="1" ht="17.25">
      <c r="A313" s="63"/>
      <c r="B313" s="19"/>
      <c r="C313" s="76"/>
      <c r="D313" s="18"/>
      <c r="E313" s="92"/>
      <c r="F313" s="92"/>
      <c r="G313" s="92"/>
      <c r="H313" s="92"/>
      <c r="I313" s="92"/>
      <c r="J313" s="92"/>
      <c r="K313" s="92"/>
      <c r="L313" s="92"/>
      <c r="M313" s="92"/>
      <c r="N313" s="92"/>
      <c r="O313" s="93"/>
    </row>
    <row r="314" spans="1:15" s="12" customFormat="1" ht="17.25">
      <c r="A314" s="63"/>
      <c r="B314" s="19"/>
      <c r="C314" s="76"/>
      <c r="D314" s="18"/>
      <c r="E314" s="92"/>
      <c r="F314" s="92"/>
      <c r="G314" s="92"/>
      <c r="H314" s="92"/>
      <c r="I314" s="92"/>
      <c r="J314" s="92"/>
      <c r="K314" s="92"/>
      <c r="L314" s="92"/>
      <c r="M314" s="92"/>
      <c r="N314" s="92"/>
      <c r="O314" s="93"/>
    </row>
    <row r="315" spans="1:15" s="12" customFormat="1" ht="17.25">
      <c r="A315" s="63"/>
      <c r="B315" s="19"/>
      <c r="C315" s="76"/>
      <c r="D315" s="18"/>
      <c r="E315" s="92"/>
      <c r="F315" s="92"/>
      <c r="G315" s="92"/>
      <c r="H315" s="92"/>
      <c r="I315" s="92"/>
      <c r="J315" s="92"/>
      <c r="K315" s="92"/>
      <c r="L315" s="92"/>
      <c r="M315" s="92"/>
      <c r="N315" s="92"/>
      <c r="O315" s="93"/>
    </row>
    <row r="316" spans="1:15" s="12" customFormat="1" ht="17.25">
      <c r="A316" s="63"/>
      <c r="B316" s="19"/>
      <c r="C316" s="76"/>
      <c r="D316" s="18"/>
      <c r="E316" s="92"/>
      <c r="F316" s="92"/>
      <c r="G316" s="92"/>
      <c r="H316" s="92"/>
      <c r="I316" s="92"/>
      <c r="J316" s="92"/>
      <c r="K316" s="92"/>
      <c r="L316" s="92"/>
      <c r="M316" s="92"/>
      <c r="N316" s="92"/>
      <c r="O316" s="93"/>
    </row>
    <row r="317" spans="1:15" s="12" customFormat="1" ht="17.25">
      <c r="A317" s="63"/>
      <c r="B317" s="19"/>
      <c r="C317" s="76"/>
      <c r="D317" s="18"/>
      <c r="E317" s="92"/>
      <c r="F317" s="92"/>
      <c r="G317" s="92"/>
      <c r="H317" s="92"/>
      <c r="I317" s="92"/>
      <c r="J317" s="92"/>
      <c r="K317" s="92"/>
      <c r="L317" s="92"/>
      <c r="M317" s="92"/>
      <c r="N317" s="92"/>
      <c r="O317" s="93"/>
    </row>
    <row r="318" spans="1:15" s="12" customFormat="1" ht="17.25">
      <c r="A318" s="63"/>
      <c r="B318" s="19"/>
      <c r="C318" s="76"/>
      <c r="D318" s="18"/>
      <c r="E318" s="92"/>
      <c r="F318" s="92"/>
      <c r="G318" s="92"/>
      <c r="H318" s="92"/>
      <c r="I318" s="92"/>
      <c r="J318" s="92"/>
      <c r="K318" s="92"/>
      <c r="L318" s="92"/>
      <c r="M318" s="92"/>
      <c r="N318" s="92"/>
      <c r="O318" s="93"/>
    </row>
    <row r="319" spans="1:15" s="12" customFormat="1" ht="17.25">
      <c r="A319" s="63"/>
      <c r="B319" s="19"/>
      <c r="C319" s="76"/>
      <c r="D319" s="18"/>
      <c r="E319" s="92"/>
      <c r="F319" s="92"/>
      <c r="G319" s="92"/>
      <c r="H319" s="92"/>
      <c r="I319" s="92"/>
      <c r="J319" s="92"/>
      <c r="K319" s="92"/>
      <c r="L319" s="92"/>
      <c r="M319" s="92"/>
      <c r="N319" s="92"/>
      <c r="O319" s="93"/>
    </row>
    <row r="320" spans="1:15" s="26" customFormat="1" ht="17.25">
      <c r="A320" s="63"/>
      <c r="B320" s="19"/>
      <c r="C320" s="76"/>
      <c r="D320" s="18"/>
      <c r="E320" s="92"/>
      <c r="F320" s="92"/>
      <c r="G320" s="92"/>
      <c r="H320" s="92"/>
      <c r="I320" s="92"/>
      <c r="J320" s="92"/>
      <c r="K320" s="92"/>
      <c r="L320" s="92"/>
      <c r="M320" s="92"/>
      <c r="N320" s="92"/>
      <c r="O320" s="93"/>
    </row>
    <row r="321" spans="1:15" s="12" customFormat="1" ht="17.25">
      <c r="A321" s="63"/>
      <c r="B321" s="19"/>
      <c r="C321" s="76"/>
      <c r="D321" s="18"/>
      <c r="E321" s="92"/>
      <c r="F321" s="92"/>
      <c r="G321" s="92"/>
      <c r="H321" s="92"/>
      <c r="I321" s="92"/>
      <c r="J321" s="92"/>
      <c r="K321" s="92"/>
      <c r="L321" s="92"/>
      <c r="M321" s="92"/>
      <c r="N321" s="92"/>
      <c r="O321" s="93"/>
    </row>
    <row r="322" spans="1:15" s="12" customFormat="1" ht="17.25">
      <c r="A322" s="63"/>
      <c r="B322" s="19"/>
      <c r="C322" s="76"/>
      <c r="D322" s="18"/>
      <c r="E322" s="92"/>
      <c r="F322" s="92"/>
      <c r="G322" s="92"/>
      <c r="H322" s="92"/>
      <c r="I322" s="92"/>
      <c r="J322" s="92"/>
      <c r="K322" s="92"/>
      <c r="L322" s="92"/>
      <c r="M322" s="92"/>
      <c r="N322" s="92"/>
      <c r="O322" s="93"/>
    </row>
    <row r="323" spans="1:15" s="26" customFormat="1" ht="17.25">
      <c r="A323" s="63"/>
      <c r="B323" s="19"/>
      <c r="C323" s="76"/>
      <c r="D323" s="18"/>
      <c r="E323" s="92"/>
      <c r="F323" s="92"/>
      <c r="G323" s="92"/>
      <c r="H323" s="92"/>
      <c r="I323" s="92"/>
      <c r="J323" s="92"/>
      <c r="K323" s="92"/>
      <c r="L323" s="92"/>
      <c r="M323" s="92"/>
      <c r="N323" s="92"/>
      <c r="O323" s="93"/>
    </row>
    <row r="324" spans="1:15" s="12" customFormat="1" ht="17.25">
      <c r="A324" s="63"/>
      <c r="B324" s="19"/>
      <c r="C324" s="76"/>
      <c r="D324" s="18"/>
      <c r="E324" s="92"/>
      <c r="F324" s="92"/>
      <c r="G324" s="92"/>
      <c r="H324" s="92"/>
      <c r="I324" s="92"/>
      <c r="J324" s="92"/>
      <c r="K324" s="92"/>
      <c r="L324" s="92"/>
      <c r="M324" s="92"/>
      <c r="N324" s="92"/>
      <c r="O324" s="93"/>
    </row>
    <row r="325" spans="1:15" s="12" customFormat="1" ht="17.25">
      <c r="A325" s="63"/>
      <c r="B325" s="19"/>
      <c r="C325" s="76"/>
      <c r="D325" s="18"/>
      <c r="E325" s="92"/>
      <c r="F325" s="92"/>
      <c r="G325" s="92"/>
      <c r="H325" s="92"/>
      <c r="I325" s="92"/>
      <c r="J325" s="92"/>
      <c r="K325" s="92"/>
      <c r="L325" s="92"/>
      <c r="M325" s="92"/>
      <c r="N325" s="92"/>
      <c r="O325" s="93"/>
    </row>
    <row r="326" spans="1:15" s="12" customFormat="1" ht="17.25">
      <c r="A326" s="63"/>
      <c r="B326" s="19"/>
      <c r="C326" s="76"/>
      <c r="D326" s="18"/>
      <c r="E326" s="92"/>
      <c r="F326" s="92"/>
      <c r="G326" s="92"/>
      <c r="H326" s="92"/>
      <c r="I326" s="92"/>
      <c r="J326" s="92"/>
      <c r="K326" s="92"/>
      <c r="L326" s="92"/>
      <c r="M326" s="92"/>
      <c r="N326" s="92"/>
      <c r="O326" s="93"/>
    </row>
    <row r="327" spans="1:15" s="12" customFormat="1" ht="17.25">
      <c r="A327" s="63"/>
      <c r="B327" s="19"/>
      <c r="C327" s="76"/>
      <c r="D327" s="18"/>
      <c r="E327" s="92"/>
      <c r="F327" s="92"/>
      <c r="G327" s="92"/>
      <c r="H327" s="92"/>
      <c r="I327" s="92"/>
      <c r="J327" s="92"/>
      <c r="K327" s="92"/>
      <c r="L327" s="92"/>
      <c r="M327" s="92"/>
      <c r="N327" s="92"/>
      <c r="O327" s="93"/>
    </row>
    <row r="328" spans="1:15" s="12" customFormat="1" ht="17.25">
      <c r="A328" s="63"/>
      <c r="B328" s="19"/>
      <c r="C328" s="76"/>
      <c r="D328" s="18"/>
      <c r="E328" s="92"/>
      <c r="F328" s="92"/>
      <c r="G328" s="92"/>
      <c r="H328" s="92"/>
      <c r="I328" s="92"/>
      <c r="J328" s="92"/>
      <c r="K328" s="92"/>
      <c r="L328" s="92"/>
      <c r="M328" s="92"/>
      <c r="N328" s="92"/>
      <c r="O328" s="93"/>
    </row>
    <row r="329" spans="1:15" s="12" customFormat="1" ht="17.25">
      <c r="A329" s="63"/>
      <c r="B329" s="19"/>
      <c r="C329" s="76"/>
      <c r="D329" s="18"/>
      <c r="E329" s="92"/>
      <c r="F329" s="92"/>
      <c r="G329" s="92"/>
      <c r="H329" s="92"/>
      <c r="I329" s="92"/>
      <c r="J329" s="92"/>
      <c r="K329" s="92"/>
      <c r="L329" s="92"/>
      <c r="M329" s="92"/>
      <c r="N329" s="92"/>
      <c r="O329" s="93"/>
    </row>
    <row r="330" spans="1:15" s="12" customFormat="1" ht="17.25">
      <c r="A330" s="63"/>
      <c r="B330" s="19"/>
      <c r="C330" s="76"/>
      <c r="D330" s="18"/>
      <c r="E330" s="92"/>
      <c r="F330" s="92"/>
      <c r="G330" s="92"/>
      <c r="H330" s="92"/>
      <c r="I330" s="92"/>
      <c r="J330" s="92"/>
      <c r="K330" s="92"/>
      <c r="L330" s="92"/>
      <c r="M330" s="92"/>
      <c r="N330" s="92"/>
      <c r="O330" s="93"/>
    </row>
    <row r="331" spans="1:15" s="12" customFormat="1" ht="17.25">
      <c r="A331" s="63"/>
      <c r="B331" s="19"/>
      <c r="C331" s="76"/>
      <c r="D331" s="18"/>
      <c r="E331" s="92"/>
      <c r="F331" s="92"/>
      <c r="G331" s="92"/>
      <c r="H331" s="92"/>
      <c r="I331" s="92"/>
      <c r="J331" s="92"/>
      <c r="K331" s="92"/>
      <c r="L331" s="92"/>
      <c r="M331" s="92"/>
      <c r="N331" s="92"/>
      <c r="O331" s="93"/>
    </row>
    <row r="332" spans="1:15" s="12" customFormat="1" ht="17.25">
      <c r="A332" s="63"/>
      <c r="B332" s="19"/>
      <c r="C332" s="76"/>
      <c r="D332" s="18"/>
      <c r="E332" s="92"/>
      <c r="F332" s="92"/>
      <c r="G332" s="92"/>
      <c r="H332" s="92"/>
      <c r="I332" s="92"/>
      <c r="J332" s="92"/>
      <c r="K332" s="92"/>
      <c r="L332" s="92"/>
      <c r="M332" s="92"/>
      <c r="N332" s="92"/>
      <c r="O332" s="93"/>
    </row>
    <row r="333" spans="1:15" s="12" customFormat="1" ht="17.25">
      <c r="A333" s="63"/>
      <c r="B333" s="19"/>
      <c r="C333" s="76"/>
      <c r="D333" s="18"/>
      <c r="E333" s="92"/>
      <c r="F333" s="92"/>
      <c r="G333" s="92"/>
      <c r="H333" s="92"/>
      <c r="I333" s="92"/>
      <c r="J333" s="92"/>
      <c r="K333" s="92"/>
      <c r="L333" s="92"/>
      <c r="M333" s="92"/>
      <c r="N333" s="92"/>
      <c r="O333" s="93"/>
    </row>
    <row r="334" spans="1:15" s="12" customFormat="1" ht="17.25">
      <c r="A334" s="63"/>
      <c r="B334" s="19"/>
      <c r="C334" s="76"/>
      <c r="D334" s="18"/>
      <c r="E334" s="92"/>
      <c r="F334" s="92"/>
      <c r="G334" s="92"/>
      <c r="H334" s="92"/>
      <c r="I334" s="92"/>
      <c r="J334" s="92"/>
      <c r="K334" s="92"/>
      <c r="L334" s="92"/>
      <c r="M334" s="92"/>
      <c r="N334" s="92"/>
      <c r="O334" s="93"/>
    </row>
    <row r="335" spans="1:15" s="12" customFormat="1" ht="17.25">
      <c r="A335" s="63"/>
      <c r="B335" s="19"/>
      <c r="C335" s="76"/>
      <c r="D335" s="18"/>
      <c r="E335" s="92"/>
      <c r="F335" s="92"/>
      <c r="G335" s="92"/>
      <c r="H335" s="92"/>
      <c r="I335" s="92"/>
      <c r="J335" s="92"/>
      <c r="K335" s="92"/>
      <c r="L335" s="92"/>
      <c r="M335" s="92"/>
      <c r="N335" s="92"/>
      <c r="O335" s="93"/>
    </row>
    <row r="336" spans="1:15" s="12" customFormat="1" ht="17.25">
      <c r="A336" s="63"/>
      <c r="B336" s="19"/>
      <c r="C336" s="76"/>
      <c r="D336" s="18"/>
      <c r="E336" s="92"/>
      <c r="F336" s="92"/>
      <c r="G336" s="92"/>
      <c r="H336" s="92"/>
      <c r="I336" s="92"/>
      <c r="J336" s="92"/>
      <c r="K336" s="92"/>
      <c r="L336" s="92"/>
      <c r="M336" s="92"/>
      <c r="N336" s="92"/>
      <c r="O336" s="93"/>
    </row>
    <row r="337" spans="1:15" s="12" customFormat="1" ht="17.25">
      <c r="A337" s="63"/>
      <c r="B337" s="19"/>
      <c r="C337" s="76"/>
      <c r="D337" s="18"/>
      <c r="E337" s="92"/>
      <c r="F337" s="92"/>
      <c r="G337" s="92"/>
      <c r="H337" s="92"/>
      <c r="I337" s="92"/>
      <c r="J337" s="92"/>
      <c r="K337" s="92"/>
      <c r="L337" s="92"/>
      <c r="M337" s="92"/>
      <c r="N337" s="92"/>
      <c r="O337" s="93"/>
    </row>
    <row r="338" spans="1:15" s="12" customFormat="1" ht="17.25">
      <c r="A338" s="63"/>
      <c r="B338" s="19"/>
      <c r="C338" s="76"/>
      <c r="D338" s="18"/>
      <c r="E338" s="92"/>
      <c r="F338" s="92"/>
      <c r="G338" s="92"/>
      <c r="H338" s="92"/>
      <c r="I338" s="92"/>
      <c r="J338" s="92"/>
      <c r="K338" s="92"/>
      <c r="L338" s="92"/>
      <c r="M338" s="92"/>
      <c r="N338" s="92"/>
      <c r="O338" s="93"/>
    </row>
    <row r="339" spans="1:15" s="12" customFormat="1" ht="17.25">
      <c r="A339" s="63"/>
      <c r="B339" s="19"/>
      <c r="C339" s="76"/>
      <c r="D339" s="18"/>
      <c r="E339" s="92"/>
      <c r="F339" s="92"/>
      <c r="G339" s="92"/>
      <c r="H339" s="92"/>
      <c r="I339" s="92"/>
      <c r="J339" s="92"/>
      <c r="K339" s="92"/>
      <c r="L339" s="92"/>
      <c r="M339" s="92"/>
      <c r="N339" s="92"/>
      <c r="O339" s="93"/>
    </row>
    <row r="340" spans="1:15" s="12" customFormat="1" ht="17.25">
      <c r="A340" s="63"/>
      <c r="B340" s="19"/>
      <c r="C340" s="76"/>
      <c r="D340" s="18"/>
      <c r="E340" s="92"/>
      <c r="F340" s="92"/>
      <c r="G340" s="92"/>
      <c r="H340" s="92"/>
      <c r="I340" s="92"/>
      <c r="J340" s="92"/>
      <c r="K340" s="92"/>
      <c r="L340" s="92"/>
      <c r="M340" s="92"/>
      <c r="N340" s="92"/>
      <c r="O340" s="93"/>
    </row>
    <row r="341" spans="1:15" s="26" customFormat="1" ht="17.25">
      <c r="A341" s="63"/>
      <c r="B341" s="19"/>
      <c r="C341" s="76"/>
      <c r="D341" s="18"/>
      <c r="E341" s="92"/>
      <c r="F341" s="92"/>
      <c r="G341" s="92"/>
      <c r="H341" s="92"/>
      <c r="I341" s="92"/>
      <c r="J341" s="92"/>
      <c r="K341" s="92"/>
      <c r="L341" s="92"/>
      <c r="M341" s="92"/>
      <c r="N341" s="92"/>
      <c r="O341" s="93"/>
    </row>
    <row r="342" spans="1:15" s="12" customFormat="1" ht="17.25">
      <c r="A342" s="63"/>
      <c r="B342" s="19"/>
      <c r="C342" s="76"/>
      <c r="D342" s="18"/>
      <c r="E342" s="92"/>
      <c r="F342" s="92"/>
      <c r="G342" s="92"/>
      <c r="H342" s="92"/>
      <c r="I342" s="92"/>
      <c r="J342" s="92"/>
      <c r="K342" s="92"/>
      <c r="L342" s="92"/>
      <c r="M342" s="92"/>
      <c r="N342" s="92"/>
      <c r="O342" s="93"/>
    </row>
    <row r="343" spans="1:15" s="12" customFormat="1" ht="17.25">
      <c r="A343" s="63"/>
      <c r="B343" s="19"/>
      <c r="C343" s="76"/>
      <c r="D343" s="18"/>
      <c r="E343" s="92"/>
      <c r="F343" s="92"/>
      <c r="G343" s="92"/>
      <c r="H343" s="92"/>
      <c r="I343" s="92"/>
      <c r="J343" s="92"/>
      <c r="K343" s="92"/>
      <c r="L343" s="92"/>
      <c r="M343" s="92"/>
      <c r="N343" s="92"/>
      <c r="O343" s="93"/>
    </row>
    <row r="344" spans="1:15" s="12" customFormat="1" ht="17.25">
      <c r="A344" s="63"/>
      <c r="B344" s="19"/>
      <c r="C344" s="76"/>
      <c r="D344" s="18"/>
      <c r="E344" s="92"/>
      <c r="F344" s="92"/>
      <c r="G344" s="92"/>
      <c r="H344" s="92"/>
      <c r="I344" s="92"/>
      <c r="J344" s="92"/>
      <c r="K344" s="92"/>
      <c r="L344" s="92"/>
      <c r="M344" s="92"/>
      <c r="N344" s="92"/>
      <c r="O344" s="93"/>
    </row>
    <row r="345" spans="1:15" s="12" customFormat="1" ht="17.25">
      <c r="A345" s="63"/>
      <c r="B345" s="19"/>
      <c r="C345" s="76"/>
      <c r="D345" s="18"/>
      <c r="E345" s="92"/>
      <c r="F345" s="92"/>
      <c r="G345" s="92"/>
      <c r="H345" s="92"/>
      <c r="I345" s="92"/>
      <c r="J345" s="92"/>
      <c r="K345" s="92"/>
      <c r="L345" s="92"/>
      <c r="M345" s="92"/>
      <c r="N345" s="92"/>
      <c r="O345" s="93"/>
    </row>
    <row r="346" spans="1:15" s="12" customFormat="1" ht="17.25">
      <c r="A346" s="63"/>
      <c r="B346" s="19"/>
      <c r="C346" s="76"/>
      <c r="D346" s="18"/>
      <c r="E346" s="92"/>
      <c r="F346" s="92"/>
      <c r="G346" s="92"/>
      <c r="H346" s="92"/>
      <c r="I346" s="92"/>
      <c r="J346" s="92"/>
      <c r="K346" s="92"/>
      <c r="L346" s="92"/>
      <c r="M346" s="92"/>
      <c r="N346" s="92"/>
      <c r="O346" s="93"/>
    </row>
    <row r="347" spans="1:15" s="17" customFormat="1" ht="18">
      <c r="A347" s="63"/>
      <c r="B347" s="19"/>
      <c r="C347" s="76"/>
      <c r="D347" s="18"/>
      <c r="E347" s="92"/>
      <c r="F347" s="92"/>
      <c r="G347" s="92"/>
      <c r="H347" s="92"/>
      <c r="I347" s="92"/>
      <c r="J347" s="92"/>
      <c r="K347" s="92"/>
      <c r="L347" s="92"/>
      <c r="M347" s="92"/>
      <c r="N347" s="92"/>
      <c r="O347" s="93"/>
    </row>
    <row r="348" spans="1:15" s="16" customFormat="1" ht="18">
      <c r="A348" s="63"/>
      <c r="B348" s="19"/>
      <c r="C348" s="76"/>
      <c r="D348" s="18"/>
      <c r="E348" s="92"/>
      <c r="F348" s="92"/>
      <c r="G348" s="92"/>
      <c r="H348" s="92"/>
      <c r="I348" s="92"/>
      <c r="J348" s="92"/>
      <c r="K348" s="92"/>
      <c r="L348" s="92"/>
      <c r="M348" s="92"/>
      <c r="N348" s="92"/>
      <c r="O348" s="93"/>
    </row>
    <row r="349" spans="1:15" s="16" customFormat="1" ht="18">
      <c r="A349" s="63"/>
      <c r="B349" s="19"/>
      <c r="C349" s="76"/>
      <c r="D349" s="18"/>
      <c r="E349" s="92"/>
      <c r="F349" s="92"/>
      <c r="G349" s="92"/>
      <c r="H349" s="92"/>
      <c r="I349" s="92"/>
      <c r="J349" s="92"/>
      <c r="K349" s="92"/>
      <c r="L349" s="92"/>
      <c r="M349" s="92"/>
      <c r="N349" s="92"/>
      <c r="O349" s="93"/>
    </row>
    <row r="350" spans="1:15" s="16" customFormat="1" ht="18">
      <c r="A350" s="63"/>
      <c r="B350" s="19"/>
      <c r="C350" s="76"/>
      <c r="D350" s="18"/>
      <c r="E350" s="92"/>
      <c r="F350" s="92"/>
      <c r="G350" s="92"/>
      <c r="H350" s="92"/>
      <c r="I350" s="92"/>
      <c r="J350" s="92"/>
      <c r="K350" s="92"/>
      <c r="L350" s="92"/>
      <c r="M350" s="92"/>
      <c r="N350" s="92"/>
      <c r="O350" s="93"/>
    </row>
    <row r="351" spans="1:15" s="16" customFormat="1" ht="18">
      <c r="A351" s="63"/>
      <c r="B351" s="19"/>
      <c r="C351" s="76"/>
      <c r="D351" s="18"/>
      <c r="E351" s="92"/>
      <c r="F351" s="92"/>
      <c r="G351" s="92"/>
      <c r="H351" s="92"/>
      <c r="I351" s="92"/>
      <c r="J351" s="92"/>
      <c r="K351" s="92"/>
      <c r="L351" s="92"/>
      <c r="M351" s="92"/>
      <c r="N351" s="92"/>
      <c r="O351" s="93"/>
    </row>
    <row r="352" spans="1:15" s="15" customFormat="1" ht="19.5">
      <c r="A352" s="63"/>
      <c r="B352" s="19"/>
      <c r="C352" s="76"/>
      <c r="D352" s="18"/>
      <c r="E352" s="92"/>
      <c r="F352" s="92"/>
      <c r="G352" s="92"/>
      <c r="H352" s="92"/>
      <c r="I352" s="92"/>
      <c r="J352" s="92"/>
      <c r="K352" s="92"/>
      <c r="L352" s="92"/>
      <c r="M352" s="92"/>
      <c r="N352" s="92"/>
      <c r="O352" s="93"/>
    </row>
    <row r="353" spans="1:15" s="15" customFormat="1" ht="19.5">
      <c r="A353" s="63"/>
      <c r="B353" s="19"/>
      <c r="C353" s="76"/>
      <c r="D353" s="18"/>
      <c r="E353" s="92"/>
      <c r="F353" s="92"/>
      <c r="G353" s="92"/>
      <c r="H353" s="92"/>
      <c r="I353" s="92"/>
      <c r="J353" s="92"/>
      <c r="K353" s="92"/>
      <c r="L353" s="92"/>
      <c r="M353" s="92"/>
      <c r="N353" s="92"/>
      <c r="O353" s="93"/>
    </row>
    <row r="354" spans="1:15" s="15" customFormat="1" ht="19.5">
      <c r="A354" s="63"/>
      <c r="B354" s="19"/>
      <c r="C354" s="76"/>
      <c r="D354" s="18"/>
      <c r="E354" s="92"/>
      <c r="F354" s="92"/>
      <c r="G354" s="92"/>
      <c r="H354" s="92"/>
      <c r="I354" s="92"/>
      <c r="J354" s="92"/>
      <c r="K354" s="92"/>
      <c r="L354" s="92"/>
      <c r="M354" s="92"/>
      <c r="N354" s="92"/>
      <c r="O354" s="93"/>
    </row>
    <row r="355" spans="1:15" s="15" customFormat="1" ht="19.5">
      <c r="A355" s="63"/>
      <c r="B355" s="19"/>
      <c r="C355" s="76"/>
      <c r="D355" s="18"/>
      <c r="E355" s="92"/>
      <c r="F355" s="92"/>
      <c r="G355" s="92"/>
      <c r="H355" s="92"/>
      <c r="I355" s="92"/>
      <c r="J355" s="92"/>
      <c r="K355" s="92"/>
      <c r="L355" s="92"/>
      <c r="M355" s="92"/>
      <c r="N355" s="92"/>
      <c r="O355" s="93"/>
    </row>
    <row r="356" spans="1:15" s="15" customFormat="1" ht="19.5">
      <c r="A356" s="63"/>
      <c r="B356" s="19"/>
      <c r="C356" s="76"/>
      <c r="D356" s="18"/>
      <c r="E356" s="92"/>
      <c r="F356" s="92"/>
      <c r="G356" s="92"/>
      <c r="H356" s="92"/>
      <c r="I356" s="92"/>
      <c r="J356" s="92"/>
      <c r="K356" s="92"/>
      <c r="L356" s="92"/>
      <c r="M356" s="92"/>
      <c r="N356" s="92"/>
      <c r="O356" s="93"/>
    </row>
    <row r="357" spans="1:15" s="15" customFormat="1" ht="19.5">
      <c r="A357" s="63"/>
      <c r="B357" s="19"/>
      <c r="C357" s="76"/>
      <c r="D357" s="18"/>
      <c r="E357" s="92"/>
      <c r="F357" s="92"/>
      <c r="G357" s="92"/>
      <c r="H357" s="92"/>
      <c r="I357" s="92"/>
      <c r="J357" s="92"/>
      <c r="K357" s="92"/>
      <c r="L357" s="92"/>
      <c r="M357" s="92"/>
      <c r="N357" s="92"/>
      <c r="O357" s="93"/>
    </row>
    <row r="358" spans="1:15" s="15" customFormat="1" ht="19.5">
      <c r="A358" s="63"/>
      <c r="B358" s="19"/>
      <c r="C358" s="76"/>
      <c r="D358" s="18"/>
      <c r="E358" s="92"/>
      <c r="F358" s="92"/>
      <c r="G358" s="92"/>
      <c r="H358" s="92"/>
      <c r="I358" s="92"/>
      <c r="J358" s="92"/>
      <c r="K358" s="92"/>
      <c r="L358" s="92"/>
      <c r="M358" s="92"/>
      <c r="N358" s="92"/>
      <c r="O358" s="93"/>
    </row>
    <row r="359" spans="1:15" s="15" customFormat="1" ht="19.5">
      <c r="A359" s="63"/>
      <c r="B359" s="19"/>
      <c r="C359" s="76"/>
      <c r="D359" s="18"/>
      <c r="E359" s="92"/>
      <c r="F359" s="92"/>
      <c r="G359" s="92"/>
      <c r="H359" s="92"/>
      <c r="I359" s="92"/>
      <c r="J359" s="92"/>
      <c r="K359" s="92"/>
      <c r="L359" s="92"/>
      <c r="M359" s="92"/>
      <c r="N359" s="92"/>
      <c r="O359" s="93"/>
    </row>
    <row r="360" spans="1:15" s="15" customFormat="1" ht="19.5">
      <c r="A360" s="63"/>
      <c r="B360" s="19"/>
      <c r="C360" s="76"/>
      <c r="D360" s="18"/>
      <c r="E360" s="92"/>
      <c r="F360" s="92"/>
      <c r="G360" s="92"/>
      <c r="H360" s="92"/>
      <c r="I360" s="92"/>
      <c r="J360" s="92"/>
      <c r="K360" s="92"/>
      <c r="L360" s="92"/>
      <c r="M360" s="92"/>
      <c r="N360" s="92"/>
      <c r="O360" s="93"/>
    </row>
    <row r="361" spans="1:15" s="15" customFormat="1" ht="19.5">
      <c r="A361" s="63"/>
      <c r="B361" s="19"/>
      <c r="C361" s="76"/>
      <c r="D361" s="18"/>
      <c r="E361" s="92"/>
      <c r="F361" s="92"/>
      <c r="G361" s="92"/>
      <c r="H361" s="92"/>
      <c r="I361" s="92"/>
      <c r="J361" s="92"/>
      <c r="K361" s="92"/>
      <c r="L361" s="92"/>
      <c r="M361" s="92"/>
      <c r="N361" s="92"/>
      <c r="O361" s="93"/>
    </row>
    <row r="522" ht="24.75" customHeight="1"/>
    <row r="523" ht="22.5" customHeight="1"/>
    <row r="1101" ht="18" customHeight="1"/>
    <row r="1127" ht="33.75" customHeight="1"/>
    <row r="1128" ht="35.25" customHeight="1"/>
  </sheetData>
  <sheetProtection/>
  <mergeCells count="30">
    <mergeCell ref="G158:K158"/>
    <mergeCell ref="A1:O1"/>
    <mergeCell ref="C86:C87"/>
    <mergeCell ref="B18:O18"/>
    <mergeCell ref="B121:O121"/>
    <mergeCell ref="B96:O96"/>
    <mergeCell ref="B23:O23"/>
    <mergeCell ref="A3:A7"/>
    <mergeCell ref="B3:B7"/>
    <mergeCell ref="E3:O3"/>
    <mergeCell ref="B54:O54"/>
    <mergeCell ref="E5:E7"/>
    <mergeCell ref="C3:C7"/>
    <mergeCell ref="B36:O36"/>
    <mergeCell ref="E4:O4"/>
    <mergeCell ref="G156:K156"/>
    <mergeCell ref="B154:O154"/>
    <mergeCell ref="I5:I7"/>
    <mergeCell ref="C75:C76"/>
    <mergeCell ref="C88:C95"/>
    <mergeCell ref="G165:K165"/>
    <mergeCell ref="L156:O156"/>
    <mergeCell ref="L157:O157"/>
    <mergeCell ref="L158:O158"/>
    <mergeCell ref="L165:O165"/>
    <mergeCell ref="B151:O151"/>
    <mergeCell ref="H161:J161"/>
    <mergeCell ref="L161:O161"/>
    <mergeCell ref="B152:O152"/>
    <mergeCell ref="G157:K157"/>
  </mergeCells>
  <printOptions/>
  <pageMargins left="0.4330708661417323" right="0.1968503937007874" top="0.4330708661417323" bottom="0.5118110236220472" header="0.31496062992125984" footer="0.2755905511811024"/>
  <pageSetup firstPageNumber="30" useFirstPageNumber="1" horizontalDpi="600" verticalDpi="600" orientation="portrait" paperSize="9" scale="62" r:id="rId2"/>
  <headerFooter>
    <oddFooter>&amp;LCBLS TC-XD 10/2016 trang &amp;P</oddFooter>
  </headerFooter>
  <drawing r:id="rId1"/>
</worksheet>
</file>

<file path=xl/worksheets/sheet3.xml><?xml version="1.0" encoding="utf-8"?>
<worksheet xmlns="http://schemas.openxmlformats.org/spreadsheetml/2006/main" xmlns:r="http://schemas.openxmlformats.org/officeDocument/2006/relationships">
  <dimension ref="A1:D56"/>
  <sheetViews>
    <sheetView zoomScalePageLayoutView="0" workbookViewId="0" topLeftCell="A1">
      <selection activeCell="D11" sqref="D11"/>
    </sheetView>
  </sheetViews>
  <sheetFormatPr defaultColWidth="8.796875" defaultRowHeight="15"/>
  <cols>
    <col min="1" max="1" width="5.69921875" style="0" customWidth="1"/>
    <col min="2" max="2" width="35.69921875" style="0" customWidth="1"/>
    <col min="3" max="3" width="56.5" style="0" customWidth="1"/>
    <col min="4" max="4" width="43.09765625" style="0" customWidth="1"/>
  </cols>
  <sheetData>
    <row r="1" spans="1:4" ht="17.25">
      <c r="A1" s="636" t="s">
        <v>74</v>
      </c>
      <c r="B1" s="637"/>
      <c r="C1" s="637"/>
      <c r="D1" s="637"/>
    </row>
    <row r="2" spans="1:4" ht="17.25">
      <c r="A2" s="636" t="s">
        <v>1602</v>
      </c>
      <c r="B2" s="637"/>
      <c r="C2" s="637"/>
      <c r="D2" s="637"/>
    </row>
    <row r="3" spans="1:4" ht="17.25">
      <c r="A3" s="21"/>
      <c r="B3" s="21"/>
      <c r="C3" s="21"/>
      <c r="D3" s="21"/>
    </row>
    <row r="4" spans="1:4" ht="17.25">
      <c r="A4" s="251"/>
      <c r="B4" s="251" t="s">
        <v>75</v>
      </c>
      <c r="C4" s="251" t="s">
        <v>524</v>
      </c>
      <c r="D4" s="251" t="s">
        <v>76</v>
      </c>
    </row>
    <row r="5" spans="1:4" ht="17.25">
      <c r="A5" s="251" t="s">
        <v>473</v>
      </c>
      <c r="B5" s="251" t="s">
        <v>77</v>
      </c>
      <c r="C5" s="251"/>
      <c r="D5" s="251"/>
    </row>
    <row r="6" spans="1:4" ht="67.5" customHeight="1">
      <c r="A6" s="244">
        <v>1</v>
      </c>
      <c r="B6" s="248" t="s">
        <v>1224</v>
      </c>
      <c r="C6" s="170" t="s">
        <v>301</v>
      </c>
      <c r="D6" s="247" t="s">
        <v>1225</v>
      </c>
    </row>
    <row r="7" spans="1:4" ht="18.75" customHeight="1">
      <c r="A7" s="633">
        <v>2</v>
      </c>
      <c r="B7" s="638" t="s">
        <v>66</v>
      </c>
      <c r="C7" s="197" t="s">
        <v>1199</v>
      </c>
      <c r="D7" s="197"/>
    </row>
    <row r="8" spans="1:4" ht="17.25">
      <c r="A8" s="634"/>
      <c r="B8" s="639"/>
      <c r="C8" s="22" t="s">
        <v>79</v>
      </c>
      <c r="D8" s="22"/>
    </row>
    <row r="9" spans="1:4" ht="17.25">
      <c r="A9" s="635"/>
      <c r="B9" s="640"/>
      <c r="C9" s="23" t="s">
        <v>1196</v>
      </c>
      <c r="D9" s="243"/>
    </row>
    <row r="10" spans="1:4" ht="18" customHeight="1">
      <c r="A10" s="634"/>
      <c r="B10" s="630" t="s">
        <v>81</v>
      </c>
      <c r="C10" s="22" t="s">
        <v>1208</v>
      </c>
      <c r="D10" s="22"/>
    </row>
    <row r="11" spans="1:4" ht="18" customHeight="1">
      <c r="A11" s="634"/>
      <c r="B11" s="639"/>
      <c r="C11" s="22" t="s">
        <v>1194</v>
      </c>
      <c r="D11" s="22"/>
    </row>
    <row r="12" spans="1:4" ht="18" customHeight="1">
      <c r="A12" s="634"/>
      <c r="B12" s="639"/>
      <c r="C12" s="246" t="s">
        <v>1198</v>
      </c>
      <c r="D12" s="22"/>
    </row>
    <row r="13" spans="1:4" ht="18" customHeight="1">
      <c r="A13" s="634"/>
      <c r="B13" s="639"/>
      <c r="C13" s="22" t="s">
        <v>1195</v>
      </c>
      <c r="D13" s="22"/>
    </row>
    <row r="14" spans="1:4" ht="17.25">
      <c r="A14" s="634"/>
      <c r="B14" s="639"/>
      <c r="C14" s="22" t="s">
        <v>1197</v>
      </c>
      <c r="D14" s="22"/>
    </row>
    <row r="15" spans="1:4" ht="18" customHeight="1">
      <c r="A15" s="634"/>
      <c r="B15" s="639"/>
      <c r="C15" s="22" t="s">
        <v>1200</v>
      </c>
      <c r="D15" s="22"/>
    </row>
    <row r="16" spans="1:4" ht="31.5">
      <c r="A16" s="634"/>
      <c r="B16" s="639"/>
      <c r="C16" s="22" t="s">
        <v>1201</v>
      </c>
      <c r="D16" s="22"/>
    </row>
    <row r="17" spans="1:4" ht="17.25">
      <c r="A17" s="634"/>
      <c r="B17" s="639"/>
      <c r="C17" s="22" t="s">
        <v>1203</v>
      </c>
      <c r="D17" s="22"/>
    </row>
    <row r="18" spans="1:4" ht="17.25">
      <c r="A18" s="634"/>
      <c r="B18" s="639"/>
      <c r="C18" s="22" t="s">
        <v>1205</v>
      </c>
      <c r="D18" s="13"/>
    </row>
    <row r="19" spans="1:4" ht="17.25">
      <c r="A19" s="634"/>
      <c r="B19" s="639"/>
      <c r="C19" s="22" t="s">
        <v>1204</v>
      </c>
      <c r="D19" s="13"/>
    </row>
    <row r="20" spans="1:4" ht="17.25">
      <c r="A20" s="635"/>
      <c r="B20" s="640"/>
      <c r="C20" s="23" t="s">
        <v>1202</v>
      </c>
      <c r="D20" s="23"/>
    </row>
    <row r="21" spans="1:4" ht="17.25">
      <c r="A21" s="249" t="s">
        <v>19</v>
      </c>
      <c r="B21" s="249" t="s">
        <v>80</v>
      </c>
      <c r="C21" s="250"/>
      <c r="D21" s="250"/>
    </row>
    <row r="22" spans="1:4" ht="15.75" customHeight="1">
      <c r="A22" s="633">
        <v>1</v>
      </c>
      <c r="B22" s="630" t="s">
        <v>81</v>
      </c>
      <c r="C22" s="241" t="s">
        <v>1192</v>
      </c>
      <c r="D22" s="241" t="s">
        <v>1193</v>
      </c>
    </row>
    <row r="23" spans="1:4" ht="31.5">
      <c r="A23" s="634"/>
      <c r="B23" s="631"/>
      <c r="C23" s="196" t="s">
        <v>1207</v>
      </c>
      <c r="D23" s="242" t="s">
        <v>1206</v>
      </c>
    </row>
    <row r="24" spans="1:4" ht="17.25">
      <c r="A24" s="634"/>
      <c r="B24" s="631"/>
      <c r="C24" s="22" t="s">
        <v>1194</v>
      </c>
      <c r="D24" s="242" t="s">
        <v>1206</v>
      </c>
    </row>
    <row r="25" spans="1:4" ht="16.5" customHeight="1">
      <c r="A25" s="634"/>
      <c r="B25" s="631"/>
      <c r="C25" s="22" t="s">
        <v>1198</v>
      </c>
      <c r="D25" s="242" t="s">
        <v>1206</v>
      </c>
    </row>
    <row r="26" spans="1:4" ht="18" customHeight="1">
      <c r="A26" s="634"/>
      <c r="B26" s="631"/>
      <c r="C26" s="22" t="s">
        <v>1195</v>
      </c>
      <c r="D26" s="242" t="s">
        <v>1206</v>
      </c>
    </row>
    <row r="27" spans="1:4" ht="17.25">
      <c r="A27" s="634"/>
      <c r="B27" s="631"/>
      <c r="C27" s="22" t="s">
        <v>1197</v>
      </c>
      <c r="D27" s="242" t="s">
        <v>1206</v>
      </c>
    </row>
    <row r="28" spans="1:4" ht="17.25">
      <c r="A28" s="635"/>
      <c r="B28" s="632"/>
      <c r="C28" s="23" t="s">
        <v>1202</v>
      </c>
      <c r="D28" s="245" t="s">
        <v>1206</v>
      </c>
    </row>
    <row r="29" spans="1:4" ht="17.25">
      <c r="A29" s="24"/>
      <c r="B29" s="123"/>
      <c r="C29" s="25"/>
      <c r="D29" s="25"/>
    </row>
    <row r="41" ht="17.25">
      <c r="B41" s="89"/>
    </row>
    <row r="50" ht="17.25">
      <c r="B50" s="121"/>
    </row>
    <row r="52" ht="18" customHeight="1">
      <c r="B52" s="89"/>
    </row>
    <row r="53" ht="18" customHeight="1"/>
    <row r="56" ht="17.25">
      <c r="B56" s="89"/>
    </row>
    <row r="192" ht="45" customHeight="1"/>
    <row r="516" ht="24.75" customHeight="1"/>
    <row r="517" ht="22.5" customHeight="1"/>
    <row r="1095" ht="18" customHeight="1"/>
    <row r="1121" ht="33.75" customHeight="1"/>
    <row r="1122" ht="35.25" customHeight="1"/>
  </sheetData>
  <sheetProtection/>
  <mergeCells count="8">
    <mergeCell ref="B22:B28"/>
    <mergeCell ref="A22:A28"/>
    <mergeCell ref="A1:D1"/>
    <mergeCell ref="A2:D2"/>
    <mergeCell ref="B7:B9"/>
    <mergeCell ref="A7:A9"/>
    <mergeCell ref="B10:B20"/>
    <mergeCell ref="A10:A20"/>
  </mergeCells>
  <printOptions horizontalCentered="1"/>
  <pageMargins left="0.5905511811023623" right="0" top="0.5905511811023623" bottom="0.69"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154</v>
      </c>
    </row>
    <row r="2" ht="14.25" thickBot="1">
      <c r="A2" s="1" t="s">
        <v>192</v>
      </c>
    </row>
    <row r="3" spans="1:3" ht="13.5" thickBot="1">
      <c r="A3" s="3" t="s">
        <v>193</v>
      </c>
      <c r="C3" s="4" t="s">
        <v>219</v>
      </c>
    </row>
    <row r="4" ht="12.75">
      <c r="A4" s="3">
        <v>3</v>
      </c>
    </row>
    <row r="6" ht="13.5" thickBot="1"/>
    <row r="7" ht="12.75">
      <c r="A7" s="5" t="s">
        <v>366</v>
      </c>
    </row>
    <row r="8" ht="12.75">
      <c r="A8" s="6" t="s">
        <v>367</v>
      </c>
    </row>
    <row r="9" ht="12.75">
      <c r="A9" s="7" t="s">
        <v>404</v>
      </c>
    </row>
    <row r="10" ht="12.75">
      <c r="A10" s="6" t="s">
        <v>408</v>
      </c>
    </row>
    <row r="11" ht="13.5" thickBot="1">
      <c r="A11" s="8" t="s">
        <v>409</v>
      </c>
    </row>
    <row r="13" ht="13.5" thickBot="1"/>
    <row r="14" ht="13.5" thickBot="1">
      <c r="A14" s="4" t="s">
        <v>411</v>
      </c>
    </row>
    <row r="16" ht="13.5" thickBot="1"/>
    <row r="17" ht="13.5" thickBot="1">
      <c r="C17" s="4" t="s">
        <v>412</v>
      </c>
    </row>
    <row r="20" ht="12.75">
      <c r="A20" s="9" t="s">
        <v>128</v>
      </c>
    </row>
    <row r="26" ht="13.5" thickBot="1">
      <c r="C26" s="10" t="s">
        <v>142</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Laptop</cp:lastModifiedBy>
  <cp:lastPrinted>2016-11-09T00:45:16Z</cp:lastPrinted>
  <dcterms:created xsi:type="dcterms:W3CDTF">1999-11-01T22:34:33Z</dcterms:created>
  <dcterms:modified xsi:type="dcterms:W3CDTF">2016-11-15T09:40:02Z</dcterms:modified>
  <cp:category/>
  <cp:version/>
  <cp:contentType/>
  <cp:contentStatus/>
</cp:coreProperties>
</file>